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omments1.xml" ContentType="application/vnd.openxmlformats-officedocument.spreadsheetml.comments+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325"/>
  <workbookPr codeName="ThisWorkbook" defaultThemeVersion="124226"/>
  <mc:AlternateContent xmlns:mc="http://schemas.openxmlformats.org/markup-compatibility/2006">
    <mc:Choice Requires="x15">
      <x15ac:absPath xmlns:x15ac="http://schemas.microsoft.com/office/spreadsheetml/2010/11/ac" url="N:\Regulatory\OEB\IRM\2020 IRM\H- IRs\Submission\"/>
    </mc:Choice>
  </mc:AlternateContent>
  <xr:revisionPtr revIDLastSave="0" documentId="13_ncr:1_{782BBEA1-D3E9-4406-AC7B-9BBC31C2CF79}" xr6:coauthVersionLast="45" xr6:coauthVersionMax="45" xr10:uidLastSave="{00000000-0000-0000-0000-000000000000}"/>
  <bookViews>
    <workbookView xWindow="-19310" yWindow="990" windowWidth="19420" windowHeight="11020" tabRatio="855" activeTab="4" xr2:uid="{00000000-000D-0000-FFFF-FFFF00000000}"/>
  </bookViews>
  <sheets>
    <sheet name="Contents" sheetId="62" r:id="rId1"/>
    <sheet name="Instructions" sheetId="87" r:id="rId2"/>
    <sheet name="LRAMVA Checklist Schematic" sheetId="63" r:id="rId3"/>
    <sheet name="DropDownList" sheetId="80" state="hidden" r:id="rId4"/>
    <sheet name="1.  LRAMVA Summary" sheetId="43" r:id="rId5"/>
    <sheet name="1-a.  Summary of Changes" sheetId="83" r:id="rId6"/>
    <sheet name="2. LRAMVA Threshold" sheetId="44" r:id="rId7"/>
    <sheet name="3.  Distribution Rates" sheetId="45" r:id="rId8"/>
    <sheet name="3-a.  Rate Class Allocations" sheetId="86" r:id="rId9"/>
    <sheet name="4.  2011-2014 LRAM" sheetId="46" r:id="rId10"/>
    <sheet name="5.  2015-2020 LRAM" sheetId="79" r:id="rId11"/>
    <sheet name="6.  Carrying Charges" sheetId="47" r:id="rId12"/>
    <sheet name="7.  Persistence Report" sheetId="68" r:id="rId13"/>
    <sheet name="8.  Streetlighting" sheetId="85" r:id="rId14"/>
  </sheets>
  <externalReferences>
    <externalReference r:id="rId15"/>
    <externalReference r:id="rId16"/>
    <externalReference r:id="rId17"/>
    <externalReference r:id="rId18"/>
  </externalReferences>
  <definedNames>
    <definedName name="_xlnm._FilterDatabase" localSheetId="12" hidden="1">'7.  Persistence Report'!$B$27:$J$123</definedName>
    <definedName name="_xlnm._FilterDatabase" localSheetId="3" hidden="1">DropDownList!$A$1:$A$40</definedName>
    <definedName name="_xlnm.Print_Area" localSheetId="4">'1.  LRAMVA Summary'!$A$1:$R$107</definedName>
    <definedName name="_xlnm.Print_Area" localSheetId="5">'1-a.  Summary of Changes'!$A$1:$I$53</definedName>
    <definedName name="_xlnm.Print_Area" localSheetId="6">'2. LRAMVA Threshold'!$A$1:$M$56</definedName>
    <definedName name="_xlnm.Print_Area" localSheetId="7">'3.  Distribution Rates'!$A$1:$P$51</definedName>
    <definedName name="_xlnm.Print_Area" localSheetId="9">'4.  2011-2014 LRAM'!$A$1:$AM$534</definedName>
    <definedName name="_xlnm.Print_Area" localSheetId="10">'5.  2015-2020 LRAM'!$A$1:$AM$1130</definedName>
    <definedName name="_xlnm.Print_Area" localSheetId="11">'6.  Carrying Charges'!$A$1:$W$165</definedName>
    <definedName name="_xlnm.Print_Area" localSheetId="12">'7.  Persistence Report'!$A$1:$AX$126</definedName>
    <definedName name="_xlnm.Print_Area" localSheetId="13">'8.  Streetlighting'!$A$1:$U$51</definedName>
    <definedName name="_xlnm.Print_Area" localSheetId="0">Contents!$A$1:$D$27</definedName>
    <definedName name="_xlnm.Print_Area" localSheetId="2">'LRAMVA Checklist Schematic'!$A$1:$H$31</definedName>
    <definedName name="_xlnm.Print_Titles" localSheetId="9">'4.  2011-2014 LRAM'!$B:$B</definedName>
    <definedName name="Table_1_b.__Annual_LRAMVA_Breakdown_by_Year_and_Rate_Class">'1.  LRAMVA Summary'!$B$46</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LRAM'!$B$146</definedName>
    <definedName name="Table_4_c.__2013_Lost_Revenues_Work_Form">'4.  2011-2014 LRAM'!$B$275</definedName>
    <definedName name="Table_4_d.__2014_Lost_Revenues_Work_Form">'4.  2011-2014 LRAM'!$B$404</definedName>
    <definedName name="Table_5_a.__2015_Lost_Revenues_Work_Form">'5.  2015-2020 LRAM'!$B$33</definedName>
    <definedName name="Table_5_b.__2016_Lost_Revenues_Work_Form">'5.  2015-2020 LRAM'!$B$216</definedName>
    <definedName name="Table_5_c.__2017_Lost_Revenues_Work_Form">'5.  2015-2020 LRAM'!$B$399</definedName>
    <definedName name="Table_5_d.__2018_Lost_Revenues_Work_Form">'5.  2015-2020 LRAM'!$B$582</definedName>
    <definedName name="Table_5_e.__2019_Lost_Revenues_Work_Form">'5.  2015-2020 LRAM'!$B$765</definedName>
    <definedName name="Table_5_f.__2020_Lost_Revenues_Work_Form">'5.  2015-2020 LRAM'!$B$948</definedName>
    <definedName name="Targets">'[1]LDC Targets'!$A$3:$D$83</definedName>
  </definedNames>
  <calcPr calcId="18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R85" i="43" l="1"/>
  <c r="H47" i="45" l="1"/>
  <c r="H46" i="45"/>
  <c r="E46" i="45"/>
  <c r="H40" i="45"/>
  <c r="H39" i="45"/>
  <c r="E39" i="45"/>
  <c r="H33" i="45"/>
  <c r="H32" i="45"/>
  <c r="E32" i="45"/>
  <c r="H26" i="45"/>
  <c r="H25" i="45"/>
  <c r="E25" i="45"/>
  <c r="H19" i="45"/>
  <c r="H18" i="45"/>
  <c r="E18" i="45"/>
  <c r="AB58" i="79" l="1"/>
  <c r="AC58" i="79"/>
  <c r="AA58" i="79"/>
  <c r="Z58" i="79"/>
  <c r="AF699" i="79" l="1"/>
  <c r="AE699" i="79"/>
  <c r="AD699" i="79"/>
  <c r="AC699" i="79"/>
  <c r="AB699" i="79"/>
  <c r="AA699" i="79"/>
  <c r="Z699" i="79"/>
  <c r="Y699" i="79"/>
  <c r="AF689" i="79"/>
  <c r="AE689" i="79"/>
  <c r="AD689" i="79"/>
  <c r="AC689" i="79"/>
  <c r="AB689" i="79"/>
  <c r="AA689" i="79"/>
  <c r="Z689" i="79"/>
  <c r="Y689" i="79"/>
  <c r="AF686" i="79"/>
  <c r="AE686" i="79"/>
  <c r="AD686" i="79"/>
  <c r="AC686" i="79"/>
  <c r="AB686" i="79"/>
  <c r="AA686" i="79"/>
  <c r="Z686" i="79"/>
  <c r="Y686" i="79"/>
  <c r="AF683" i="79"/>
  <c r="AE683" i="79"/>
  <c r="AD683" i="79"/>
  <c r="AC683" i="79"/>
  <c r="AB683" i="79"/>
  <c r="AA683" i="79"/>
  <c r="Z683" i="79"/>
  <c r="Y683" i="79"/>
  <c r="AF680" i="79"/>
  <c r="AE680" i="79"/>
  <c r="AD680" i="79"/>
  <c r="AC680" i="79"/>
  <c r="AB680" i="79"/>
  <c r="AA680" i="79"/>
  <c r="Z680" i="79"/>
  <c r="Y680" i="79"/>
  <c r="AF677" i="79"/>
  <c r="AE677" i="79"/>
  <c r="AD677" i="79"/>
  <c r="AC677" i="79"/>
  <c r="AB677" i="79"/>
  <c r="AA677" i="79"/>
  <c r="Z677" i="79"/>
  <c r="Y677" i="79"/>
  <c r="AF674" i="79"/>
  <c r="AE674" i="79"/>
  <c r="AD674" i="79"/>
  <c r="AC674" i="79"/>
  <c r="AB674" i="79"/>
  <c r="AA674" i="79"/>
  <c r="Z674" i="79"/>
  <c r="Y674" i="79"/>
  <c r="AF668" i="79"/>
  <c r="AE668" i="79"/>
  <c r="AD668" i="79"/>
  <c r="AC668" i="79"/>
  <c r="AB668" i="79"/>
  <c r="AA668" i="79"/>
  <c r="Z668" i="79"/>
  <c r="Y668" i="79"/>
  <c r="AF664" i="79"/>
  <c r="AE664" i="79"/>
  <c r="AD664" i="79"/>
  <c r="AC664" i="79"/>
  <c r="AB664" i="79"/>
  <c r="AA664" i="79"/>
  <c r="Z664" i="79"/>
  <c r="Y664" i="79"/>
  <c r="AF661" i="79"/>
  <c r="AE661" i="79"/>
  <c r="AD661" i="79"/>
  <c r="AC661" i="79"/>
  <c r="AB661" i="79"/>
  <c r="AA661" i="79"/>
  <c r="Z661" i="79"/>
  <c r="Y661" i="79"/>
  <c r="AF658" i="79"/>
  <c r="AE658" i="79"/>
  <c r="AD658" i="79"/>
  <c r="AC658" i="79"/>
  <c r="AB658" i="79"/>
  <c r="AA658" i="79"/>
  <c r="Z658" i="79"/>
  <c r="Y658" i="79"/>
  <c r="AF655" i="79"/>
  <c r="AE655" i="79"/>
  <c r="AD655" i="79"/>
  <c r="AC655" i="79"/>
  <c r="AB655" i="79"/>
  <c r="AA655" i="79"/>
  <c r="Z655" i="79"/>
  <c r="Y655" i="79"/>
  <c r="AF641" i="79"/>
  <c r="AE641" i="79"/>
  <c r="AD641" i="79"/>
  <c r="AC641" i="79"/>
  <c r="AB641" i="79"/>
  <c r="AA641" i="79"/>
  <c r="Z641" i="79"/>
  <c r="Y641" i="79"/>
  <c r="AF637" i="79"/>
  <c r="AE637" i="79"/>
  <c r="AD637" i="79"/>
  <c r="AC637" i="79"/>
  <c r="AB637" i="79"/>
  <c r="AA637" i="79"/>
  <c r="Z637" i="79"/>
  <c r="Y637" i="79"/>
  <c r="AF634" i="79"/>
  <c r="AE634" i="79"/>
  <c r="AD634" i="79"/>
  <c r="AC634" i="79"/>
  <c r="AB634" i="79"/>
  <c r="AA634" i="79"/>
  <c r="Z634" i="79"/>
  <c r="Y634" i="79"/>
  <c r="Z630" i="79"/>
  <c r="AA630" i="79"/>
  <c r="AB630" i="79"/>
  <c r="AC630" i="79"/>
  <c r="AD630" i="79"/>
  <c r="AE630" i="79"/>
  <c r="AF630" i="79"/>
  <c r="Y630" i="79"/>
  <c r="Y626" i="79"/>
  <c r="Z626" i="79"/>
  <c r="AA626" i="79"/>
  <c r="AB626" i="79"/>
  <c r="AC626" i="79"/>
  <c r="AD626" i="79"/>
  <c r="AE626" i="79"/>
  <c r="AF623" i="79"/>
  <c r="AE623" i="79"/>
  <c r="AD623" i="79"/>
  <c r="AC623" i="79"/>
  <c r="AB623" i="79"/>
  <c r="AA623" i="79"/>
  <c r="Z623" i="79"/>
  <c r="Y623" i="79"/>
  <c r="AF620" i="79"/>
  <c r="AE620" i="79"/>
  <c r="AD620" i="79"/>
  <c r="AC620" i="79"/>
  <c r="AB620" i="79"/>
  <c r="AA620" i="79"/>
  <c r="Z620" i="79"/>
  <c r="Y620" i="79"/>
  <c r="AF616" i="79"/>
  <c r="AE616" i="79"/>
  <c r="AD616" i="79"/>
  <c r="AC616" i="79"/>
  <c r="AB616" i="79"/>
  <c r="AA616" i="79"/>
  <c r="Z616" i="79"/>
  <c r="Y616" i="79"/>
  <c r="Y613" i="79"/>
  <c r="Z613" i="79"/>
  <c r="AA613" i="79"/>
  <c r="AB613" i="79"/>
  <c r="AC613" i="79"/>
  <c r="AD613" i="79"/>
  <c r="AD610" i="79"/>
  <c r="AC610" i="79"/>
  <c r="AB610" i="79"/>
  <c r="AA610" i="79"/>
  <c r="Z610" i="79"/>
  <c r="Y610" i="79"/>
  <c r="AD607" i="79"/>
  <c r="AC607" i="79"/>
  <c r="AB607" i="79"/>
  <c r="AA607" i="79"/>
  <c r="Z607" i="79"/>
  <c r="Y607" i="79"/>
  <c r="AD604" i="79"/>
  <c r="AC604" i="79"/>
  <c r="AB604" i="79"/>
  <c r="AA604" i="79"/>
  <c r="Z604" i="79"/>
  <c r="Y604" i="79"/>
  <c r="AD600" i="79"/>
  <c r="AC600" i="79"/>
  <c r="AB600" i="79"/>
  <c r="AA600" i="79"/>
  <c r="Z600" i="79"/>
  <c r="Y600" i="79"/>
  <c r="AD597" i="79"/>
  <c r="AC597" i="79"/>
  <c r="AB597" i="79"/>
  <c r="AA597" i="79"/>
  <c r="Z597" i="79"/>
  <c r="Y597" i="79"/>
  <c r="AD594" i="79"/>
  <c r="AC594" i="79"/>
  <c r="AB594" i="79"/>
  <c r="AA594" i="79"/>
  <c r="Z594" i="79"/>
  <c r="Y594" i="79"/>
  <c r="AD591" i="79"/>
  <c r="AC591" i="79"/>
  <c r="AB591" i="79"/>
  <c r="AA591" i="79"/>
  <c r="Z591" i="79"/>
  <c r="Y591" i="79"/>
  <c r="Y588" i="79"/>
  <c r="Z588" i="79"/>
  <c r="AA588" i="79"/>
  <c r="AB588" i="79"/>
  <c r="AC588" i="79"/>
  <c r="Y340" i="79"/>
  <c r="Z340" i="79"/>
  <c r="AA340" i="79"/>
  <c r="AB340" i="79"/>
  <c r="Y343" i="79"/>
  <c r="Z343" i="79"/>
  <c r="AA343" i="79"/>
  <c r="AB343" i="79"/>
  <c r="Y346" i="79"/>
  <c r="Z346" i="79"/>
  <c r="AA346" i="79"/>
  <c r="AB346" i="79"/>
  <c r="Y349" i="79"/>
  <c r="Z349" i="79"/>
  <c r="AA349" i="79"/>
  <c r="AB349" i="79"/>
  <c r="Y352" i="79"/>
  <c r="Z352" i="79"/>
  <c r="AA352" i="79"/>
  <c r="AB352" i="79"/>
  <c r="Y355" i="79"/>
  <c r="Z355" i="79"/>
  <c r="AA355" i="79"/>
  <c r="AB355" i="79"/>
  <c r="Y358" i="79"/>
  <c r="Z358" i="79"/>
  <c r="AA358" i="79"/>
  <c r="AB358" i="79"/>
  <c r="Y361" i="79"/>
  <c r="Z361" i="79"/>
  <c r="AA361" i="79"/>
  <c r="AB361" i="79"/>
  <c r="Y364" i="79"/>
  <c r="Z364" i="79"/>
  <c r="AA364" i="79"/>
  <c r="AB364" i="79"/>
  <c r="Y367" i="79"/>
  <c r="Z367" i="79"/>
  <c r="AA367" i="79"/>
  <c r="AB367" i="79"/>
  <c r="Y370" i="79"/>
  <c r="Z370" i="79"/>
  <c r="AA370" i="79"/>
  <c r="AB370" i="79"/>
  <c r="Y373" i="79"/>
  <c r="Z373" i="79"/>
  <c r="AA373" i="79"/>
  <c r="AB373" i="79"/>
  <c r="Y376" i="79"/>
  <c r="Z376" i="79"/>
  <c r="AA376" i="79"/>
  <c r="AB376" i="79"/>
  <c r="Y337" i="79"/>
  <c r="Z337" i="79"/>
  <c r="AA337" i="79"/>
  <c r="AB337" i="79"/>
  <c r="AB333" i="79"/>
  <c r="AA333" i="79"/>
  <c r="Z333" i="79"/>
  <c r="Y333" i="79"/>
  <c r="AB330" i="79"/>
  <c r="AA330" i="79"/>
  <c r="Z330" i="79"/>
  <c r="Y330" i="79"/>
  <c r="AB327" i="79"/>
  <c r="AA327" i="79"/>
  <c r="Z327" i="79"/>
  <c r="Y327" i="79"/>
  <c r="Y317" i="79"/>
  <c r="Z317" i="79"/>
  <c r="AA317" i="79"/>
  <c r="AB317" i="79"/>
  <c r="Y320" i="79"/>
  <c r="Z320" i="79"/>
  <c r="AA320" i="79"/>
  <c r="AB320" i="79"/>
  <c r="Y323" i="79"/>
  <c r="Z323" i="79"/>
  <c r="AA323" i="79"/>
  <c r="AB323" i="79"/>
  <c r="AB314" i="79"/>
  <c r="AA314" i="79"/>
  <c r="Z314" i="79"/>
  <c r="Y314" i="79"/>
  <c r="AB311" i="79"/>
  <c r="AA311" i="79"/>
  <c r="Z311" i="79"/>
  <c r="Y311" i="79"/>
  <c r="AB308" i="79"/>
  <c r="AA308" i="79"/>
  <c r="Z308" i="79"/>
  <c r="Y308" i="79"/>
  <c r="AB305" i="79"/>
  <c r="AA305" i="79"/>
  <c r="Z305" i="79"/>
  <c r="Y305" i="79"/>
  <c r="AB302" i="79"/>
  <c r="AA302" i="79"/>
  <c r="Z302" i="79"/>
  <c r="Y302" i="79"/>
  <c r="AB298" i="79"/>
  <c r="AA298" i="79"/>
  <c r="Z298" i="79"/>
  <c r="Y298" i="79"/>
  <c r="AB295" i="79"/>
  <c r="AA295" i="79"/>
  <c r="Z295" i="79"/>
  <c r="Y295" i="79"/>
  <c r="AB292" i="79"/>
  <c r="AA292" i="79"/>
  <c r="Z292" i="79"/>
  <c r="Y292" i="79"/>
  <c r="AB289" i="79"/>
  <c r="AA289" i="79"/>
  <c r="Z289" i="79"/>
  <c r="Y289" i="79"/>
  <c r="Y281" i="79"/>
  <c r="Z281" i="79"/>
  <c r="AA281" i="79"/>
  <c r="AB281" i="79"/>
  <c r="Y284" i="79"/>
  <c r="Z284" i="79"/>
  <c r="AA284" i="79"/>
  <c r="AB284" i="79"/>
  <c r="AB278" i="79"/>
  <c r="AA278" i="79"/>
  <c r="Z278" i="79"/>
  <c r="Y278" i="79"/>
  <c r="AB275" i="79"/>
  <c r="AA275" i="79"/>
  <c r="Z275" i="79"/>
  <c r="Y275" i="79"/>
  <c r="Y271" i="79"/>
  <c r="Z271" i="79"/>
  <c r="AA271" i="79"/>
  <c r="AB271" i="79"/>
  <c r="AB268" i="79"/>
  <c r="AA268" i="79"/>
  <c r="Z268" i="79"/>
  <c r="Y268" i="79"/>
  <c r="AB264" i="79"/>
  <c r="AA264" i="79"/>
  <c r="Z264" i="79"/>
  <c r="Y264" i="79"/>
  <c r="Y257" i="79"/>
  <c r="Z257" i="79"/>
  <c r="AA257" i="79"/>
  <c r="AB257" i="79"/>
  <c r="Y260" i="79"/>
  <c r="Z260" i="79"/>
  <c r="AA260" i="79"/>
  <c r="AB260" i="79"/>
  <c r="AB254" i="79"/>
  <c r="AA254" i="79"/>
  <c r="Z254" i="79"/>
  <c r="Y254" i="79"/>
  <c r="Y241" i="79"/>
  <c r="Z241" i="79"/>
  <c r="AA241" i="79"/>
  <c r="AB241" i="79"/>
  <c r="Y244" i="79"/>
  <c r="Z244" i="79"/>
  <c r="AA244" i="79"/>
  <c r="AB244" i="79"/>
  <c r="Y247" i="79"/>
  <c r="Z247" i="79"/>
  <c r="AA247" i="79"/>
  <c r="AB247" i="79"/>
  <c r="Y250" i="79"/>
  <c r="Z250" i="79"/>
  <c r="AA250" i="79"/>
  <c r="AB250" i="79"/>
  <c r="AB238" i="79"/>
  <c r="AA238" i="79"/>
  <c r="Z238" i="79"/>
  <c r="Y238" i="79"/>
  <c r="Y225" i="79"/>
  <c r="Z225" i="79"/>
  <c r="AA225" i="79"/>
  <c r="AB225" i="79"/>
  <c r="Y228" i="79"/>
  <c r="Z228" i="79"/>
  <c r="AA228" i="79"/>
  <c r="AB228" i="79"/>
  <c r="Y231" i="79"/>
  <c r="Z231" i="79"/>
  <c r="AA231" i="79"/>
  <c r="AB231" i="79"/>
  <c r="Y234" i="79"/>
  <c r="Z234" i="79"/>
  <c r="AA234" i="79"/>
  <c r="AB234" i="79"/>
  <c r="AB222" i="79"/>
  <c r="AA222" i="79"/>
  <c r="Z222" i="79"/>
  <c r="Y222" i="79"/>
  <c r="P124" i="45" l="1"/>
  <c r="O124" i="45"/>
  <c r="N124" i="45"/>
  <c r="M124" i="45"/>
  <c r="L124" i="45"/>
  <c r="K124" i="45"/>
  <c r="J124" i="45"/>
  <c r="I124" i="45"/>
  <c r="H124" i="45"/>
  <c r="P744" i="79"/>
  <c r="Q744" i="79"/>
  <c r="R744" i="79"/>
  <c r="S744" i="79"/>
  <c r="T744" i="79"/>
  <c r="U744" i="79"/>
  <c r="V744" i="79"/>
  <c r="W744" i="79"/>
  <c r="X744" i="79"/>
  <c r="E744" i="79"/>
  <c r="F744" i="79"/>
  <c r="G744" i="79"/>
  <c r="H744" i="79"/>
  <c r="I744" i="79"/>
  <c r="J744" i="79"/>
  <c r="K744" i="79"/>
  <c r="L744" i="79"/>
  <c r="M744" i="79"/>
  <c r="P127" i="46"/>
  <c r="Q127" i="46"/>
  <c r="R127" i="46"/>
  <c r="S127" i="46"/>
  <c r="T127" i="46"/>
  <c r="U127" i="46"/>
  <c r="V127" i="46"/>
  <c r="W127" i="46"/>
  <c r="X127" i="46"/>
  <c r="E127" i="46"/>
  <c r="F127" i="46"/>
  <c r="G127" i="46"/>
  <c r="H127" i="46"/>
  <c r="I127" i="46"/>
  <c r="J127" i="46"/>
  <c r="K127" i="46"/>
  <c r="L127" i="46"/>
  <c r="M127" i="46"/>
  <c r="E255" i="46"/>
  <c r="F255" i="46"/>
  <c r="G255" i="46"/>
  <c r="H255" i="46"/>
  <c r="I255" i="46"/>
  <c r="J255" i="46"/>
  <c r="K255" i="46"/>
  <c r="L255" i="46"/>
  <c r="M255" i="46"/>
  <c r="P255" i="46"/>
  <c r="Q255" i="46"/>
  <c r="R255" i="46"/>
  <c r="S255" i="46"/>
  <c r="T255" i="46"/>
  <c r="U255" i="46"/>
  <c r="V255" i="46"/>
  <c r="W255" i="46"/>
  <c r="X255" i="46"/>
  <c r="E513" i="46" l="1"/>
  <c r="F513" i="46"/>
  <c r="G513" i="46"/>
  <c r="H513" i="46"/>
  <c r="I513" i="46"/>
  <c r="J513" i="46"/>
  <c r="K513" i="46"/>
  <c r="L513" i="46"/>
  <c r="M513" i="46"/>
  <c r="P513" i="46"/>
  <c r="Q513" i="46"/>
  <c r="R513" i="46"/>
  <c r="S513" i="46"/>
  <c r="T513" i="46"/>
  <c r="U513" i="46"/>
  <c r="V513" i="46"/>
  <c r="W513" i="46"/>
  <c r="X513" i="46"/>
  <c r="E384" i="46"/>
  <c r="F384" i="46"/>
  <c r="G384" i="46"/>
  <c r="H384" i="46"/>
  <c r="I384" i="46"/>
  <c r="J384" i="46"/>
  <c r="K384" i="46"/>
  <c r="L384" i="46"/>
  <c r="M384" i="46"/>
  <c r="P384" i="46"/>
  <c r="Q384" i="46"/>
  <c r="R384" i="46"/>
  <c r="S384" i="46"/>
  <c r="T384" i="46"/>
  <c r="U384" i="46"/>
  <c r="V384" i="46"/>
  <c r="W384" i="46"/>
  <c r="X384" i="46"/>
  <c r="AB553" i="79"/>
  <c r="AA553" i="79"/>
  <c r="Z553" i="79"/>
  <c r="Y553" i="79"/>
  <c r="AB550" i="79"/>
  <c r="AA550" i="79"/>
  <c r="Z550" i="79"/>
  <c r="Y550" i="79"/>
  <c r="AB547" i="79"/>
  <c r="AA547" i="79"/>
  <c r="Z547" i="79"/>
  <c r="Y547" i="79"/>
  <c r="AB544" i="79"/>
  <c r="AA544" i="79"/>
  <c r="Z544" i="79"/>
  <c r="Y544" i="79"/>
  <c r="AB541" i="79"/>
  <c r="AA541" i="79"/>
  <c r="Z541" i="79"/>
  <c r="Y541" i="79"/>
  <c r="AB538" i="79"/>
  <c r="AA538" i="79"/>
  <c r="Z538" i="79"/>
  <c r="Y538" i="79"/>
  <c r="AB535" i="79"/>
  <c r="AA535" i="79"/>
  <c r="Z535" i="79"/>
  <c r="Y535" i="79"/>
  <c r="AB532" i="79"/>
  <c r="AA532" i="79"/>
  <c r="Z532" i="79"/>
  <c r="Y532" i="79"/>
  <c r="AB529" i="79"/>
  <c r="AA529" i="79"/>
  <c r="Z529" i="79"/>
  <c r="Y529" i="79"/>
  <c r="AB526" i="79"/>
  <c r="AA526" i="79"/>
  <c r="Z526" i="79"/>
  <c r="Y526" i="79"/>
  <c r="AB523" i="79"/>
  <c r="AA523" i="79"/>
  <c r="Z523" i="79"/>
  <c r="Y523" i="79"/>
  <c r="AB520" i="79"/>
  <c r="AA520" i="79"/>
  <c r="Z520" i="79"/>
  <c r="Y520" i="79"/>
  <c r="AB516" i="79"/>
  <c r="AA516" i="79"/>
  <c r="Z516" i="79"/>
  <c r="Y516" i="79"/>
  <c r="AB513" i="79"/>
  <c r="AA513" i="79"/>
  <c r="Z513" i="79"/>
  <c r="Y513" i="79"/>
  <c r="AB510" i="79"/>
  <c r="AA510" i="79"/>
  <c r="Z510" i="79"/>
  <c r="Y510" i="79"/>
  <c r="AB506" i="79"/>
  <c r="AA506" i="79"/>
  <c r="Z506" i="79"/>
  <c r="Y506" i="79"/>
  <c r="AB503" i="79"/>
  <c r="AA503" i="79"/>
  <c r="Z503" i="79"/>
  <c r="Y503" i="79"/>
  <c r="AB500" i="79"/>
  <c r="AA500" i="79"/>
  <c r="Z500" i="79"/>
  <c r="Y500" i="79"/>
  <c r="AB497" i="79"/>
  <c r="AA497" i="79"/>
  <c r="Z497" i="79"/>
  <c r="Y497" i="79"/>
  <c r="AB494" i="79"/>
  <c r="AA494" i="79"/>
  <c r="Z494" i="79"/>
  <c r="Y494" i="79"/>
  <c r="AB491" i="79"/>
  <c r="AA491" i="79"/>
  <c r="Z491" i="79"/>
  <c r="Y491" i="79"/>
  <c r="AB488" i="79"/>
  <c r="AA488" i="79"/>
  <c r="Z488" i="79"/>
  <c r="Y488" i="79"/>
  <c r="AB485" i="79"/>
  <c r="AA485" i="79"/>
  <c r="Z485" i="79"/>
  <c r="Y485" i="79"/>
  <c r="AB481" i="79"/>
  <c r="AA481" i="79"/>
  <c r="Z481" i="79"/>
  <c r="Y481" i="79"/>
  <c r="AB478" i="79"/>
  <c r="AA478" i="79"/>
  <c r="Z478" i="79"/>
  <c r="Y478" i="79"/>
  <c r="AB475" i="79"/>
  <c r="AA475" i="79"/>
  <c r="Z475" i="79"/>
  <c r="Y475" i="79"/>
  <c r="AB472" i="79"/>
  <c r="AA472" i="79"/>
  <c r="Z472" i="79"/>
  <c r="Y472" i="79"/>
  <c r="AB467" i="79"/>
  <c r="AA467" i="79"/>
  <c r="Z467" i="79"/>
  <c r="Y467" i="79"/>
  <c r="AB464" i="79"/>
  <c r="AA464" i="79"/>
  <c r="Z464" i="79"/>
  <c r="Y464" i="79"/>
  <c r="AB461" i="79"/>
  <c r="AA461" i="79"/>
  <c r="Z461" i="79"/>
  <c r="Y461" i="79"/>
  <c r="AB458" i="79"/>
  <c r="AA458" i="79"/>
  <c r="Z458" i="79"/>
  <c r="Y458" i="79"/>
  <c r="AB454" i="79"/>
  <c r="AA454" i="79"/>
  <c r="Z454" i="79"/>
  <c r="Y454" i="79"/>
  <c r="AB451" i="79"/>
  <c r="AA451" i="79"/>
  <c r="Z451" i="79"/>
  <c r="Y451" i="79"/>
  <c r="AB447" i="79"/>
  <c r="AA447" i="79"/>
  <c r="Z447" i="79"/>
  <c r="Y447" i="79"/>
  <c r="AB443" i="79"/>
  <c r="AA443" i="79"/>
  <c r="Z443" i="79"/>
  <c r="Y443" i="79"/>
  <c r="AB440" i="79"/>
  <c r="AA440" i="79"/>
  <c r="Z440" i="79"/>
  <c r="Y440" i="79"/>
  <c r="AB437" i="79"/>
  <c r="AA437" i="79"/>
  <c r="Z437" i="79"/>
  <c r="Y437" i="79"/>
  <c r="AB433" i="79"/>
  <c r="AA433" i="79"/>
  <c r="Z433" i="79"/>
  <c r="Y433" i="79"/>
  <c r="AB430" i="79"/>
  <c r="AA430" i="79"/>
  <c r="Z430" i="79"/>
  <c r="Y430" i="79"/>
  <c r="AB427" i="79"/>
  <c r="AA427" i="79"/>
  <c r="Z427" i="79"/>
  <c r="Y427" i="79"/>
  <c r="AB424" i="79"/>
  <c r="AA424" i="79"/>
  <c r="Z424" i="79"/>
  <c r="Y424" i="79"/>
  <c r="AB421" i="79"/>
  <c r="AA421" i="79"/>
  <c r="Z421" i="79"/>
  <c r="Y421" i="79"/>
  <c r="AB417" i="79"/>
  <c r="AA417" i="79"/>
  <c r="Z417" i="79"/>
  <c r="Y417" i="79"/>
  <c r="AB414" i="79"/>
  <c r="AA414" i="79"/>
  <c r="Z414" i="79"/>
  <c r="Y414" i="79"/>
  <c r="AB411" i="79"/>
  <c r="AA411" i="79"/>
  <c r="Z411" i="79"/>
  <c r="Y411" i="79"/>
  <c r="AB408" i="79"/>
  <c r="AA408" i="79"/>
  <c r="Z408" i="79"/>
  <c r="Y408" i="79"/>
  <c r="AB405" i="79"/>
  <c r="AA405" i="79"/>
  <c r="Z405" i="79"/>
  <c r="Y405" i="79"/>
  <c r="Q561" i="79"/>
  <c r="R561" i="79"/>
  <c r="S561" i="79"/>
  <c r="T561" i="79"/>
  <c r="U561" i="79"/>
  <c r="V561" i="79"/>
  <c r="W561" i="79"/>
  <c r="X561" i="79"/>
  <c r="F561" i="79"/>
  <c r="G561" i="79"/>
  <c r="H561" i="79"/>
  <c r="I561" i="79"/>
  <c r="J561" i="79"/>
  <c r="K561" i="79"/>
  <c r="L561" i="79"/>
  <c r="M561" i="79"/>
  <c r="Y556" i="79"/>
  <c r="Z556" i="79"/>
  <c r="AA556" i="79"/>
  <c r="AB556" i="79"/>
  <c r="Y559" i="79"/>
  <c r="Z559" i="79"/>
  <c r="AA559" i="79"/>
  <c r="AB559" i="79"/>
  <c r="P195" i="79"/>
  <c r="Q195" i="79"/>
  <c r="R195" i="79"/>
  <c r="S195" i="79"/>
  <c r="T195" i="79"/>
  <c r="U195" i="79"/>
  <c r="V195" i="79"/>
  <c r="W195" i="79"/>
  <c r="X195" i="79"/>
  <c r="E195" i="79"/>
  <c r="F195" i="79"/>
  <c r="G195" i="79"/>
  <c r="H195" i="79"/>
  <c r="I195" i="79"/>
  <c r="J195" i="79"/>
  <c r="K195" i="79"/>
  <c r="L195" i="79"/>
  <c r="M195" i="79"/>
  <c r="AB219" i="79"/>
  <c r="AA219" i="79"/>
  <c r="Z219" i="79"/>
  <c r="Y219" i="79"/>
  <c r="P378" i="79"/>
  <c r="Q378" i="79"/>
  <c r="R378" i="79"/>
  <c r="S378" i="79"/>
  <c r="T378" i="79"/>
  <c r="U378" i="79"/>
  <c r="V378" i="79"/>
  <c r="W378" i="79"/>
  <c r="X378" i="79"/>
  <c r="E378" i="79"/>
  <c r="F378" i="79"/>
  <c r="G378" i="79"/>
  <c r="H378" i="79"/>
  <c r="I378" i="79"/>
  <c r="J378" i="79"/>
  <c r="K378" i="79"/>
  <c r="L378" i="79"/>
  <c r="M378" i="79"/>
  <c r="N55" i="79"/>
  <c r="N58" i="79"/>
  <c r="N61" i="79" a="1"/>
  <c r="N61" i="79" s="1"/>
  <c r="N64" i="79"/>
  <c r="N67" i="79"/>
  <c r="N71" i="79"/>
  <c r="N74" i="79"/>
  <c r="N77" i="79"/>
  <c r="N81" i="79"/>
  <c r="N85" i="79"/>
  <c r="N88" i="79"/>
  <c r="N92" i="79"/>
  <c r="N95" i="79"/>
  <c r="N98" i="79"/>
  <c r="N101" i="79"/>
  <c r="N119" i="79"/>
  <c r="N122" i="79"/>
  <c r="N125" i="79"/>
  <c r="N144" i="79"/>
  <c r="N147" i="79"/>
  <c r="N150" i="79"/>
  <c r="N154" i="79"/>
  <c r="N157" i="79"/>
  <c r="N160" i="79"/>
  <c r="N163" i="79"/>
  <c r="N166" i="79"/>
  <c r="N169" i="79"/>
  <c r="N175" i="79"/>
  <c r="N178" i="79"/>
  <c r="N181" i="79"/>
  <c r="N184" i="79"/>
  <c r="N187" i="79"/>
  <c r="N190" i="79"/>
  <c r="N193" i="79"/>
  <c r="K50" i="45"/>
  <c r="J50" i="45"/>
  <c r="I50" i="45"/>
  <c r="H50" i="45"/>
  <c r="G50" i="45"/>
  <c r="F50" i="45"/>
  <c r="D50" i="45"/>
  <c r="E50" i="45"/>
  <c r="K43" i="45"/>
  <c r="J43" i="45"/>
  <c r="I43" i="45"/>
  <c r="H43" i="45"/>
  <c r="G43" i="45"/>
  <c r="F43" i="45"/>
  <c r="D43" i="45"/>
  <c r="E43" i="45"/>
  <c r="K36" i="45"/>
  <c r="J36" i="45"/>
  <c r="I36" i="45"/>
  <c r="H36" i="45"/>
  <c r="G36" i="45"/>
  <c r="F36" i="45"/>
  <c r="D36" i="45"/>
  <c r="E36" i="45"/>
  <c r="K29" i="45"/>
  <c r="J29" i="45"/>
  <c r="I29" i="45"/>
  <c r="H29" i="45"/>
  <c r="G29" i="45"/>
  <c r="F29" i="45"/>
  <c r="D29" i="45"/>
  <c r="E29" i="45"/>
  <c r="K22" i="45"/>
  <c r="J22" i="45"/>
  <c r="I22" i="45"/>
  <c r="H22" i="45"/>
  <c r="G22" i="45"/>
  <c r="F22" i="45"/>
  <c r="D22" i="45"/>
  <c r="E22" i="45"/>
  <c r="K17" i="45"/>
  <c r="J17" i="45"/>
  <c r="I17" i="45"/>
  <c r="H17" i="45"/>
  <c r="G17" i="45"/>
  <c r="F17" i="45"/>
  <c r="E17" i="45"/>
  <c r="D17" i="45"/>
  <c r="AX123" i="68"/>
  <c r="AX122" i="68"/>
  <c r="S121" i="68"/>
  <c r="AX116" i="68"/>
  <c r="I30" i="45" l="1"/>
  <c r="I37" i="45"/>
  <c r="I44" i="45"/>
  <c r="K23" i="45"/>
  <c r="G30" i="45"/>
  <c r="K30" i="45"/>
  <c r="K37" i="45"/>
  <c r="K44" i="45"/>
  <c r="G51" i="45"/>
  <c r="G44" i="45"/>
  <c r="E37" i="45"/>
  <c r="I23" i="45"/>
  <c r="F30" i="45"/>
  <c r="F44" i="45"/>
  <c r="J23" i="45"/>
  <c r="J37" i="45"/>
  <c r="F23" i="45"/>
  <c r="G23" i="45"/>
  <c r="F37" i="45"/>
  <c r="G37" i="45"/>
  <c r="E30" i="45"/>
  <c r="J30" i="45"/>
  <c r="E44" i="45"/>
  <c r="J44" i="45"/>
  <c r="K51" i="45"/>
  <c r="I51" i="45"/>
  <c r="F51" i="45"/>
  <c r="J51" i="45"/>
  <c r="E23" i="45"/>
  <c r="E51" i="45"/>
  <c r="D23" i="45"/>
  <c r="C124" i="45" s="1"/>
  <c r="H23" i="45"/>
  <c r="D30" i="45"/>
  <c r="D124" i="45" s="1"/>
  <c r="H30" i="45"/>
  <c r="D37" i="45"/>
  <c r="E124" i="45" s="1"/>
  <c r="H37" i="45"/>
  <c r="D44" i="45"/>
  <c r="F124" i="45" s="1"/>
  <c r="H44" i="45"/>
  <c r="D51" i="45"/>
  <c r="G124" i="45" s="1"/>
  <c r="H51" i="45"/>
  <c r="P27" i="85"/>
  <c r="P49" i="85" s="1"/>
  <c r="C28" i="85" s="1"/>
  <c r="K27" i="85"/>
  <c r="K49" i="85" s="1"/>
  <c r="C27" i="85" s="1"/>
  <c r="D28" i="85" l="1"/>
  <c r="F28" i="85" s="1"/>
  <c r="F39" i="85" s="1"/>
  <c r="I50" i="44" l="1"/>
  <c r="H50" i="44"/>
  <c r="G50" i="44"/>
  <c r="F50" i="44"/>
  <c r="E50" i="44"/>
  <c r="D50" i="44"/>
  <c r="O927" i="79" l="1"/>
  <c r="E44" i="44" l="1"/>
  <c r="AM139" i="79" l="1"/>
  <c r="Q46" i="44"/>
  <c r="P46" i="44"/>
  <c r="O46" i="44"/>
  <c r="N46" i="44"/>
  <c r="M46" i="44"/>
  <c r="L46" i="44"/>
  <c r="K46" i="44"/>
  <c r="J46" i="44"/>
  <c r="I46" i="44"/>
  <c r="H46" i="44"/>
  <c r="G46" i="44"/>
  <c r="F46" i="44"/>
  <c r="E46" i="44"/>
  <c r="D46" i="44"/>
  <c r="O1110" i="79" l="1"/>
  <c r="O744" i="79"/>
  <c r="O561" i="79"/>
  <c r="O378" i="79"/>
  <c r="O195" i="79"/>
  <c r="O513" i="46"/>
  <c r="O127" i="46"/>
  <c r="D195" i="79"/>
  <c r="N620" i="79" l="1"/>
  <c r="N437" i="79"/>
  <c r="N254" i="79"/>
  <c r="Q52" i="43" l="1"/>
  <c r="N511" i="46" l="1"/>
  <c r="N508" i="46"/>
  <c r="N505" i="46"/>
  <c r="N501" i="46"/>
  <c r="N498" i="46"/>
  <c r="N495" i="46"/>
  <c r="N492" i="46"/>
  <c r="N489" i="46"/>
  <c r="N485" i="46"/>
  <c r="N471" i="46"/>
  <c r="N468" i="46"/>
  <c r="N465" i="46"/>
  <c r="N462" i="46"/>
  <c r="N449" i="46"/>
  <c r="N446" i="46"/>
  <c r="N443" i="46"/>
  <c r="N440" i="46"/>
  <c r="N437" i="46"/>
  <c r="N382" i="46"/>
  <c r="N379" i="46"/>
  <c r="N376" i="46"/>
  <c r="N372" i="46"/>
  <c r="N369" i="46"/>
  <c r="N366" i="46"/>
  <c r="N363" i="46"/>
  <c r="N360" i="46"/>
  <c r="N356" i="46"/>
  <c r="N342" i="46"/>
  <c r="N339" i="46"/>
  <c r="N336" i="46"/>
  <c r="N333" i="46"/>
  <c r="N320" i="46"/>
  <c r="N317" i="46"/>
  <c r="N314" i="46"/>
  <c r="N311" i="46"/>
  <c r="N308" i="46"/>
  <c r="N253" i="46"/>
  <c r="N250" i="46"/>
  <c r="N247" i="46"/>
  <c r="N243" i="46"/>
  <c r="N240" i="46"/>
  <c r="N237" i="46"/>
  <c r="N234" i="46"/>
  <c r="N231" i="46"/>
  <c r="N227" i="46"/>
  <c r="N213" i="46"/>
  <c r="N210" i="46"/>
  <c r="N207" i="46"/>
  <c r="N204" i="46"/>
  <c r="N191" i="46"/>
  <c r="N188" i="46"/>
  <c r="N185" i="46"/>
  <c r="N182" i="46"/>
  <c r="N179" i="46"/>
  <c r="N125" i="46"/>
  <c r="N122" i="46"/>
  <c r="N119" i="46"/>
  <c r="N115" i="46"/>
  <c r="N112" i="46"/>
  <c r="N106" i="46"/>
  <c r="N85" i="46"/>
  <c r="N63" i="46"/>
  <c r="N54" i="46"/>
  <c r="N1108" i="79"/>
  <c r="N1105" i="79"/>
  <c r="N1102" i="79"/>
  <c r="N1099" i="79"/>
  <c r="N1096" i="79"/>
  <c r="N1093" i="79"/>
  <c r="N1090" i="79"/>
  <c r="N1084" i="79"/>
  <c r="N1081" i="79"/>
  <c r="N1078" i="79"/>
  <c r="N1075" i="79"/>
  <c r="N1072" i="79"/>
  <c r="N1069" i="79"/>
  <c r="N1065" i="79"/>
  <c r="N1062" i="79"/>
  <c r="N1059" i="79"/>
  <c r="N1055" i="79"/>
  <c r="N1052" i="79"/>
  <c r="N1049" i="79"/>
  <c r="N1046" i="79"/>
  <c r="N1043" i="79"/>
  <c r="N1040" i="79"/>
  <c r="N1037" i="79"/>
  <c r="N1034" i="79"/>
  <c r="N1016" i="79"/>
  <c r="N1013" i="79"/>
  <c r="N1010" i="79"/>
  <c r="N1007" i="79"/>
  <c r="N1003" i="79"/>
  <c r="N1000" i="79"/>
  <c r="N996" i="79"/>
  <c r="N992" i="79"/>
  <c r="N989" i="79"/>
  <c r="N986" i="79"/>
  <c r="N982" i="79"/>
  <c r="N979" i="79"/>
  <c r="N976" i="79"/>
  <c r="N973" i="79"/>
  <c r="N970" i="79"/>
  <c r="N925" i="79"/>
  <c r="N922" i="79"/>
  <c r="N919" i="79"/>
  <c r="N916" i="79"/>
  <c r="N913" i="79"/>
  <c r="N910" i="79"/>
  <c r="N907" i="79"/>
  <c r="N901" i="79"/>
  <c r="N898" i="79"/>
  <c r="N895" i="79"/>
  <c r="N892" i="79"/>
  <c r="N889" i="79"/>
  <c r="N886" i="79"/>
  <c r="N882" i="79"/>
  <c r="N879" i="79"/>
  <c r="N876" i="79"/>
  <c r="N872" i="79"/>
  <c r="N869" i="79"/>
  <c r="N866" i="79"/>
  <c r="N863" i="79"/>
  <c r="N860" i="79"/>
  <c r="N857" i="79"/>
  <c r="N854" i="79"/>
  <c r="N851" i="79"/>
  <c r="N833" i="79"/>
  <c r="N830" i="79"/>
  <c r="N827" i="79"/>
  <c r="N824" i="79"/>
  <c r="N820" i="79"/>
  <c r="N817" i="79"/>
  <c r="N813" i="79"/>
  <c r="N809" i="79"/>
  <c r="N806" i="79"/>
  <c r="N803" i="79"/>
  <c r="N799" i="79"/>
  <c r="N796" i="79"/>
  <c r="N793" i="79"/>
  <c r="N790" i="79"/>
  <c r="N787" i="79"/>
  <c r="N742" i="79"/>
  <c r="N739" i="79"/>
  <c r="N736" i="79"/>
  <c r="N733" i="79"/>
  <c r="N730" i="79"/>
  <c r="N727" i="79"/>
  <c r="N724" i="79"/>
  <c r="N718" i="79"/>
  <c r="N715" i="79"/>
  <c r="N712" i="79"/>
  <c r="N709" i="79"/>
  <c r="N706" i="79"/>
  <c r="N703" i="79"/>
  <c r="N699" i="79"/>
  <c r="N696" i="79"/>
  <c r="N693" i="79"/>
  <c r="N689" i="79"/>
  <c r="N686" i="79"/>
  <c r="N683" i="79"/>
  <c r="N680" i="79"/>
  <c r="N677" i="79"/>
  <c r="N674" i="79"/>
  <c r="N671" i="79"/>
  <c r="N668" i="79"/>
  <c r="N650" i="79"/>
  <c r="N647" i="79"/>
  <c r="N644" i="79"/>
  <c r="N641" i="79"/>
  <c r="N637" i="79"/>
  <c r="N634" i="79"/>
  <c r="N630" i="79"/>
  <c r="N626" i="79"/>
  <c r="N623" i="79"/>
  <c r="N616" i="79"/>
  <c r="N613" i="79"/>
  <c r="N610" i="79"/>
  <c r="N607" i="79"/>
  <c r="N604" i="79"/>
  <c r="N559" i="79"/>
  <c r="N556" i="79"/>
  <c r="N553" i="79"/>
  <c r="N550" i="79"/>
  <c r="N547" i="79"/>
  <c r="N544" i="79"/>
  <c r="N541" i="79"/>
  <c r="N535" i="79"/>
  <c r="N532" i="79"/>
  <c r="N529" i="79"/>
  <c r="N526" i="79"/>
  <c r="N523" i="79"/>
  <c r="N520" i="79"/>
  <c r="N516" i="79"/>
  <c r="N513" i="79"/>
  <c r="N510" i="79"/>
  <c r="N506" i="79"/>
  <c r="N503" i="79"/>
  <c r="N500" i="79"/>
  <c r="N497" i="79"/>
  <c r="N494" i="79"/>
  <c r="N491" i="79"/>
  <c r="N488" i="79"/>
  <c r="N485" i="79"/>
  <c r="N467" i="79"/>
  <c r="N464" i="79"/>
  <c r="N461" i="79"/>
  <c r="N458" i="79"/>
  <c r="N454" i="79"/>
  <c r="N451" i="79"/>
  <c r="N447" i="79"/>
  <c r="N443" i="79"/>
  <c r="N440" i="79"/>
  <c r="N433" i="79"/>
  <c r="N430" i="79"/>
  <c r="N427" i="79"/>
  <c r="N424" i="79"/>
  <c r="N421" i="79"/>
  <c r="N376" i="79"/>
  <c r="N373" i="79"/>
  <c r="N370" i="79"/>
  <c r="N367" i="79"/>
  <c r="N364" i="79"/>
  <c r="N361" i="79"/>
  <c r="N358" i="79"/>
  <c r="N352" i="79"/>
  <c r="N349" i="79"/>
  <c r="N346" i="79"/>
  <c r="N343" i="79"/>
  <c r="N340" i="79"/>
  <c r="N337" i="79"/>
  <c r="N333" i="79"/>
  <c r="N330" i="79"/>
  <c r="N327" i="79"/>
  <c r="N323" i="79"/>
  <c r="N320" i="79"/>
  <c r="N317" i="79"/>
  <c r="N314" i="79"/>
  <c r="N311" i="79"/>
  <c r="N308" i="79"/>
  <c r="N305" i="79"/>
  <c r="N302" i="79"/>
  <c r="N284" i="79"/>
  <c r="N281" i="79"/>
  <c r="N278" i="79"/>
  <c r="N275" i="79"/>
  <c r="N271" i="79"/>
  <c r="N268" i="79"/>
  <c r="N264" i="79"/>
  <c r="N260" i="79"/>
  <c r="N257" i="79"/>
  <c r="N250" i="79"/>
  <c r="N247" i="79"/>
  <c r="N244" i="79"/>
  <c r="N241" i="79"/>
  <c r="N238" i="79"/>
  <c r="AM1104" i="79" l="1"/>
  <c r="AM1107" i="79"/>
  <c r="AE1043" i="79"/>
  <c r="Z1043" i="79"/>
  <c r="Y1030" i="79"/>
  <c r="Y1027" i="79"/>
  <c r="AD1000" i="79"/>
  <c r="Z1000" i="79"/>
  <c r="Y1000" i="79"/>
  <c r="AM1006" i="79"/>
  <c r="Y1007" i="79"/>
  <c r="AL1003" i="79"/>
  <c r="AM1002" i="79"/>
  <c r="AK1003" i="79"/>
  <c r="AJ1003" i="79"/>
  <c r="AI1003" i="79"/>
  <c r="AH1003" i="79"/>
  <c r="AG1003" i="79"/>
  <c r="AF1003" i="79"/>
  <c r="AE1003" i="79"/>
  <c r="AD1003" i="79"/>
  <c r="AC1003" i="79"/>
  <c r="AB1003" i="79"/>
  <c r="AA1003" i="79"/>
  <c r="Z1003" i="79"/>
  <c r="Y1003" i="79"/>
  <c r="AL1000" i="79"/>
  <c r="AK1000" i="79"/>
  <c r="AJ1000" i="79"/>
  <c r="AI1000" i="79"/>
  <c r="AH1000" i="79"/>
  <c r="AG1000" i="79"/>
  <c r="AF1000" i="79"/>
  <c r="AE1000" i="79"/>
  <c r="AC1000" i="79"/>
  <c r="AB1000" i="79"/>
  <c r="AA1000" i="79"/>
  <c r="AM999" i="79"/>
  <c r="Y996" i="79"/>
  <c r="Y989" i="79"/>
  <c r="Y986" i="79"/>
  <c r="Y982" i="79"/>
  <c r="Y973" i="79"/>
  <c r="Y970" i="79"/>
  <c r="Y966" i="79"/>
  <c r="Y876" i="79"/>
  <c r="AL872" i="79"/>
  <c r="Y851" i="79"/>
  <c r="Y833" i="79"/>
  <c r="Y820" i="79"/>
  <c r="AL820" i="79"/>
  <c r="AK820" i="79"/>
  <c r="AJ820" i="79"/>
  <c r="AI820" i="79"/>
  <c r="AH820" i="79"/>
  <c r="AG820" i="79"/>
  <c r="AF820" i="79"/>
  <c r="AE820" i="79"/>
  <c r="AD820" i="79"/>
  <c r="AC820" i="79"/>
  <c r="AB820" i="79"/>
  <c r="AA820" i="79"/>
  <c r="Z820" i="79"/>
  <c r="AM819" i="79"/>
  <c r="AL817" i="79"/>
  <c r="AK817" i="79"/>
  <c r="AJ817" i="79"/>
  <c r="AI817" i="79"/>
  <c r="AH817" i="79"/>
  <c r="AG817" i="79"/>
  <c r="AF817" i="79"/>
  <c r="AE817" i="79"/>
  <c r="AD817" i="79"/>
  <c r="AC817" i="79"/>
  <c r="AB817" i="79"/>
  <c r="AA817" i="79"/>
  <c r="Z817" i="79"/>
  <c r="Y817" i="79"/>
  <c r="AM816" i="79"/>
  <c r="Y813" i="79"/>
  <c r="AM660" i="79"/>
  <c r="AM657" i="79"/>
  <c r="AM654" i="79"/>
  <c r="AL637" i="79"/>
  <c r="AK637" i="79"/>
  <c r="AJ637" i="79"/>
  <c r="AI637" i="79"/>
  <c r="AH637" i="79"/>
  <c r="AG637" i="79"/>
  <c r="AM636" i="79"/>
  <c r="AL634" i="79"/>
  <c r="AK634" i="79"/>
  <c r="AJ634" i="79"/>
  <c r="AI634" i="79"/>
  <c r="AH634" i="79"/>
  <c r="AG634" i="79"/>
  <c r="AM633" i="79"/>
  <c r="AM519" i="79"/>
  <c r="AM515" i="79"/>
  <c r="AL454" i="79"/>
  <c r="AK454" i="79"/>
  <c r="AJ454" i="79"/>
  <c r="AI454" i="79"/>
  <c r="AH454" i="79"/>
  <c r="AG454" i="79"/>
  <c r="AF454" i="79"/>
  <c r="AE454" i="79"/>
  <c r="AD454" i="79"/>
  <c r="AC454" i="79"/>
  <c r="AM453" i="79"/>
  <c r="AL451" i="79"/>
  <c r="AK451" i="79"/>
  <c r="AJ451" i="79"/>
  <c r="AI451" i="79"/>
  <c r="AH451" i="79"/>
  <c r="AG451" i="79"/>
  <c r="AF451" i="79"/>
  <c r="AE451" i="79"/>
  <c r="AD451" i="79"/>
  <c r="AC451" i="79"/>
  <c r="AM450" i="79"/>
  <c r="AL271" i="79"/>
  <c r="AK271" i="79"/>
  <c r="AJ271" i="79"/>
  <c r="AI271" i="79"/>
  <c r="AH271" i="79"/>
  <c r="AG271" i="79"/>
  <c r="AF271" i="79"/>
  <c r="AE271" i="79"/>
  <c r="AD271" i="79"/>
  <c r="AC271" i="79"/>
  <c r="AM270" i="79"/>
  <c r="AL268" i="79"/>
  <c r="AK268" i="79"/>
  <c r="AJ268" i="79"/>
  <c r="AI268" i="79"/>
  <c r="AH268" i="79"/>
  <c r="AG268" i="79"/>
  <c r="AF268" i="79"/>
  <c r="AE268" i="79"/>
  <c r="AD268" i="79"/>
  <c r="AC268" i="79"/>
  <c r="AM267" i="79"/>
  <c r="AM87" i="79"/>
  <c r="AL88" i="79"/>
  <c r="AK88" i="79"/>
  <c r="AJ88" i="79"/>
  <c r="AI88" i="79"/>
  <c r="AH88" i="79"/>
  <c r="AG88" i="79"/>
  <c r="AF88" i="79"/>
  <c r="AE88" i="79"/>
  <c r="AD88" i="79"/>
  <c r="AC88" i="79"/>
  <c r="AM80" i="79"/>
  <c r="AL85" i="79"/>
  <c r="AK85" i="79"/>
  <c r="AJ85" i="79"/>
  <c r="AI85" i="79"/>
  <c r="AH85" i="79"/>
  <c r="AG85" i="79"/>
  <c r="AF85" i="79"/>
  <c r="AE85" i="79"/>
  <c r="AD85" i="79"/>
  <c r="AC85" i="79"/>
  <c r="AM84" i="79"/>
  <c r="AD81" i="79"/>
  <c r="AM1098" i="79"/>
  <c r="AM1101" i="79"/>
  <c r="AM1095" i="79"/>
  <c r="AM1092" i="79"/>
  <c r="AM1089" i="79"/>
  <c r="AM1086" i="79"/>
  <c r="AM1083" i="79"/>
  <c r="AM1080" i="79"/>
  <c r="AM1077" i="79"/>
  <c r="AM1074" i="79"/>
  <c r="AM1071" i="79"/>
  <c r="AM1068" i="79"/>
  <c r="AM1064" i="79"/>
  <c r="AM1061" i="79"/>
  <c r="AM1058" i="79"/>
  <c r="AM1054" i="79"/>
  <c r="AM1051" i="79"/>
  <c r="AM1048" i="79"/>
  <c r="AM1045" i="79"/>
  <c r="AM1042" i="79"/>
  <c r="AM1039" i="79"/>
  <c r="AM1036" i="79"/>
  <c r="AM1033" i="79"/>
  <c r="AM1029" i="79"/>
  <c r="AM1026" i="79"/>
  <c r="AM1023" i="79"/>
  <c r="AM1020" i="79"/>
  <c r="AM1015" i="79"/>
  <c r="AM1012" i="79"/>
  <c r="AM1009" i="79"/>
  <c r="AM995" i="79"/>
  <c r="AM991" i="79"/>
  <c r="AM988" i="79"/>
  <c r="AM985" i="79"/>
  <c r="AM981" i="79"/>
  <c r="AM978" i="79"/>
  <c r="AM975" i="79"/>
  <c r="AM972" i="79"/>
  <c r="AM969" i="79"/>
  <c r="AM965" i="79"/>
  <c r="AM962" i="79"/>
  <c r="AM959" i="79"/>
  <c r="AM956" i="79"/>
  <c r="AM953" i="79"/>
  <c r="AM924" i="79"/>
  <c r="AM921" i="79"/>
  <c r="AM918" i="79"/>
  <c r="AM915" i="79"/>
  <c r="AM912" i="79"/>
  <c r="AM909" i="79"/>
  <c r="AM906" i="79"/>
  <c r="AM903" i="79"/>
  <c r="AM900" i="79"/>
  <c r="AM897" i="79"/>
  <c r="AM894" i="79"/>
  <c r="AM891" i="79"/>
  <c r="AM888" i="79"/>
  <c r="AM885" i="79"/>
  <c r="AM881" i="79"/>
  <c r="AM878" i="79"/>
  <c r="AM875" i="79"/>
  <c r="AM871" i="79"/>
  <c r="AM868" i="79"/>
  <c r="AM865" i="79"/>
  <c r="AM862" i="79"/>
  <c r="AM859" i="79"/>
  <c r="AM856" i="79"/>
  <c r="AM853" i="79"/>
  <c r="AM850" i="79"/>
  <c r="AM846" i="79"/>
  <c r="AM843" i="79"/>
  <c r="AM840" i="79"/>
  <c r="AM837" i="79"/>
  <c r="AM832" i="79"/>
  <c r="AM829" i="79"/>
  <c r="AM826" i="79"/>
  <c r="AM823" i="79"/>
  <c r="AM812" i="79"/>
  <c r="AM808" i="79"/>
  <c r="AM805" i="79"/>
  <c r="AM802" i="79"/>
  <c r="AM798" i="79"/>
  <c r="AM795" i="79"/>
  <c r="AM792" i="79"/>
  <c r="AM789" i="79"/>
  <c r="AM786" i="79"/>
  <c r="AM782" i="79"/>
  <c r="AM779" i="79"/>
  <c r="AM776" i="79"/>
  <c r="AM773" i="79"/>
  <c r="AM770" i="79"/>
  <c r="AM741" i="79"/>
  <c r="AM738" i="79"/>
  <c r="AM735" i="79"/>
  <c r="AM732" i="79"/>
  <c r="AM729" i="79"/>
  <c r="AM726" i="79"/>
  <c r="AM723" i="79"/>
  <c r="AM720" i="79"/>
  <c r="AM717" i="79"/>
  <c r="AM714" i="79"/>
  <c r="AM711" i="79"/>
  <c r="AM708" i="79"/>
  <c r="AM705" i="79"/>
  <c r="AM702" i="79"/>
  <c r="AM698" i="79"/>
  <c r="AM695" i="79"/>
  <c r="AM692" i="79"/>
  <c r="AM688" i="79"/>
  <c r="AM685" i="79"/>
  <c r="AM682" i="79"/>
  <c r="AM679" i="79"/>
  <c r="AM676" i="79"/>
  <c r="AM673" i="79"/>
  <c r="AM670" i="79"/>
  <c r="AM667" i="79"/>
  <c r="AM663" i="79"/>
  <c r="AM649" i="79"/>
  <c r="AM646" i="79"/>
  <c r="AM643" i="79"/>
  <c r="AM640" i="79"/>
  <c r="AM629" i="79"/>
  <c r="AM625" i="79"/>
  <c r="AM622" i="79"/>
  <c r="AM619" i="79"/>
  <c r="AM615" i="79"/>
  <c r="AM612" i="79"/>
  <c r="AM609" i="79"/>
  <c r="AM606" i="79"/>
  <c r="AM603" i="79"/>
  <c r="AM599" i="79"/>
  <c r="AM596" i="79"/>
  <c r="AM593" i="79"/>
  <c r="AM590" i="79"/>
  <c r="AM587" i="79"/>
  <c r="AM558" i="79"/>
  <c r="AM555" i="79"/>
  <c r="AM552" i="79"/>
  <c r="AM549" i="79"/>
  <c r="AM546" i="79"/>
  <c r="AM543" i="79"/>
  <c r="AM540" i="79"/>
  <c r="AM537" i="79"/>
  <c r="AM534" i="79"/>
  <c r="AM531" i="79"/>
  <c r="AM528" i="79"/>
  <c r="AM525" i="79"/>
  <c r="AM522" i="79"/>
  <c r="AM512" i="79"/>
  <c r="AM509" i="79"/>
  <c r="AM505" i="79"/>
  <c r="AM502" i="79"/>
  <c r="AM499" i="79"/>
  <c r="AM496" i="79"/>
  <c r="AM493" i="79"/>
  <c r="AM490" i="79"/>
  <c r="AM487" i="79"/>
  <c r="AM484" i="79"/>
  <c r="AM480" i="79"/>
  <c r="AM477" i="79"/>
  <c r="AM474" i="79"/>
  <c r="AM471" i="79"/>
  <c r="AM466" i="79"/>
  <c r="AM463" i="79"/>
  <c r="AM460" i="79"/>
  <c r="AM457" i="79"/>
  <c r="AM446" i="79"/>
  <c r="AM442" i="79"/>
  <c r="AM439" i="79"/>
  <c r="AM436" i="79"/>
  <c r="AM432" i="79"/>
  <c r="AM429" i="79"/>
  <c r="AM426" i="79"/>
  <c r="AM423" i="79"/>
  <c r="AM420" i="79"/>
  <c r="AM416" i="79"/>
  <c r="AM413" i="79"/>
  <c r="AM410" i="79"/>
  <c r="AM407" i="79"/>
  <c r="AM404" i="79"/>
  <c r="AM375" i="79"/>
  <c r="AM369" i="79"/>
  <c r="AM372" i="79"/>
  <c r="AM366" i="79"/>
  <c r="AM363" i="79"/>
  <c r="AM360" i="79"/>
  <c r="AM357" i="79"/>
  <c r="AM354" i="79"/>
  <c r="AM351" i="79"/>
  <c r="AM348" i="79"/>
  <c r="AM345" i="79"/>
  <c r="AM342" i="79"/>
  <c r="AM339" i="79"/>
  <c r="AM336" i="79"/>
  <c r="AM332" i="79"/>
  <c r="AM329" i="79"/>
  <c r="AM326" i="79"/>
  <c r="AM322" i="79"/>
  <c r="AM319" i="79"/>
  <c r="AM316" i="79"/>
  <c r="AM313" i="79"/>
  <c r="AM310" i="79"/>
  <c r="AM307" i="79"/>
  <c r="AM304" i="79"/>
  <c r="AM301" i="79"/>
  <c r="AM297" i="79"/>
  <c r="AM294" i="79"/>
  <c r="AM291" i="79"/>
  <c r="AM288" i="79"/>
  <c r="AM283" i="79"/>
  <c r="AM280" i="79"/>
  <c r="AM277" i="79"/>
  <c r="AM274" i="79"/>
  <c r="AM263" i="79"/>
  <c r="AM259" i="79"/>
  <c r="AM256" i="79"/>
  <c r="AM253" i="79"/>
  <c r="AM249" i="79"/>
  <c r="AM246" i="79"/>
  <c r="AM243" i="79"/>
  <c r="AM240" i="79"/>
  <c r="AM237" i="79"/>
  <c r="AM233" i="79"/>
  <c r="AM230" i="79"/>
  <c r="AM227" i="79"/>
  <c r="AM224" i="79"/>
  <c r="AM221" i="79"/>
  <c r="AM192" i="79"/>
  <c r="AM186" i="79"/>
  <c r="AM189" i="79"/>
  <c r="AM183" i="79"/>
  <c r="AM180" i="79"/>
  <c r="AM177" i="79"/>
  <c r="AM174" i="79"/>
  <c r="AM171" i="79"/>
  <c r="AM168" i="79"/>
  <c r="AM165" i="79"/>
  <c r="AM162" i="79"/>
  <c r="AM159" i="79"/>
  <c r="AM156" i="79"/>
  <c r="AM153" i="79"/>
  <c r="AM149" i="79"/>
  <c r="AM146" i="79"/>
  <c r="AM143" i="79"/>
  <c r="AM136" i="79"/>
  <c r="AM133" i="79"/>
  <c r="AM130" i="79"/>
  <c r="AM127" i="79"/>
  <c r="AM124" i="79"/>
  <c r="AM121" i="79"/>
  <c r="AM118" i="79"/>
  <c r="AM114" i="79"/>
  <c r="AM111" i="79"/>
  <c r="AM108" i="79"/>
  <c r="AM105" i="79"/>
  <c r="AM100" i="79"/>
  <c r="AM76" i="79"/>
  <c r="AM94" i="79"/>
  <c r="AM97" i="79"/>
  <c r="AM91" i="79"/>
  <c r="AM73" i="79"/>
  <c r="AM70" i="79"/>
  <c r="AM66" i="79"/>
  <c r="AM63" i="79"/>
  <c r="AM60" i="79"/>
  <c r="AM57" i="79"/>
  <c r="AM54" i="79"/>
  <c r="AM50" i="79"/>
  <c r="AM47" i="79"/>
  <c r="AM44" i="79"/>
  <c r="AM41" i="79"/>
  <c r="AM38" i="79"/>
  <c r="AL1016" i="79"/>
  <c r="AK1016" i="79"/>
  <c r="AJ1016" i="79"/>
  <c r="AI1016" i="79"/>
  <c r="AH1016" i="79"/>
  <c r="AG1016" i="79"/>
  <c r="AF1016" i="79"/>
  <c r="AE1016" i="79"/>
  <c r="AD1016" i="79"/>
  <c r="AC1016" i="79"/>
  <c r="AB1016" i="79"/>
  <c r="AA1016" i="79"/>
  <c r="Z1016" i="79"/>
  <c r="Y1016" i="79"/>
  <c r="AL1013" i="79"/>
  <c r="AK1013" i="79"/>
  <c r="AJ1013" i="79"/>
  <c r="AI1013" i="79"/>
  <c r="AH1013" i="79"/>
  <c r="AG1013" i="79"/>
  <c r="AF1013" i="79"/>
  <c r="AE1013" i="79"/>
  <c r="AD1013" i="79"/>
  <c r="AC1013" i="79"/>
  <c r="AB1013" i="79"/>
  <c r="AA1013" i="79"/>
  <c r="Z1013" i="79"/>
  <c r="Y1013" i="79"/>
  <c r="AL1010" i="79"/>
  <c r="AK1010" i="79"/>
  <c r="AJ1010" i="79"/>
  <c r="AI1010" i="79"/>
  <c r="AH1010" i="79"/>
  <c r="AG1010" i="79"/>
  <c r="AF1010" i="79"/>
  <c r="AE1010" i="79"/>
  <c r="AD1010" i="79"/>
  <c r="AC1010" i="79"/>
  <c r="AB1010" i="79"/>
  <c r="AA1010" i="79"/>
  <c r="Z1010" i="79"/>
  <c r="Y1010" i="79"/>
  <c r="AL1007" i="79"/>
  <c r="AK1007" i="79"/>
  <c r="AJ1007" i="79"/>
  <c r="AI1007" i="79"/>
  <c r="AH1007" i="79"/>
  <c r="AG1007" i="79"/>
  <c r="AF1007" i="79"/>
  <c r="AE1007" i="79"/>
  <c r="AD1007" i="79"/>
  <c r="AC1007" i="79"/>
  <c r="AB1007" i="79"/>
  <c r="AA1007" i="79"/>
  <c r="Z1007" i="79"/>
  <c r="AL833" i="79"/>
  <c r="AK833" i="79"/>
  <c r="AJ833" i="79"/>
  <c r="AI833" i="79"/>
  <c r="AH833" i="79"/>
  <c r="AG833" i="79"/>
  <c r="AF833" i="79"/>
  <c r="AE833" i="79"/>
  <c r="AD833" i="79"/>
  <c r="AC833" i="79"/>
  <c r="AB833" i="79"/>
  <c r="AA833" i="79"/>
  <c r="Z833" i="79"/>
  <c r="AL830" i="79"/>
  <c r="AK830" i="79"/>
  <c r="AJ830" i="79"/>
  <c r="AI830" i="79"/>
  <c r="AH830" i="79"/>
  <c r="AG830" i="79"/>
  <c r="AF830" i="79"/>
  <c r="AE830" i="79"/>
  <c r="AD830" i="79"/>
  <c r="AC830" i="79"/>
  <c r="AB830" i="79"/>
  <c r="AA830" i="79"/>
  <c r="Z830" i="79"/>
  <c r="Y830" i="79"/>
  <c r="AL827" i="79"/>
  <c r="AK827" i="79"/>
  <c r="AJ827" i="79"/>
  <c r="AI827" i="79"/>
  <c r="AH827" i="79"/>
  <c r="AG827" i="79"/>
  <c r="AF827" i="79"/>
  <c r="AE827" i="79"/>
  <c r="AD827" i="79"/>
  <c r="AC827" i="79"/>
  <c r="AB827" i="79"/>
  <c r="AA827" i="79"/>
  <c r="Z827" i="79"/>
  <c r="Y827" i="79"/>
  <c r="AL824" i="79"/>
  <c r="AK824" i="79"/>
  <c r="AJ824" i="79"/>
  <c r="AI824" i="79"/>
  <c r="AH824" i="79"/>
  <c r="AG824" i="79"/>
  <c r="AF824" i="79"/>
  <c r="AE824" i="79"/>
  <c r="AD824" i="79"/>
  <c r="AC824" i="79"/>
  <c r="AB824" i="79"/>
  <c r="AA824" i="79"/>
  <c r="Z824" i="79"/>
  <c r="Y824" i="79"/>
  <c r="N109" i="46" l="1"/>
  <c r="N103" i="46"/>
  <c r="N99" i="46"/>
  <c r="N82" i="46"/>
  <c r="N79" i="46"/>
  <c r="N76" i="46"/>
  <c r="AL650" i="79"/>
  <c r="AK650" i="79"/>
  <c r="AJ650" i="79"/>
  <c r="AI650" i="79"/>
  <c r="AH650" i="79"/>
  <c r="AG650" i="79"/>
  <c r="AF650" i="79"/>
  <c r="AE650" i="79"/>
  <c r="AD650" i="79"/>
  <c r="AC650" i="79"/>
  <c r="AL647" i="79"/>
  <c r="AK647" i="79"/>
  <c r="AJ647" i="79"/>
  <c r="AI647" i="79"/>
  <c r="AH647" i="79"/>
  <c r="AG647" i="79"/>
  <c r="AF647" i="79"/>
  <c r="AE647" i="79"/>
  <c r="AD647" i="79"/>
  <c r="AC647" i="79"/>
  <c r="AL644" i="79"/>
  <c r="AK644" i="79"/>
  <c r="AJ644" i="79"/>
  <c r="AI644" i="79"/>
  <c r="AH644" i="79"/>
  <c r="AG644" i="79"/>
  <c r="AF644" i="79"/>
  <c r="AE644" i="79"/>
  <c r="AD644" i="79"/>
  <c r="AC644" i="79"/>
  <c r="AL641" i="79"/>
  <c r="AK641" i="79"/>
  <c r="AJ641" i="79"/>
  <c r="AI641" i="79"/>
  <c r="AH641" i="79"/>
  <c r="AG641" i="79"/>
  <c r="AL467" i="79"/>
  <c r="AK467" i="79"/>
  <c r="AJ467" i="79"/>
  <c r="AI467" i="79"/>
  <c r="AH467" i="79"/>
  <c r="AG467" i="79"/>
  <c r="AF467" i="79"/>
  <c r="AE467" i="79"/>
  <c r="AD467" i="79"/>
  <c r="AC467" i="79"/>
  <c r="AL464" i="79"/>
  <c r="AK464" i="79"/>
  <c r="AJ464" i="79"/>
  <c r="AI464" i="79"/>
  <c r="AH464" i="79"/>
  <c r="AG464" i="79"/>
  <c r="AF464" i="79"/>
  <c r="AE464" i="79"/>
  <c r="AD464" i="79"/>
  <c r="AC464" i="79"/>
  <c r="AL461" i="79"/>
  <c r="AK461" i="79"/>
  <c r="AJ461" i="79"/>
  <c r="AI461" i="79"/>
  <c r="AH461" i="79"/>
  <c r="AG461" i="79"/>
  <c r="AF461" i="79"/>
  <c r="AE461" i="79"/>
  <c r="AD461" i="79"/>
  <c r="AC461" i="79"/>
  <c r="AL458" i="79"/>
  <c r="AK458" i="79"/>
  <c r="AJ458" i="79"/>
  <c r="AI458" i="79"/>
  <c r="AH458" i="79"/>
  <c r="AG458" i="79"/>
  <c r="AF458" i="79"/>
  <c r="AE458" i="79"/>
  <c r="AD458" i="79"/>
  <c r="AC458" i="79"/>
  <c r="AL284" i="79"/>
  <c r="AK284" i="79"/>
  <c r="AJ284" i="79"/>
  <c r="AI284" i="79"/>
  <c r="AH284" i="79"/>
  <c r="AG284" i="79"/>
  <c r="AF284" i="79"/>
  <c r="AE284" i="79"/>
  <c r="AD284" i="79"/>
  <c r="AC284" i="79"/>
  <c r="AL281" i="79"/>
  <c r="AK281" i="79"/>
  <c r="AJ281" i="79"/>
  <c r="AI281" i="79"/>
  <c r="AH281" i="79"/>
  <c r="AG281" i="79"/>
  <c r="AF281" i="79"/>
  <c r="AE281" i="79"/>
  <c r="AD281" i="79"/>
  <c r="AC281" i="79"/>
  <c r="AL278" i="79"/>
  <c r="AK278" i="79"/>
  <c r="AJ278" i="79"/>
  <c r="AI278" i="79"/>
  <c r="AH278" i="79"/>
  <c r="AG278" i="79"/>
  <c r="AF278" i="79"/>
  <c r="AE278" i="79"/>
  <c r="AD278" i="79"/>
  <c r="AC278" i="79"/>
  <c r="AL275" i="79"/>
  <c r="AK275" i="79"/>
  <c r="AJ275" i="79"/>
  <c r="AI275" i="79"/>
  <c r="AH275" i="79"/>
  <c r="AG275" i="79"/>
  <c r="AF275" i="79"/>
  <c r="AE275" i="79"/>
  <c r="AD275" i="79"/>
  <c r="AC275" i="79"/>
  <c r="AM510" i="46" l="1"/>
  <c r="AL511" i="46"/>
  <c r="AM507" i="46"/>
  <c r="AM504" i="46"/>
  <c r="AM500" i="46"/>
  <c r="AM497" i="46"/>
  <c r="AM494" i="46"/>
  <c r="AM491" i="46"/>
  <c r="AM488" i="46"/>
  <c r="AM484" i="46"/>
  <c r="AM481" i="46"/>
  <c r="AM477" i="46"/>
  <c r="AM473" i="46"/>
  <c r="AM470" i="46"/>
  <c r="AM467" i="46"/>
  <c r="AM464" i="46"/>
  <c r="AM461" i="46"/>
  <c r="AM457" i="46"/>
  <c r="AM454" i="46"/>
  <c r="AM451" i="46"/>
  <c r="AM448" i="46"/>
  <c r="AM445" i="46"/>
  <c r="AM442" i="46"/>
  <c r="AM439" i="46"/>
  <c r="AM436" i="46"/>
  <c r="AM432" i="46"/>
  <c r="AM429" i="46"/>
  <c r="AM426" i="46"/>
  <c r="AM423" i="46"/>
  <c r="AM420" i="46"/>
  <c r="AM417" i="46"/>
  <c r="AM414" i="46"/>
  <c r="AM411" i="46"/>
  <c r="AM408" i="46"/>
  <c r="AM381" i="46"/>
  <c r="AC498" i="46"/>
  <c r="AD498" i="46"/>
  <c r="AE498" i="46"/>
  <c r="AF498" i="46"/>
  <c r="AG498" i="46"/>
  <c r="AH498" i="46"/>
  <c r="AI498" i="46"/>
  <c r="AJ498" i="46"/>
  <c r="AK498" i="46"/>
  <c r="AL498" i="46"/>
  <c r="AC501" i="46"/>
  <c r="AD501" i="46"/>
  <c r="AE501" i="46"/>
  <c r="AF501" i="46"/>
  <c r="AG501" i="46"/>
  <c r="AH501" i="46"/>
  <c r="AI501" i="46"/>
  <c r="AJ501" i="46"/>
  <c r="AK501" i="46"/>
  <c r="AL501" i="46"/>
  <c r="AC505" i="46"/>
  <c r="AD505" i="46"/>
  <c r="AE505" i="46"/>
  <c r="AF505" i="46"/>
  <c r="AG505" i="46"/>
  <c r="AH505" i="46"/>
  <c r="AI505" i="46"/>
  <c r="AJ505" i="46"/>
  <c r="AK505" i="46"/>
  <c r="AL505" i="46"/>
  <c r="AC508" i="46"/>
  <c r="AD508" i="46"/>
  <c r="AE508" i="46"/>
  <c r="AF508" i="46"/>
  <c r="AG508" i="46"/>
  <c r="AH508" i="46"/>
  <c r="AI508" i="46"/>
  <c r="AJ508" i="46"/>
  <c r="AK508" i="46"/>
  <c r="AL508" i="46"/>
  <c r="AC511" i="46"/>
  <c r="AD511" i="46"/>
  <c r="AE511" i="46"/>
  <c r="AF511" i="46"/>
  <c r="AG511" i="46"/>
  <c r="AH511" i="46"/>
  <c r="AI511" i="46"/>
  <c r="AJ511" i="46"/>
  <c r="AK511" i="46"/>
  <c r="AL382" i="46"/>
  <c r="AM378" i="46"/>
  <c r="AM375" i="46"/>
  <c r="AM371" i="46"/>
  <c r="AM368" i="46"/>
  <c r="AM365" i="46"/>
  <c r="AM362" i="46"/>
  <c r="AM359" i="46"/>
  <c r="AM355" i="46"/>
  <c r="AM352" i="46"/>
  <c r="AM348" i="46"/>
  <c r="AM344" i="46"/>
  <c r="AM341" i="46"/>
  <c r="AM338" i="46"/>
  <c r="AM335" i="46"/>
  <c r="AM332" i="46"/>
  <c r="AM328" i="46"/>
  <c r="AM325" i="46"/>
  <c r="AM322" i="46"/>
  <c r="AM319" i="46"/>
  <c r="AM316" i="46"/>
  <c r="AM313" i="46"/>
  <c r="AM310" i="46"/>
  <c r="AM307" i="46"/>
  <c r="AM303" i="46"/>
  <c r="AM300" i="46"/>
  <c r="AM297" i="46"/>
  <c r="AM294" i="46"/>
  <c r="AM291" i="46"/>
  <c r="AM288" i="46"/>
  <c r="AM285" i="46"/>
  <c r="AM282" i="46"/>
  <c r="AM279" i="46"/>
  <c r="AM252" i="46"/>
  <c r="AC369" i="46"/>
  <c r="AD369" i="46"/>
  <c r="AE369" i="46"/>
  <c r="AF369" i="46"/>
  <c r="AG369" i="46"/>
  <c r="AH369" i="46"/>
  <c r="AI369" i="46"/>
  <c r="AJ369" i="46"/>
  <c r="AK369" i="46"/>
  <c r="AL369" i="46"/>
  <c r="AC372" i="46"/>
  <c r="AD372" i="46"/>
  <c r="AE372" i="46"/>
  <c r="AF372" i="46"/>
  <c r="AG372" i="46"/>
  <c r="AH372" i="46"/>
  <c r="AI372" i="46"/>
  <c r="AJ372" i="46"/>
  <c r="AK372" i="46"/>
  <c r="AL372" i="46"/>
  <c r="AC376" i="46"/>
  <c r="AD376" i="46"/>
  <c r="AE376" i="46"/>
  <c r="AF376" i="46"/>
  <c r="AG376" i="46"/>
  <c r="AH376" i="46"/>
  <c r="AI376" i="46"/>
  <c r="AJ376" i="46"/>
  <c r="AK376" i="46"/>
  <c r="AL376" i="46"/>
  <c r="AC379" i="46"/>
  <c r="AD379" i="46"/>
  <c r="AE379" i="46"/>
  <c r="AF379" i="46"/>
  <c r="AG379" i="46"/>
  <c r="AH379" i="46"/>
  <c r="AI379" i="46"/>
  <c r="AJ379" i="46"/>
  <c r="AK379" i="46"/>
  <c r="AL379" i="46"/>
  <c r="Z382" i="46"/>
  <c r="AA382" i="46"/>
  <c r="AB382" i="46"/>
  <c r="AC382" i="46"/>
  <c r="AD382" i="46"/>
  <c r="AE382" i="46"/>
  <c r="AF382" i="46"/>
  <c r="AG382" i="46"/>
  <c r="AH382" i="46"/>
  <c r="AI382" i="46"/>
  <c r="AJ382" i="46"/>
  <c r="AK382" i="46"/>
  <c r="Y382" i="46"/>
  <c r="AM249" i="46"/>
  <c r="AM246" i="46"/>
  <c r="AM242" i="46"/>
  <c r="AC240" i="46"/>
  <c r="AD240" i="46"/>
  <c r="AE240" i="46"/>
  <c r="AF240" i="46"/>
  <c r="AG240" i="46"/>
  <c r="AH240" i="46"/>
  <c r="AI240" i="46"/>
  <c r="AJ240" i="46"/>
  <c r="AK240" i="46"/>
  <c r="AL240" i="46"/>
  <c r="AC243" i="46"/>
  <c r="AD243" i="46"/>
  <c r="AE243" i="46"/>
  <c r="AF243" i="46"/>
  <c r="AG243" i="46"/>
  <c r="AH243" i="46"/>
  <c r="AI243" i="46"/>
  <c r="AJ243" i="46"/>
  <c r="AK243" i="46"/>
  <c r="AL243" i="46"/>
  <c r="Z247" i="46"/>
  <c r="AA247" i="46"/>
  <c r="AB247" i="46"/>
  <c r="AC247" i="46"/>
  <c r="AD247" i="46"/>
  <c r="AE247" i="46"/>
  <c r="AF247" i="46"/>
  <c r="AG247" i="46"/>
  <c r="AH247" i="46"/>
  <c r="AI247" i="46"/>
  <c r="AJ247" i="46"/>
  <c r="AK247" i="46"/>
  <c r="AL247" i="46"/>
  <c r="Z250" i="46"/>
  <c r="AA250" i="46"/>
  <c r="AB250" i="46"/>
  <c r="AC250" i="46"/>
  <c r="AD250" i="46"/>
  <c r="AE250" i="46"/>
  <c r="AF250" i="46"/>
  <c r="AG250" i="46"/>
  <c r="AH250" i="46"/>
  <c r="AI250" i="46"/>
  <c r="AJ250" i="46"/>
  <c r="AK250" i="46"/>
  <c r="AL250" i="46"/>
  <c r="Z253" i="46"/>
  <c r="AA253" i="46"/>
  <c r="AB253" i="46"/>
  <c r="AC253" i="46"/>
  <c r="AD253" i="46"/>
  <c r="AE253" i="46"/>
  <c r="AF253" i="46"/>
  <c r="AG253" i="46"/>
  <c r="AH253" i="46"/>
  <c r="AI253" i="46"/>
  <c r="AJ253" i="46"/>
  <c r="AK253" i="46"/>
  <c r="AL253" i="46"/>
  <c r="Y253" i="46"/>
  <c r="Y250" i="46"/>
  <c r="Y247" i="46"/>
  <c r="AM171" i="46"/>
  <c r="AM168" i="46"/>
  <c r="AM124" i="46"/>
  <c r="AM239" i="46" l="1"/>
  <c r="AM236" i="46"/>
  <c r="AM233" i="46"/>
  <c r="AM230" i="46"/>
  <c r="AM226" i="46"/>
  <c r="AM223" i="46"/>
  <c r="AM219" i="46"/>
  <c r="AM215" i="46"/>
  <c r="AM212" i="46"/>
  <c r="AM209" i="46"/>
  <c r="AM206" i="46"/>
  <c r="AM203" i="46"/>
  <c r="AM199" i="46"/>
  <c r="AM196" i="46"/>
  <c r="AM193" i="46"/>
  <c r="AM190" i="46"/>
  <c r="AM187" i="46"/>
  <c r="AM184" i="46"/>
  <c r="AM181" i="46"/>
  <c r="AM178" i="46"/>
  <c r="AM174" i="46"/>
  <c r="AM165" i="46"/>
  <c r="AM162" i="46"/>
  <c r="AM159" i="46"/>
  <c r="AM156" i="46"/>
  <c r="AM153" i="46"/>
  <c r="AM150" i="46"/>
  <c r="Z125" i="46"/>
  <c r="AA125" i="46"/>
  <c r="AB125" i="46"/>
  <c r="AC125" i="46"/>
  <c r="AD125" i="46"/>
  <c r="AE125" i="46"/>
  <c r="AF125" i="46"/>
  <c r="AG125" i="46"/>
  <c r="AH125" i="46"/>
  <c r="AI125" i="46"/>
  <c r="AJ125" i="46"/>
  <c r="AK125" i="46"/>
  <c r="AL125" i="46"/>
  <c r="Y125" i="46"/>
  <c r="AM121" i="46"/>
  <c r="Z122" i="46"/>
  <c r="AA122" i="46"/>
  <c r="AB122" i="46"/>
  <c r="AC122" i="46"/>
  <c r="AD122" i="46"/>
  <c r="AE122" i="46"/>
  <c r="AF122" i="46"/>
  <c r="AG122" i="46"/>
  <c r="AH122" i="46"/>
  <c r="AI122" i="46"/>
  <c r="AJ122" i="46"/>
  <c r="AK122" i="46"/>
  <c r="AL122" i="46"/>
  <c r="Y122" i="46"/>
  <c r="Y119" i="46"/>
  <c r="AM118" i="46"/>
  <c r="Z119" i="46"/>
  <c r="AA119" i="46"/>
  <c r="AB119" i="46"/>
  <c r="AC119" i="46"/>
  <c r="AD119" i="46"/>
  <c r="AE119" i="46"/>
  <c r="AF119" i="46"/>
  <c r="AG119" i="46"/>
  <c r="AH119" i="46"/>
  <c r="AI119" i="46"/>
  <c r="AJ119" i="46"/>
  <c r="AK119" i="46"/>
  <c r="AL119" i="46"/>
  <c r="Y115" i="46"/>
  <c r="AM108" i="46"/>
  <c r="AM111" i="46"/>
  <c r="AM114" i="46"/>
  <c r="AM105" i="46"/>
  <c r="AM102" i="46"/>
  <c r="AM98" i="46"/>
  <c r="AM95" i="46"/>
  <c r="AM91" i="46"/>
  <c r="AM87" i="46"/>
  <c r="AM84" i="46"/>
  <c r="AM81" i="46"/>
  <c r="AM78" i="46"/>
  <c r="AM75" i="46"/>
  <c r="AM71" i="46"/>
  <c r="AM68" i="46"/>
  <c r="AM65" i="46"/>
  <c r="AM62" i="46"/>
  <c r="AM59" i="46"/>
  <c r="AM56" i="46"/>
  <c r="AM53" i="46"/>
  <c r="AM50" i="46"/>
  <c r="AM46" i="46"/>
  <c r="AM43" i="46"/>
  <c r="AM40" i="46"/>
  <c r="AM37" i="46"/>
  <c r="AM34" i="46"/>
  <c r="AM31" i="46"/>
  <c r="AM28" i="46"/>
  <c r="AM25" i="46"/>
  <c r="AM22" i="46"/>
  <c r="Z115" i="46" l="1"/>
  <c r="AA115" i="46"/>
  <c r="AB115" i="46"/>
  <c r="AC115" i="46"/>
  <c r="AD115" i="46"/>
  <c r="AE115" i="46"/>
  <c r="AF115" i="46"/>
  <c r="AG115" i="46"/>
  <c r="AH115" i="46"/>
  <c r="AI115" i="46"/>
  <c r="AJ115" i="46"/>
  <c r="AK115" i="46"/>
  <c r="AL115" i="46"/>
  <c r="AL109" i="46"/>
  <c r="AL112" i="46"/>
  <c r="AC112" i="46"/>
  <c r="AD112" i="46"/>
  <c r="AE112" i="46"/>
  <c r="AF112" i="46"/>
  <c r="AG112" i="46"/>
  <c r="AH112" i="46"/>
  <c r="AI112" i="46"/>
  <c r="AJ112" i="46"/>
  <c r="AK112" i="46"/>
  <c r="AL77" i="79" l="1"/>
  <c r="AK77" i="79"/>
  <c r="AJ77" i="79"/>
  <c r="AI77" i="79"/>
  <c r="AH77" i="79"/>
  <c r="AG77" i="79"/>
  <c r="AF77" i="79"/>
  <c r="AE77" i="79"/>
  <c r="AD77" i="79"/>
  <c r="AC77" i="79"/>
  <c r="AL98" i="79"/>
  <c r="AK98" i="79"/>
  <c r="AJ98" i="79"/>
  <c r="AI98" i="79"/>
  <c r="AH98" i="79"/>
  <c r="AG98" i="79"/>
  <c r="AF98" i="79"/>
  <c r="AE98" i="79"/>
  <c r="AD98" i="79"/>
  <c r="AC98" i="79"/>
  <c r="AL92" i="79"/>
  <c r="AK92" i="79"/>
  <c r="AJ92" i="79"/>
  <c r="AI92" i="79"/>
  <c r="AH92" i="79"/>
  <c r="AG92" i="79"/>
  <c r="AF92" i="79"/>
  <c r="AE92" i="79"/>
  <c r="AD92" i="79"/>
  <c r="AC92" i="79"/>
  <c r="AL485" i="46"/>
  <c r="AK485" i="46"/>
  <c r="AJ485" i="46"/>
  <c r="AI485" i="46"/>
  <c r="AH485" i="46"/>
  <c r="AG485" i="46"/>
  <c r="AF485" i="46"/>
  <c r="AE485" i="46"/>
  <c r="AD485" i="46"/>
  <c r="AC485" i="46"/>
  <c r="AL482" i="46"/>
  <c r="AK482" i="46"/>
  <c r="AJ482" i="46"/>
  <c r="AI482" i="46"/>
  <c r="AH482" i="46"/>
  <c r="AG482" i="46"/>
  <c r="AF482" i="46"/>
  <c r="AE482" i="46"/>
  <c r="AD482" i="46"/>
  <c r="AC482" i="46"/>
  <c r="AL455" i="46"/>
  <c r="AK455" i="46"/>
  <c r="AJ455" i="46"/>
  <c r="AI455" i="46"/>
  <c r="AH455" i="46"/>
  <c r="AG455" i="46"/>
  <c r="AF455" i="46"/>
  <c r="AE455" i="46"/>
  <c r="AD455" i="46"/>
  <c r="AC455" i="46"/>
  <c r="AL452" i="46"/>
  <c r="AK452" i="46"/>
  <c r="AJ452" i="46"/>
  <c r="AI452" i="46"/>
  <c r="AH452" i="46"/>
  <c r="AG452" i="46"/>
  <c r="AF452" i="46"/>
  <c r="AE452" i="46"/>
  <c r="AD452" i="46"/>
  <c r="AC452" i="46"/>
  <c r="AL430" i="46"/>
  <c r="AK430" i="46"/>
  <c r="AJ430" i="46"/>
  <c r="AI430" i="46"/>
  <c r="AH430" i="46"/>
  <c r="AG430" i="46"/>
  <c r="AF430" i="46"/>
  <c r="AE430" i="46"/>
  <c r="AD430" i="46"/>
  <c r="AC430" i="46"/>
  <c r="AL356" i="46"/>
  <c r="AK356" i="46"/>
  <c r="AJ356" i="46"/>
  <c r="AI356" i="46"/>
  <c r="AH356" i="46"/>
  <c r="AG356" i="46"/>
  <c r="AF356" i="46"/>
  <c r="AE356" i="46"/>
  <c r="AD356" i="46"/>
  <c r="AC356" i="46"/>
  <c r="AL353" i="46"/>
  <c r="AK353" i="46"/>
  <c r="AJ353" i="46"/>
  <c r="AI353" i="46"/>
  <c r="AH353" i="46"/>
  <c r="AG353" i="46"/>
  <c r="AF353" i="46"/>
  <c r="AE353" i="46"/>
  <c r="AD353" i="46"/>
  <c r="AC353" i="46"/>
  <c r="AL326" i="46"/>
  <c r="AK326" i="46"/>
  <c r="AJ326" i="46"/>
  <c r="AI326" i="46"/>
  <c r="AH326" i="46"/>
  <c r="AG326" i="46"/>
  <c r="AF326" i="46"/>
  <c r="AE326" i="46"/>
  <c r="AD326" i="46"/>
  <c r="AC326" i="46"/>
  <c r="AL323" i="46"/>
  <c r="AK323" i="46"/>
  <c r="AJ323" i="46"/>
  <c r="AI323" i="46"/>
  <c r="AH323" i="46"/>
  <c r="AG323" i="46"/>
  <c r="AF323" i="46"/>
  <c r="AE323" i="46"/>
  <c r="AD323" i="46"/>
  <c r="AC323" i="46"/>
  <c r="AL301" i="46"/>
  <c r="AK301" i="46"/>
  <c r="AJ301" i="46"/>
  <c r="AI301" i="46"/>
  <c r="AH301" i="46"/>
  <c r="AG301" i="46"/>
  <c r="AF301" i="46"/>
  <c r="AE301" i="46"/>
  <c r="AD301" i="46"/>
  <c r="AC301" i="46"/>
  <c r="C31" i="44"/>
  <c r="C30" i="44"/>
  <c r="C16" i="44"/>
  <c r="C15" i="44"/>
  <c r="AL227" i="46"/>
  <c r="AK227" i="46"/>
  <c r="AJ227" i="46"/>
  <c r="AI227" i="46"/>
  <c r="AH227" i="46"/>
  <c r="AG227" i="46"/>
  <c r="AF227" i="46"/>
  <c r="AE227" i="46"/>
  <c r="AD227" i="46"/>
  <c r="AC227" i="46"/>
  <c r="AL224" i="46"/>
  <c r="AK224" i="46"/>
  <c r="AJ224" i="46"/>
  <c r="AI224" i="46"/>
  <c r="AH224" i="46"/>
  <c r="AG224" i="46"/>
  <c r="AF224" i="46"/>
  <c r="AE224" i="46"/>
  <c r="AD224" i="46"/>
  <c r="AC224" i="46"/>
  <c r="AL197" i="46"/>
  <c r="AK197" i="46"/>
  <c r="AJ197" i="46"/>
  <c r="AI197" i="46"/>
  <c r="AH197" i="46"/>
  <c r="AG197" i="46"/>
  <c r="AF197" i="46"/>
  <c r="AE197" i="46"/>
  <c r="AD197" i="46"/>
  <c r="AC197" i="46"/>
  <c r="AL194" i="46"/>
  <c r="AK194" i="46"/>
  <c r="AJ194" i="46"/>
  <c r="AI194" i="46"/>
  <c r="AH194" i="46"/>
  <c r="AG194" i="46"/>
  <c r="AF194" i="46"/>
  <c r="AE194" i="46"/>
  <c r="AD194" i="46"/>
  <c r="AC194" i="46"/>
  <c r="AL172" i="46"/>
  <c r="AK172" i="46"/>
  <c r="AJ172" i="46"/>
  <c r="AI172" i="46"/>
  <c r="AH172" i="46"/>
  <c r="AG172" i="46"/>
  <c r="AF172" i="46"/>
  <c r="AE172" i="46"/>
  <c r="AD172" i="46"/>
  <c r="AC172" i="46"/>
  <c r="AL99" i="46"/>
  <c r="AK99" i="46"/>
  <c r="AJ99" i="46"/>
  <c r="AI99" i="46"/>
  <c r="AH99" i="46"/>
  <c r="AG99" i="46"/>
  <c r="AF99" i="46"/>
  <c r="AE99" i="46"/>
  <c r="AD99" i="46"/>
  <c r="AC99" i="46"/>
  <c r="AL96" i="46"/>
  <c r="AK96" i="46"/>
  <c r="AJ96" i="46"/>
  <c r="AI96" i="46"/>
  <c r="AH96" i="46"/>
  <c r="AG96" i="46"/>
  <c r="AF96" i="46"/>
  <c r="AE96" i="46"/>
  <c r="AD96" i="46"/>
  <c r="AC96" i="46"/>
  <c r="AL69" i="46"/>
  <c r="AK69" i="46"/>
  <c r="AJ69" i="46"/>
  <c r="AI69" i="46"/>
  <c r="AH69" i="46"/>
  <c r="AG69" i="46"/>
  <c r="AF69" i="46"/>
  <c r="AE69" i="46"/>
  <c r="AD69" i="46"/>
  <c r="AC69" i="46"/>
  <c r="AL44" i="46"/>
  <c r="AK44" i="46"/>
  <c r="AJ44" i="46"/>
  <c r="AI44" i="46"/>
  <c r="AH44" i="46"/>
  <c r="AG44" i="46"/>
  <c r="AF44" i="46"/>
  <c r="AE44" i="46"/>
  <c r="AD44" i="46"/>
  <c r="AC44" i="46"/>
  <c r="AL1108" i="79" l="1"/>
  <c r="AK1108" i="79"/>
  <c r="AJ1108" i="79"/>
  <c r="AI1108" i="79"/>
  <c r="AH1108" i="79"/>
  <c r="AG1108" i="79"/>
  <c r="AF1108" i="79"/>
  <c r="AE1108" i="79"/>
  <c r="AD1108" i="79"/>
  <c r="AC1108" i="79"/>
  <c r="AB1108" i="79"/>
  <c r="AA1108" i="79"/>
  <c r="Z1108" i="79"/>
  <c r="Y1108" i="79"/>
  <c r="AL1105" i="79"/>
  <c r="AK1105" i="79"/>
  <c r="AJ1105" i="79"/>
  <c r="AI1105" i="79"/>
  <c r="AH1105" i="79"/>
  <c r="AG1105" i="79"/>
  <c r="AF1105" i="79"/>
  <c r="AE1105" i="79"/>
  <c r="AD1105" i="79"/>
  <c r="AC1105" i="79"/>
  <c r="AB1105" i="79"/>
  <c r="AA1105" i="79"/>
  <c r="Z1105" i="79"/>
  <c r="Y1105" i="79"/>
  <c r="AL1102" i="79"/>
  <c r="AK1102" i="79"/>
  <c r="AJ1102" i="79"/>
  <c r="AI1102" i="79"/>
  <c r="AH1102" i="79"/>
  <c r="AG1102" i="79"/>
  <c r="AF1102" i="79"/>
  <c r="AE1102" i="79"/>
  <c r="AD1102" i="79"/>
  <c r="AC1102" i="79"/>
  <c r="AB1102" i="79"/>
  <c r="AA1102" i="79"/>
  <c r="Z1102" i="79"/>
  <c r="Y1102" i="79"/>
  <c r="AL1099" i="79"/>
  <c r="AK1099" i="79"/>
  <c r="AJ1099" i="79"/>
  <c r="AI1099" i="79"/>
  <c r="AH1099" i="79"/>
  <c r="AG1099" i="79"/>
  <c r="AF1099" i="79"/>
  <c r="AE1099" i="79"/>
  <c r="AD1099" i="79"/>
  <c r="AC1099" i="79"/>
  <c r="AB1099" i="79"/>
  <c r="AA1099" i="79"/>
  <c r="Z1099" i="79"/>
  <c r="Y1099" i="79"/>
  <c r="AL1096" i="79"/>
  <c r="AK1096" i="79"/>
  <c r="AJ1096" i="79"/>
  <c r="AI1096" i="79"/>
  <c r="AH1096" i="79"/>
  <c r="AG1096" i="79"/>
  <c r="AF1096" i="79"/>
  <c r="AE1096" i="79"/>
  <c r="AD1096" i="79"/>
  <c r="AC1096" i="79"/>
  <c r="AB1096" i="79"/>
  <c r="AA1096" i="79"/>
  <c r="Z1096" i="79"/>
  <c r="Y1096" i="79"/>
  <c r="AL1093" i="79"/>
  <c r="AK1093" i="79"/>
  <c r="AJ1093" i="79"/>
  <c r="AI1093" i="79"/>
  <c r="AH1093" i="79"/>
  <c r="AG1093" i="79"/>
  <c r="AF1093" i="79"/>
  <c r="AE1093" i="79"/>
  <c r="AD1093" i="79"/>
  <c r="AC1093" i="79"/>
  <c r="AB1093" i="79"/>
  <c r="AA1093" i="79"/>
  <c r="Z1093" i="79"/>
  <c r="Y1093" i="79"/>
  <c r="AL1090" i="79"/>
  <c r="AK1090" i="79"/>
  <c r="AJ1090" i="79"/>
  <c r="AI1090" i="79"/>
  <c r="AH1090" i="79"/>
  <c r="AG1090" i="79"/>
  <c r="AF1090" i="79"/>
  <c r="AE1090" i="79"/>
  <c r="AD1090" i="79"/>
  <c r="AC1090" i="79"/>
  <c r="AB1090" i="79"/>
  <c r="AA1090" i="79"/>
  <c r="Z1090" i="79"/>
  <c r="Y1090" i="79"/>
  <c r="AL1087" i="79"/>
  <c r="AK1087" i="79"/>
  <c r="AJ1087" i="79"/>
  <c r="AI1087" i="79"/>
  <c r="AH1087" i="79"/>
  <c r="AG1087" i="79"/>
  <c r="AF1087" i="79"/>
  <c r="AE1087" i="79"/>
  <c r="AD1087" i="79"/>
  <c r="AC1087" i="79"/>
  <c r="AB1087" i="79"/>
  <c r="AA1087" i="79"/>
  <c r="Z1087" i="79"/>
  <c r="Y1087" i="79"/>
  <c r="AL1084" i="79"/>
  <c r="AK1084" i="79"/>
  <c r="AJ1084" i="79"/>
  <c r="AI1084" i="79"/>
  <c r="AH1084" i="79"/>
  <c r="AG1084" i="79"/>
  <c r="AF1084" i="79"/>
  <c r="AE1084" i="79"/>
  <c r="AD1084" i="79"/>
  <c r="AC1084" i="79"/>
  <c r="AB1084" i="79"/>
  <c r="AA1084" i="79"/>
  <c r="Z1084" i="79"/>
  <c r="Y1084" i="79"/>
  <c r="AL1081" i="79"/>
  <c r="AK1081" i="79"/>
  <c r="AJ1081" i="79"/>
  <c r="AI1081" i="79"/>
  <c r="AH1081" i="79"/>
  <c r="AG1081" i="79"/>
  <c r="AF1081" i="79"/>
  <c r="AE1081" i="79"/>
  <c r="AD1081" i="79"/>
  <c r="AC1081" i="79"/>
  <c r="AB1081" i="79"/>
  <c r="AA1081" i="79"/>
  <c r="Z1081" i="79"/>
  <c r="Y1081" i="79"/>
  <c r="AL1078" i="79"/>
  <c r="AK1078" i="79"/>
  <c r="AJ1078" i="79"/>
  <c r="AI1078" i="79"/>
  <c r="AH1078" i="79"/>
  <c r="AG1078" i="79"/>
  <c r="AF1078" i="79"/>
  <c r="AE1078" i="79"/>
  <c r="AD1078" i="79"/>
  <c r="AC1078" i="79"/>
  <c r="AB1078" i="79"/>
  <c r="AA1078" i="79"/>
  <c r="Z1078" i="79"/>
  <c r="Y1078" i="79"/>
  <c r="AL1075" i="79"/>
  <c r="AK1075" i="79"/>
  <c r="AJ1075" i="79"/>
  <c r="AI1075" i="79"/>
  <c r="AH1075" i="79"/>
  <c r="AG1075" i="79"/>
  <c r="AF1075" i="79"/>
  <c r="AE1075" i="79"/>
  <c r="AD1075" i="79"/>
  <c r="AC1075" i="79"/>
  <c r="AB1075" i="79"/>
  <c r="AA1075" i="79"/>
  <c r="Z1075" i="79"/>
  <c r="Y1075" i="79"/>
  <c r="AL1072" i="79"/>
  <c r="AK1072" i="79"/>
  <c r="AJ1072" i="79"/>
  <c r="AI1072" i="79"/>
  <c r="AH1072" i="79"/>
  <c r="AG1072" i="79"/>
  <c r="AF1072" i="79"/>
  <c r="AE1072" i="79"/>
  <c r="AD1072" i="79"/>
  <c r="AC1072" i="79"/>
  <c r="AB1072" i="79"/>
  <c r="AA1072" i="79"/>
  <c r="Z1072" i="79"/>
  <c r="Y1072" i="79"/>
  <c r="AL1069" i="79"/>
  <c r="AK1069" i="79"/>
  <c r="AJ1069" i="79"/>
  <c r="AI1069" i="79"/>
  <c r="AH1069" i="79"/>
  <c r="AG1069" i="79"/>
  <c r="AF1069" i="79"/>
  <c r="AE1069" i="79"/>
  <c r="AD1069" i="79"/>
  <c r="AC1069" i="79"/>
  <c r="AB1069" i="79"/>
  <c r="AA1069" i="79"/>
  <c r="Z1069" i="79"/>
  <c r="Y1069" i="79"/>
  <c r="AL1065" i="79"/>
  <c r="AK1065" i="79"/>
  <c r="AJ1065" i="79"/>
  <c r="AI1065" i="79"/>
  <c r="AH1065" i="79"/>
  <c r="AG1065" i="79"/>
  <c r="AF1065" i="79"/>
  <c r="AE1065" i="79"/>
  <c r="AD1065" i="79"/>
  <c r="AC1065" i="79"/>
  <c r="AB1065" i="79"/>
  <c r="AA1065" i="79"/>
  <c r="Z1065" i="79"/>
  <c r="Y1065" i="79"/>
  <c r="AL1062" i="79"/>
  <c r="AK1062" i="79"/>
  <c r="AJ1062" i="79"/>
  <c r="AI1062" i="79"/>
  <c r="AH1062" i="79"/>
  <c r="AG1062" i="79"/>
  <c r="AF1062" i="79"/>
  <c r="AE1062" i="79"/>
  <c r="AD1062" i="79"/>
  <c r="AC1062" i="79"/>
  <c r="AB1062" i="79"/>
  <c r="AA1062" i="79"/>
  <c r="Z1062" i="79"/>
  <c r="Y1062" i="79"/>
  <c r="AL1059" i="79"/>
  <c r="AK1059" i="79"/>
  <c r="AJ1059" i="79"/>
  <c r="AI1059" i="79"/>
  <c r="AH1059" i="79"/>
  <c r="AG1059" i="79"/>
  <c r="AF1059" i="79"/>
  <c r="AE1059" i="79"/>
  <c r="AD1059" i="79"/>
  <c r="AC1059" i="79"/>
  <c r="AB1059" i="79"/>
  <c r="AA1059" i="79"/>
  <c r="Z1059" i="79"/>
  <c r="Y1059" i="79"/>
  <c r="AL1055" i="79"/>
  <c r="AK1055" i="79"/>
  <c r="AJ1055" i="79"/>
  <c r="AI1055" i="79"/>
  <c r="AH1055" i="79"/>
  <c r="AG1055" i="79"/>
  <c r="AF1055" i="79"/>
  <c r="AE1055" i="79"/>
  <c r="AD1055" i="79"/>
  <c r="AC1055" i="79"/>
  <c r="AB1055" i="79"/>
  <c r="AA1055" i="79"/>
  <c r="Z1055" i="79"/>
  <c r="Y1055" i="79"/>
  <c r="AL1052" i="79"/>
  <c r="AK1052" i="79"/>
  <c r="AJ1052" i="79"/>
  <c r="AI1052" i="79"/>
  <c r="AH1052" i="79"/>
  <c r="AG1052" i="79"/>
  <c r="AF1052" i="79"/>
  <c r="AE1052" i="79"/>
  <c r="AD1052" i="79"/>
  <c r="AC1052" i="79"/>
  <c r="AB1052" i="79"/>
  <c r="AA1052" i="79"/>
  <c r="Z1052" i="79"/>
  <c r="Y1052" i="79"/>
  <c r="AL1049" i="79"/>
  <c r="AK1049" i="79"/>
  <c r="AJ1049" i="79"/>
  <c r="AI1049" i="79"/>
  <c r="AH1049" i="79"/>
  <c r="AG1049" i="79"/>
  <c r="AF1049" i="79"/>
  <c r="AE1049" i="79"/>
  <c r="AD1049" i="79"/>
  <c r="AC1049" i="79"/>
  <c r="AB1049" i="79"/>
  <c r="AA1049" i="79"/>
  <c r="Z1049" i="79"/>
  <c r="Y1049" i="79"/>
  <c r="AL1046" i="79"/>
  <c r="AK1046" i="79"/>
  <c r="AJ1046" i="79"/>
  <c r="AI1046" i="79"/>
  <c r="AH1046" i="79"/>
  <c r="AG1046" i="79"/>
  <c r="AF1046" i="79"/>
  <c r="AE1046" i="79"/>
  <c r="AD1046" i="79"/>
  <c r="AC1046" i="79"/>
  <c r="AB1046" i="79"/>
  <c r="AA1046" i="79"/>
  <c r="Z1046" i="79"/>
  <c r="Y1046" i="79"/>
  <c r="AL1043" i="79"/>
  <c r="AK1043" i="79"/>
  <c r="AJ1043" i="79"/>
  <c r="AI1043" i="79"/>
  <c r="AH1043" i="79"/>
  <c r="AG1043" i="79"/>
  <c r="AF1043" i="79"/>
  <c r="AD1043" i="79"/>
  <c r="AC1043" i="79"/>
  <c r="AB1043" i="79"/>
  <c r="AA1043" i="79"/>
  <c r="Y1043" i="79"/>
  <c r="AL1040" i="79"/>
  <c r="AK1040" i="79"/>
  <c r="AJ1040" i="79"/>
  <c r="AI1040" i="79"/>
  <c r="AH1040" i="79"/>
  <c r="AG1040" i="79"/>
  <c r="AF1040" i="79"/>
  <c r="AE1040" i="79"/>
  <c r="AD1040" i="79"/>
  <c r="AC1040" i="79"/>
  <c r="AB1040" i="79"/>
  <c r="AA1040" i="79"/>
  <c r="Z1040" i="79"/>
  <c r="Y1040" i="79"/>
  <c r="AL1037" i="79"/>
  <c r="AK1037" i="79"/>
  <c r="AJ1037" i="79"/>
  <c r="AI1037" i="79"/>
  <c r="AH1037" i="79"/>
  <c r="AG1037" i="79"/>
  <c r="AF1037" i="79"/>
  <c r="AE1037" i="79"/>
  <c r="AD1037" i="79"/>
  <c r="AC1037" i="79"/>
  <c r="AB1037" i="79"/>
  <c r="AA1037" i="79"/>
  <c r="Z1037" i="79"/>
  <c r="Y1037" i="79"/>
  <c r="AL1034" i="79"/>
  <c r="AK1034" i="79"/>
  <c r="AJ1034" i="79"/>
  <c r="AI1034" i="79"/>
  <c r="AH1034" i="79"/>
  <c r="AG1034" i="79"/>
  <c r="AF1034" i="79"/>
  <c r="AE1034" i="79"/>
  <c r="AD1034" i="79"/>
  <c r="AC1034" i="79"/>
  <c r="AB1034" i="79"/>
  <c r="AA1034" i="79"/>
  <c r="Z1034" i="79"/>
  <c r="Y1034" i="79"/>
  <c r="AL1030" i="79"/>
  <c r="AK1030" i="79"/>
  <c r="AJ1030" i="79"/>
  <c r="AI1030" i="79"/>
  <c r="AH1030" i="79"/>
  <c r="AG1030" i="79"/>
  <c r="AF1030" i="79"/>
  <c r="AE1030" i="79"/>
  <c r="AD1030" i="79"/>
  <c r="AC1030" i="79"/>
  <c r="AB1030" i="79"/>
  <c r="AA1030" i="79"/>
  <c r="Z1030" i="79"/>
  <c r="AL1027" i="79"/>
  <c r="AK1027" i="79"/>
  <c r="AJ1027" i="79"/>
  <c r="AI1027" i="79"/>
  <c r="AH1027" i="79"/>
  <c r="AG1027" i="79"/>
  <c r="AF1027" i="79"/>
  <c r="AE1027" i="79"/>
  <c r="AD1027" i="79"/>
  <c r="AC1027" i="79"/>
  <c r="AB1027" i="79"/>
  <c r="AA1027" i="79"/>
  <c r="Z1027" i="79"/>
  <c r="AL1024" i="79"/>
  <c r="AK1024" i="79"/>
  <c r="AJ1024" i="79"/>
  <c r="AI1024" i="79"/>
  <c r="AH1024" i="79"/>
  <c r="AG1024" i="79"/>
  <c r="AF1024" i="79"/>
  <c r="AE1024" i="79"/>
  <c r="AD1024" i="79"/>
  <c r="AC1024" i="79"/>
  <c r="AB1024" i="79"/>
  <c r="AA1024" i="79"/>
  <c r="Z1024" i="79"/>
  <c r="Y1024" i="79"/>
  <c r="AL1021" i="79"/>
  <c r="AK1021" i="79"/>
  <c r="AJ1021" i="79"/>
  <c r="AI1021" i="79"/>
  <c r="AH1021" i="79"/>
  <c r="AG1021" i="79"/>
  <c r="AF1021" i="79"/>
  <c r="AE1021" i="79"/>
  <c r="AD1021" i="79"/>
  <c r="AC1021" i="79"/>
  <c r="AB1021" i="79"/>
  <c r="AA1021" i="79"/>
  <c r="Z1021" i="79"/>
  <c r="Y1021" i="79"/>
  <c r="AL996" i="79"/>
  <c r="AK996" i="79"/>
  <c r="AJ996" i="79"/>
  <c r="AI996" i="79"/>
  <c r="AH996" i="79"/>
  <c r="AG996" i="79"/>
  <c r="AF996" i="79"/>
  <c r="AE996" i="79"/>
  <c r="AD996" i="79"/>
  <c r="AC996" i="79"/>
  <c r="AB996" i="79"/>
  <c r="AA996" i="79"/>
  <c r="Z996" i="79"/>
  <c r="AL992" i="79"/>
  <c r="AK992" i="79"/>
  <c r="AJ992" i="79"/>
  <c r="AI992" i="79"/>
  <c r="AH992" i="79"/>
  <c r="AG992" i="79"/>
  <c r="AF992" i="79"/>
  <c r="AE992" i="79"/>
  <c r="AD992" i="79"/>
  <c r="AC992" i="79"/>
  <c r="AB992" i="79"/>
  <c r="AA992" i="79"/>
  <c r="Z992" i="79"/>
  <c r="Y992" i="79"/>
  <c r="AL989" i="79"/>
  <c r="AK989" i="79"/>
  <c r="AJ989" i="79"/>
  <c r="AI989" i="79"/>
  <c r="AH989" i="79"/>
  <c r="AG989" i="79"/>
  <c r="AF989" i="79"/>
  <c r="AE989" i="79"/>
  <c r="AD989" i="79"/>
  <c r="AC989" i="79"/>
  <c r="AB989" i="79"/>
  <c r="AA989" i="79"/>
  <c r="Z989" i="79"/>
  <c r="AL986" i="79"/>
  <c r="AK986" i="79"/>
  <c r="AJ986" i="79"/>
  <c r="AI986" i="79"/>
  <c r="AH986" i="79"/>
  <c r="AG986" i="79"/>
  <c r="AF986" i="79"/>
  <c r="AE986" i="79"/>
  <c r="AD986" i="79"/>
  <c r="AC986" i="79"/>
  <c r="AB986" i="79"/>
  <c r="AA986" i="79"/>
  <c r="Z986" i="79"/>
  <c r="AL982" i="79"/>
  <c r="AK982" i="79"/>
  <c r="AJ982" i="79"/>
  <c r="AI982" i="79"/>
  <c r="AH982" i="79"/>
  <c r="AG982" i="79"/>
  <c r="AF982" i="79"/>
  <c r="AE982" i="79"/>
  <c r="AD982" i="79"/>
  <c r="AC982" i="79"/>
  <c r="AB982" i="79"/>
  <c r="AA982" i="79"/>
  <c r="Z982" i="79"/>
  <c r="AL979" i="79"/>
  <c r="AK979" i="79"/>
  <c r="AJ979" i="79"/>
  <c r="AI979" i="79"/>
  <c r="AH979" i="79"/>
  <c r="AG979" i="79"/>
  <c r="AF979" i="79"/>
  <c r="AE979" i="79"/>
  <c r="AD979" i="79"/>
  <c r="AC979" i="79"/>
  <c r="AB979" i="79"/>
  <c r="AA979" i="79"/>
  <c r="Z979" i="79"/>
  <c r="Y979" i="79"/>
  <c r="AL976" i="79"/>
  <c r="AK976" i="79"/>
  <c r="AJ976" i="79"/>
  <c r="AI976" i="79"/>
  <c r="AH976" i="79"/>
  <c r="AG976" i="79"/>
  <c r="AF976" i="79"/>
  <c r="AE976" i="79"/>
  <c r="AD976" i="79"/>
  <c r="AC976" i="79"/>
  <c r="AB976" i="79"/>
  <c r="AA976" i="79"/>
  <c r="Z976" i="79"/>
  <c r="Y976" i="79"/>
  <c r="AL973" i="79"/>
  <c r="AK973" i="79"/>
  <c r="AJ973" i="79"/>
  <c r="AI973" i="79"/>
  <c r="AH973" i="79"/>
  <c r="AG973" i="79"/>
  <c r="AF973" i="79"/>
  <c r="AE973" i="79"/>
  <c r="AD973" i="79"/>
  <c r="AC973" i="79"/>
  <c r="AB973" i="79"/>
  <c r="AA973" i="79"/>
  <c r="Z973" i="79"/>
  <c r="AL970" i="79"/>
  <c r="AK970" i="79"/>
  <c r="AJ970" i="79"/>
  <c r="AI970" i="79"/>
  <c r="AH970" i="79"/>
  <c r="AG970" i="79"/>
  <c r="AF970" i="79"/>
  <c r="AE970" i="79"/>
  <c r="AD970" i="79"/>
  <c r="AC970" i="79"/>
  <c r="AB970" i="79"/>
  <c r="AA970" i="79"/>
  <c r="Z970" i="79"/>
  <c r="AL966" i="79"/>
  <c r="AK966" i="79"/>
  <c r="AJ966" i="79"/>
  <c r="AI966" i="79"/>
  <c r="AH966" i="79"/>
  <c r="AG966" i="79"/>
  <c r="AF966" i="79"/>
  <c r="AE966" i="79"/>
  <c r="AD966" i="79"/>
  <c r="AC966" i="79"/>
  <c r="AB966" i="79"/>
  <c r="AA966" i="79"/>
  <c r="Z966" i="79"/>
  <c r="AL963" i="79"/>
  <c r="AK963" i="79"/>
  <c r="AJ963" i="79"/>
  <c r="AI963" i="79"/>
  <c r="AH963" i="79"/>
  <c r="AG963" i="79"/>
  <c r="AF963" i="79"/>
  <c r="AE963" i="79"/>
  <c r="AD963" i="79"/>
  <c r="AC963" i="79"/>
  <c r="AB963" i="79"/>
  <c r="AA963" i="79"/>
  <c r="Z963" i="79"/>
  <c r="Y963" i="79"/>
  <c r="AL960" i="79"/>
  <c r="AK960" i="79"/>
  <c r="AJ960" i="79"/>
  <c r="AI960" i="79"/>
  <c r="AH960" i="79"/>
  <c r="AG960" i="79"/>
  <c r="AF960" i="79"/>
  <c r="AE960" i="79"/>
  <c r="AD960" i="79"/>
  <c r="AC960" i="79"/>
  <c r="AB960" i="79"/>
  <c r="AA960" i="79"/>
  <c r="Z960" i="79"/>
  <c r="Y960" i="79"/>
  <c r="AL957" i="79"/>
  <c r="AK957" i="79"/>
  <c r="AJ957" i="79"/>
  <c r="AI957" i="79"/>
  <c r="AH957" i="79"/>
  <c r="AG957" i="79"/>
  <c r="AF957" i="79"/>
  <c r="AE957" i="79"/>
  <c r="AD957" i="79"/>
  <c r="AC957" i="79"/>
  <c r="AB957" i="79"/>
  <c r="AA957" i="79"/>
  <c r="Z957" i="79"/>
  <c r="Y957" i="79"/>
  <c r="AL954" i="79"/>
  <c r="AK954" i="79"/>
  <c r="AJ954" i="79"/>
  <c r="AI954" i="79"/>
  <c r="AH954" i="79"/>
  <c r="AG954" i="79"/>
  <c r="AF954" i="79"/>
  <c r="AE954" i="79"/>
  <c r="AD954" i="79"/>
  <c r="AC954" i="79"/>
  <c r="AB954" i="79"/>
  <c r="AA954" i="79"/>
  <c r="Z954" i="79"/>
  <c r="Y954" i="79"/>
  <c r="AL925" i="79"/>
  <c r="AK925" i="79"/>
  <c r="AJ925" i="79"/>
  <c r="AI925" i="79"/>
  <c r="AH925" i="79"/>
  <c r="AG925" i="79"/>
  <c r="AF925" i="79"/>
  <c r="AE925" i="79"/>
  <c r="AD925" i="79"/>
  <c r="AC925" i="79"/>
  <c r="AB925" i="79"/>
  <c r="AA925" i="79"/>
  <c r="Z925" i="79"/>
  <c r="Y925" i="79"/>
  <c r="AL922" i="79"/>
  <c r="AK922" i="79"/>
  <c r="AJ922" i="79"/>
  <c r="AI922" i="79"/>
  <c r="AH922" i="79"/>
  <c r="AG922" i="79"/>
  <c r="AF922" i="79"/>
  <c r="AE922" i="79"/>
  <c r="AD922" i="79"/>
  <c r="AC922" i="79"/>
  <c r="AB922" i="79"/>
  <c r="AA922" i="79"/>
  <c r="Z922" i="79"/>
  <c r="Y922" i="79"/>
  <c r="AL919" i="79"/>
  <c r="AK919" i="79"/>
  <c r="AJ919" i="79"/>
  <c r="AI919" i="79"/>
  <c r="AH919" i="79"/>
  <c r="AG919" i="79"/>
  <c r="AF919" i="79"/>
  <c r="AE919" i="79"/>
  <c r="AD919" i="79"/>
  <c r="AC919" i="79"/>
  <c r="AB919" i="79"/>
  <c r="AA919" i="79"/>
  <c r="Z919" i="79"/>
  <c r="Y919" i="79"/>
  <c r="AL916" i="79"/>
  <c r="AK916" i="79"/>
  <c r="AJ916" i="79"/>
  <c r="AI916" i="79"/>
  <c r="AH916" i="79"/>
  <c r="AG916" i="79"/>
  <c r="AF916" i="79"/>
  <c r="AE916" i="79"/>
  <c r="AD916" i="79"/>
  <c r="AC916" i="79"/>
  <c r="AB916" i="79"/>
  <c r="AA916" i="79"/>
  <c r="Z916" i="79"/>
  <c r="Y916" i="79"/>
  <c r="AL913" i="79"/>
  <c r="AK913" i="79"/>
  <c r="AJ913" i="79"/>
  <c r="AI913" i="79"/>
  <c r="AH913" i="79"/>
  <c r="AG913" i="79"/>
  <c r="AF913" i="79"/>
  <c r="AE913" i="79"/>
  <c r="AD913" i="79"/>
  <c r="AC913" i="79"/>
  <c r="AB913" i="79"/>
  <c r="AA913" i="79"/>
  <c r="Z913" i="79"/>
  <c r="Y913" i="79"/>
  <c r="AL910" i="79"/>
  <c r="AK910" i="79"/>
  <c r="AJ910" i="79"/>
  <c r="AI910" i="79"/>
  <c r="AH910" i="79"/>
  <c r="AG910" i="79"/>
  <c r="AF910" i="79"/>
  <c r="AE910" i="79"/>
  <c r="AD910" i="79"/>
  <c r="AC910" i="79"/>
  <c r="AB910" i="79"/>
  <c r="AA910" i="79"/>
  <c r="Z910" i="79"/>
  <c r="Y910" i="79"/>
  <c r="AL907" i="79"/>
  <c r="AK907" i="79"/>
  <c r="AJ907" i="79"/>
  <c r="AI907" i="79"/>
  <c r="AH907" i="79"/>
  <c r="AG907" i="79"/>
  <c r="AF907" i="79"/>
  <c r="AE907" i="79"/>
  <c r="AD907" i="79"/>
  <c r="AC907" i="79"/>
  <c r="AB907" i="79"/>
  <c r="AA907" i="79"/>
  <c r="Z907" i="79"/>
  <c r="Y907" i="79"/>
  <c r="AL904" i="79"/>
  <c r="AK904" i="79"/>
  <c r="AJ904" i="79"/>
  <c r="AI904" i="79"/>
  <c r="AH904" i="79"/>
  <c r="AG904" i="79"/>
  <c r="AF904" i="79"/>
  <c r="AE904" i="79"/>
  <c r="AD904" i="79"/>
  <c r="AC904" i="79"/>
  <c r="AB904" i="79"/>
  <c r="AA904" i="79"/>
  <c r="Z904" i="79"/>
  <c r="Y904" i="79"/>
  <c r="AL901" i="79"/>
  <c r="AK901" i="79"/>
  <c r="AJ901" i="79"/>
  <c r="AI901" i="79"/>
  <c r="AH901" i="79"/>
  <c r="AG901" i="79"/>
  <c r="AF901" i="79"/>
  <c r="AE901" i="79"/>
  <c r="AD901" i="79"/>
  <c r="AC901" i="79"/>
  <c r="AB901" i="79"/>
  <c r="AA901" i="79"/>
  <c r="Z901" i="79"/>
  <c r="Y901" i="79"/>
  <c r="AL898" i="79"/>
  <c r="AK898" i="79"/>
  <c r="AJ898" i="79"/>
  <c r="AI898" i="79"/>
  <c r="AH898" i="79"/>
  <c r="AG898" i="79"/>
  <c r="AF898" i="79"/>
  <c r="AE898" i="79"/>
  <c r="AD898" i="79"/>
  <c r="AC898" i="79"/>
  <c r="AB898" i="79"/>
  <c r="AA898" i="79"/>
  <c r="Z898" i="79"/>
  <c r="Y898" i="79"/>
  <c r="AL895" i="79"/>
  <c r="AK895" i="79"/>
  <c r="AJ895" i="79"/>
  <c r="AI895" i="79"/>
  <c r="AH895" i="79"/>
  <c r="AG895" i="79"/>
  <c r="AF895" i="79"/>
  <c r="AE895" i="79"/>
  <c r="AD895" i="79"/>
  <c r="AC895" i="79"/>
  <c r="AB895" i="79"/>
  <c r="AA895" i="79"/>
  <c r="Z895" i="79"/>
  <c r="Y895" i="79"/>
  <c r="AL892" i="79"/>
  <c r="AK892" i="79"/>
  <c r="AJ892" i="79"/>
  <c r="AI892" i="79"/>
  <c r="AH892" i="79"/>
  <c r="AG892" i="79"/>
  <c r="AF892" i="79"/>
  <c r="AE892" i="79"/>
  <c r="AD892" i="79"/>
  <c r="AC892" i="79"/>
  <c r="AB892" i="79"/>
  <c r="AA892" i="79"/>
  <c r="Z892" i="79"/>
  <c r="Y892" i="79"/>
  <c r="AL889" i="79"/>
  <c r="AK889" i="79"/>
  <c r="AJ889" i="79"/>
  <c r="AI889" i="79"/>
  <c r="AH889" i="79"/>
  <c r="AG889" i="79"/>
  <c r="AF889" i="79"/>
  <c r="AE889" i="79"/>
  <c r="AD889" i="79"/>
  <c r="AC889" i="79"/>
  <c r="AB889" i="79"/>
  <c r="AA889" i="79"/>
  <c r="Z889" i="79"/>
  <c r="Y889" i="79"/>
  <c r="AL886" i="79"/>
  <c r="AK886" i="79"/>
  <c r="AJ886" i="79"/>
  <c r="AI886" i="79"/>
  <c r="AH886" i="79"/>
  <c r="AG886" i="79"/>
  <c r="AF886" i="79"/>
  <c r="AE886" i="79"/>
  <c r="AD886" i="79"/>
  <c r="AC886" i="79"/>
  <c r="AB886" i="79"/>
  <c r="AA886" i="79"/>
  <c r="Z886" i="79"/>
  <c r="Y886" i="79"/>
  <c r="AL882" i="79"/>
  <c r="AK882" i="79"/>
  <c r="AJ882" i="79"/>
  <c r="AI882" i="79"/>
  <c r="AH882" i="79"/>
  <c r="AG882" i="79"/>
  <c r="AF882" i="79"/>
  <c r="AE882" i="79"/>
  <c r="AD882" i="79"/>
  <c r="AC882" i="79"/>
  <c r="AB882" i="79"/>
  <c r="AA882" i="79"/>
  <c r="Z882" i="79"/>
  <c r="Y882" i="79"/>
  <c r="AL879" i="79"/>
  <c r="AK879" i="79"/>
  <c r="AJ879" i="79"/>
  <c r="AI879" i="79"/>
  <c r="AH879" i="79"/>
  <c r="AG879" i="79"/>
  <c r="AF879" i="79"/>
  <c r="AE879" i="79"/>
  <c r="AD879" i="79"/>
  <c r="AC879" i="79"/>
  <c r="AB879" i="79"/>
  <c r="AA879" i="79"/>
  <c r="Z879" i="79"/>
  <c r="Y879" i="79"/>
  <c r="AL876" i="79"/>
  <c r="AK876" i="79"/>
  <c r="AJ876" i="79"/>
  <c r="AI876" i="79"/>
  <c r="AH876" i="79"/>
  <c r="AG876" i="79"/>
  <c r="AF876" i="79"/>
  <c r="AE876" i="79"/>
  <c r="AD876" i="79"/>
  <c r="AC876" i="79"/>
  <c r="AB876" i="79"/>
  <c r="AA876" i="79"/>
  <c r="Z876" i="79"/>
  <c r="AK872" i="79"/>
  <c r="AJ872" i="79"/>
  <c r="AI872" i="79"/>
  <c r="AH872" i="79"/>
  <c r="AG872" i="79"/>
  <c r="AF872" i="79"/>
  <c r="AE872" i="79"/>
  <c r="AD872" i="79"/>
  <c r="AC872" i="79"/>
  <c r="AB872" i="79"/>
  <c r="AA872" i="79"/>
  <c r="Z872" i="79"/>
  <c r="Y872" i="79"/>
  <c r="AL869" i="79"/>
  <c r="AK869" i="79"/>
  <c r="AJ869" i="79"/>
  <c r="AI869" i="79"/>
  <c r="AH869" i="79"/>
  <c r="AG869" i="79"/>
  <c r="AF869" i="79"/>
  <c r="AE869" i="79"/>
  <c r="AD869" i="79"/>
  <c r="AC869" i="79"/>
  <c r="AB869" i="79"/>
  <c r="AA869" i="79"/>
  <c r="Z869" i="79"/>
  <c r="Y869" i="79"/>
  <c r="AL866" i="79"/>
  <c r="AK866" i="79"/>
  <c r="AJ866" i="79"/>
  <c r="AI866" i="79"/>
  <c r="AH866" i="79"/>
  <c r="AG866" i="79"/>
  <c r="AF866" i="79"/>
  <c r="AE866" i="79"/>
  <c r="AD866" i="79"/>
  <c r="AC866" i="79"/>
  <c r="AB866" i="79"/>
  <c r="AA866" i="79"/>
  <c r="Z866" i="79"/>
  <c r="Y866" i="79"/>
  <c r="AL863" i="79"/>
  <c r="AK863" i="79"/>
  <c r="AJ863" i="79"/>
  <c r="AI863" i="79"/>
  <c r="AH863" i="79"/>
  <c r="AG863" i="79"/>
  <c r="AF863" i="79"/>
  <c r="AE863" i="79"/>
  <c r="AD863" i="79"/>
  <c r="AC863" i="79"/>
  <c r="AB863" i="79"/>
  <c r="AA863" i="79"/>
  <c r="Z863" i="79"/>
  <c r="Y863" i="79"/>
  <c r="AL860" i="79"/>
  <c r="AK860" i="79"/>
  <c r="AJ860" i="79"/>
  <c r="AI860" i="79"/>
  <c r="AH860" i="79"/>
  <c r="AG860" i="79"/>
  <c r="AF860" i="79"/>
  <c r="AE860" i="79"/>
  <c r="AD860" i="79"/>
  <c r="AC860" i="79"/>
  <c r="AB860" i="79"/>
  <c r="AA860" i="79"/>
  <c r="Z860" i="79"/>
  <c r="Y860" i="79"/>
  <c r="AL857" i="79"/>
  <c r="AK857" i="79"/>
  <c r="AJ857" i="79"/>
  <c r="AI857" i="79"/>
  <c r="AH857" i="79"/>
  <c r="AG857" i="79"/>
  <c r="AF857" i="79"/>
  <c r="AE857" i="79"/>
  <c r="AD857" i="79"/>
  <c r="AC857" i="79"/>
  <c r="AB857" i="79"/>
  <c r="AA857" i="79"/>
  <c r="Z857" i="79"/>
  <c r="Y857" i="79"/>
  <c r="AL854" i="79"/>
  <c r="AK854" i="79"/>
  <c r="AJ854" i="79"/>
  <c r="AI854" i="79"/>
  <c r="AH854" i="79"/>
  <c r="AG854" i="79"/>
  <c r="AF854" i="79"/>
  <c r="AE854" i="79"/>
  <c r="AD854" i="79"/>
  <c r="AC854" i="79"/>
  <c r="AB854" i="79"/>
  <c r="AA854" i="79"/>
  <c r="Z854" i="79"/>
  <c r="Y854" i="79"/>
  <c r="AL851" i="79"/>
  <c r="AK851" i="79"/>
  <c r="AJ851" i="79"/>
  <c r="AI851" i="79"/>
  <c r="AH851" i="79"/>
  <c r="AG851" i="79"/>
  <c r="AF851" i="79"/>
  <c r="AE851" i="79"/>
  <c r="AD851" i="79"/>
  <c r="AC851" i="79"/>
  <c r="AB851" i="79"/>
  <c r="AA851" i="79"/>
  <c r="Z851" i="79"/>
  <c r="AL847" i="79"/>
  <c r="AK847" i="79"/>
  <c r="AJ847" i="79"/>
  <c r="AI847" i="79"/>
  <c r="AH847" i="79"/>
  <c r="AG847" i="79"/>
  <c r="AF847" i="79"/>
  <c r="AE847" i="79"/>
  <c r="AD847" i="79"/>
  <c r="AC847" i="79"/>
  <c r="AB847" i="79"/>
  <c r="AA847" i="79"/>
  <c r="Z847" i="79"/>
  <c r="Y847" i="79"/>
  <c r="AL844" i="79"/>
  <c r="AK844" i="79"/>
  <c r="AJ844" i="79"/>
  <c r="AI844" i="79"/>
  <c r="AH844" i="79"/>
  <c r="AG844" i="79"/>
  <c r="AF844" i="79"/>
  <c r="AE844" i="79"/>
  <c r="AD844" i="79"/>
  <c r="AC844" i="79"/>
  <c r="AB844" i="79"/>
  <c r="AA844" i="79"/>
  <c r="Z844" i="79"/>
  <c r="Y844" i="79"/>
  <c r="AL841" i="79"/>
  <c r="AK841" i="79"/>
  <c r="AJ841" i="79"/>
  <c r="AI841" i="79"/>
  <c r="AH841" i="79"/>
  <c r="AG841" i="79"/>
  <c r="AF841" i="79"/>
  <c r="AE841" i="79"/>
  <c r="AD841" i="79"/>
  <c r="AC841" i="79"/>
  <c r="AB841" i="79"/>
  <c r="AA841" i="79"/>
  <c r="Z841" i="79"/>
  <c r="Y841" i="79"/>
  <c r="AL838" i="79"/>
  <c r="AK838" i="79"/>
  <c r="AJ838" i="79"/>
  <c r="AI838" i="79"/>
  <c r="AH838" i="79"/>
  <c r="AG838" i="79"/>
  <c r="AF838" i="79"/>
  <c r="AE838" i="79"/>
  <c r="AD838" i="79"/>
  <c r="AC838" i="79"/>
  <c r="AB838" i="79"/>
  <c r="AA838" i="79"/>
  <c r="Z838" i="79"/>
  <c r="Y838" i="79"/>
  <c r="AL813" i="79"/>
  <c r="AK813" i="79"/>
  <c r="AJ813" i="79"/>
  <c r="AI813" i="79"/>
  <c r="AH813" i="79"/>
  <c r="AG813" i="79"/>
  <c r="AF813" i="79"/>
  <c r="AE813" i="79"/>
  <c r="AD813" i="79"/>
  <c r="AC813" i="79"/>
  <c r="AB813" i="79"/>
  <c r="AA813" i="79"/>
  <c r="Z813" i="79"/>
  <c r="AL809" i="79"/>
  <c r="AK809" i="79"/>
  <c r="AJ809" i="79"/>
  <c r="AI809" i="79"/>
  <c r="AH809" i="79"/>
  <c r="AG809" i="79"/>
  <c r="AF809" i="79"/>
  <c r="AE809" i="79"/>
  <c r="AD809" i="79"/>
  <c r="AC809" i="79"/>
  <c r="AB809" i="79"/>
  <c r="AA809" i="79"/>
  <c r="Z809" i="79"/>
  <c r="Y809" i="79"/>
  <c r="AL806" i="79"/>
  <c r="AK806" i="79"/>
  <c r="AJ806" i="79"/>
  <c r="AI806" i="79"/>
  <c r="AH806" i="79"/>
  <c r="AG806" i="79"/>
  <c r="AF806" i="79"/>
  <c r="AE806" i="79"/>
  <c r="AD806" i="79"/>
  <c r="AC806" i="79"/>
  <c r="AB806" i="79"/>
  <c r="AA806" i="79"/>
  <c r="Z806" i="79"/>
  <c r="Y806" i="79"/>
  <c r="AL803" i="79"/>
  <c r="AK803" i="79"/>
  <c r="AJ803" i="79"/>
  <c r="AI803" i="79"/>
  <c r="AH803" i="79"/>
  <c r="AG803" i="79"/>
  <c r="AF803" i="79"/>
  <c r="AE803" i="79"/>
  <c r="AD803" i="79"/>
  <c r="AC803" i="79"/>
  <c r="AB803" i="79"/>
  <c r="AA803" i="79"/>
  <c r="Z803" i="79"/>
  <c r="Y803" i="79"/>
  <c r="AL799" i="79"/>
  <c r="AK799" i="79"/>
  <c r="AJ799" i="79"/>
  <c r="AI799" i="79"/>
  <c r="AH799" i="79"/>
  <c r="AG799" i="79"/>
  <c r="AF799" i="79"/>
  <c r="AE799" i="79"/>
  <c r="AD799" i="79"/>
  <c r="AC799" i="79"/>
  <c r="AB799" i="79"/>
  <c r="AA799" i="79"/>
  <c r="Z799" i="79"/>
  <c r="Y799" i="79"/>
  <c r="AL796" i="79"/>
  <c r="AK796" i="79"/>
  <c r="AJ796" i="79"/>
  <c r="AI796" i="79"/>
  <c r="AH796" i="79"/>
  <c r="AG796" i="79"/>
  <c r="AF796" i="79"/>
  <c r="AE796" i="79"/>
  <c r="AD796" i="79"/>
  <c r="AC796" i="79"/>
  <c r="AB796" i="79"/>
  <c r="AA796" i="79"/>
  <c r="Z796" i="79"/>
  <c r="Y796" i="79"/>
  <c r="AL793" i="79"/>
  <c r="AK793" i="79"/>
  <c r="AJ793" i="79"/>
  <c r="AI793" i="79"/>
  <c r="AH793" i="79"/>
  <c r="AG793" i="79"/>
  <c r="AF793" i="79"/>
  <c r="AE793" i="79"/>
  <c r="AD793" i="79"/>
  <c r="AC793" i="79"/>
  <c r="AB793" i="79"/>
  <c r="AA793" i="79"/>
  <c r="Z793" i="79"/>
  <c r="Y793" i="79"/>
  <c r="AL790" i="79"/>
  <c r="AK790" i="79"/>
  <c r="AJ790" i="79"/>
  <c r="AI790" i="79"/>
  <c r="AH790" i="79"/>
  <c r="AG790" i="79"/>
  <c r="AF790" i="79"/>
  <c r="AE790" i="79"/>
  <c r="AD790" i="79"/>
  <c r="AC790" i="79"/>
  <c r="AB790" i="79"/>
  <c r="AA790" i="79"/>
  <c r="Z790" i="79"/>
  <c r="Y790" i="79"/>
  <c r="AL787" i="79"/>
  <c r="AK787" i="79"/>
  <c r="AJ787" i="79"/>
  <c r="AI787" i="79"/>
  <c r="AH787" i="79"/>
  <c r="AG787" i="79"/>
  <c r="AF787" i="79"/>
  <c r="AE787" i="79"/>
  <c r="AD787" i="79"/>
  <c r="AC787" i="79"/>
  <c r="AB787" i="79"/>
  <c r="AA787" i="79"/>
  <c r="Z787" i="79"/>
  <c r="Y787" i="79"/>
  <c r="AL783" i="79"/>
  <c r="AK783" i="79"/>
  <c r="AJ783" i="79"/>
  <c r="AI783" i="79"/>
  <c r="AH783" i="79"/>
  <c r="AG783" i="79"/>
  <c r="AF783" i="79"/>
  <c r="AE783" i="79"/>
  <c r="AD783" i="79"/>
  <c r="AC783" i="79"/>
  <c r="AB783" i="79"/>
  <c r="AA783" i="79"/>
  <c r="Z783" i="79"/>
  <c r="Y783" i="79"/>
  <c r="AL780" i="79"/>
  <c r="AK780" i="79"/>
  <c r="AJ780" i="79"/>
  <c r="AI780" i="79"/>
  <c r="AH780" i="79"/>
  <c r="AG780" i="79"/>
  <c r="AF780" i="79"/>
  <c r="AE780" i="79"/>
  <c r="AD780" i="79"/>
  <c r="AC780" i="79"/>
  <c r="AB780" i="79"/>
  <c r="AA780" i="79"/>
  <c r="Z780" i="79"/>
  <c r="Y780" i="79"/>
  <c r="AL777" i="79"/>
  <c r="AK777" i="79"/>
  <c r="AJ777" i="79"/>
  <c r="AI777" i="79"/>
  <c r="AH777" i="79"/>
  <c r="AG777" i="79"/>
  <c r="AF777" i="79"/>
  <c r="AE777" i="79"/>
  <c r="AD777" i="79"/>
  <c r="AC777" i="79"/>
  <c r="AB777" i="79"/>
  <c r="AA777" i="79"/>
  <c r="Z777" i="79"/>
  <c r="Y777" i="79"/>
  <c r="AL774" i="79"/>
  <c r="AK774" i="79"/>
  <c r="AJ774" i="79"/>
  <c r="AI774" i="79"/>
  <c r="AH774" i="79"/>
  <c r="AG774" i="79"/>
  <c r="AF774" i="79"/>
  <c r="AE774" i="79"/>
  <c r="AD774" i="79"/>
  <c r="AC774" i="79"/>
  <c r="AB774" i="79"/>
  <c r="AA774" i="79"/>
  <c r="Z774" i="79"/>
  <c r="Y774" i="79"/>
  <c r="AL771" i="79"/>
  <c r="AK771" i="79"/>
  <c r="AJ771" i="79"/>
  <c r="AI771" i="79"/>
  <c r="AH771" i="79"/>
  <c r="AG771" i="79"/>
  <c r="AF771" i="79"/>
  <c r="AE771" i="79"/>
  <c r="AD771" i="79"/>
  <c r="AC771" i="79"/>
  <c r="AB771" i="79"/>
  <c r="AA771" i="79"/>
  <c r="Z771" i="79"/>
  <c r="Y771" i="79"/>
  <c r="AL742" i="79"/>
  <c r="AK742" i="79"/>
  <c r="AJ742" i="79"/>
  <c r="AI742" i="79"/>
  <c r="AH742" i="79"/>
  <c r="AG742" i="79"/>
  <c r="AF742" i="79"/>
  <c r="AE742" i="79"/>
  <c r="AD742" i="79"/>
  <c r="AC742" i="79"/>
  <c r="AB742" i="79"/>
  <c r="AA742" i="79"/>
  <c r="Z742" i="79"/>
  <c r="Y742" i="79"/>
  <c r="AL739" i="79"/>
  <c r="AK739" i="79"/>
  <c r="AJ739" i="79"/>
  <c r="AI739" i="79"/>
  <c r="AH739" i="79"/>
  <c r="AG739" i="79"/>
  <c r="AF739" i="79"/>
  <c r="AE739" i="79"/>
  <c r="AD739" i="79"/>
  <c r="AC739" i="79"/>
  <c r="AL736" i="79"/>
  <c r="AK736" i="79"/>
  <c r="AJ736" i="79"/>
  <c r="AI736" i="79"/>
  <c r="AH736" i="79"/>
  <c r="AG736" i="79"/>
  <c r="AF736" i="79"/>
  <c r="AE736" i="79"/>
  <c r="AD736" i="79"/>
  <c r="AC736" i="79"/>
  <c r="AL733" i="79"/>
  <c r="AK733" i="79"/>
  <c r="AJ733" i="79"/>
  <c r="AI733" i="79"/>
  <c r="AH733" i="79"/>
  <c r="AG733" i="79"/>
  <c r="AF733" i="79"/>
  <c r="AE733" i="79"/>
  <c r="AD733" i="79"/>
  <c r="AC733" i="79"/>
  <c r="AL730" i="79"/>
  <c r="AK730" i="79"/>
  <c r="AJ730" i="79"/>
  <c r="AI730" i="79"/>
  <c r="AH730" i="79"/>
  <c r="AG730" i="79"/>
  <c r="AF730" i="79"/>
  <c r="AE730" i="79"/>
  <c r="AD730" i="79"/>
  <c r="AC730" i="79"/>
  <c r="AL727" i="79"/>
  <c r="AK727" i="79"/>
  <c r="AJ727" i="79"/>
  <c r="AI727" i="79"/>
  <c r="AH727" i="79"/>
  <c r="AG727" i="79"/>
  <c r="AF727" i="79"/>
  <c r="AE727" i="79"/>
  <c r="AD727" i="79"/>
  <c r="AC727" i="79"/>
  <c r="AL724" i="79"/>
  <c r="AK724" i="79"/>
  <c r="AJ724" i="79"/>
  <c r="AI724" i="79"/>
  <c r="AH724" i="79"/>
  <c r="AG724" i="79"/>
  <c r="AF724" i="79"/>
  <c r="AE724" i="79"/>
  <c r="AD724" i="79"/>
  <c r="AC724" i="79"/>
  <c r="AL721" i="79"/>
  <c r="AK721" i="79"/>
  <c r="AJ721" i="79"/>
  <c r="AI721" i="79"/>
  <c r="AH721" i="79"/>
  <c r="AG721" i="79"/>
  <c r="AF721" i="79"/>
  <c r="AE721" i="79"/>
  <c r="AD721" i="79"/>
  <c r="AC721" i="79"/>
  <c r="AL718" i="79"/>
  <c r="AK718" i="79"/>
  <c r="AJ718" i="79"/>
  <c r="AI718" i="79"/>
  <c r="AH718" i="79"/>
  <c r="AG718" i="79"/>
  <c r="AF718" i="79"/>
  <c r="AE718" i="79"/>
  <c r="AD718" i="79"/>
  <c r="AC718" i="79"/>
  <c r="AL715" i="79"/>
  <c r="AK715" i="79"/>
  <c r="AJ715" i="79"/>
  <c r="AI715" i="79"/>
  <c r="AH715" i="79"/>
  <c r="AG715" i="79"/>
  <c r="AF715" i="79"/>
  <c r="AE715" i="79"/>
  <c r="AD715" i="79"/>
  <c r="AC715" i="79"/>
  <c r="AL712" i="79"/>
  <c r="AK712" i="79"/>
  <c r="AJ712" i="79"/>
  <c r="AI712" i="79"/>
  <c r="AH712" i="79"/>
  <c r="AG712" i="79"/>
  <c r="AF712" i="79"/>
  <c r="AE712" i="79"/>
  <c r="AD712" i="79"/>
  <c r="AC712" i="79"/>
  <c r="AL709" i="79"/>
  <c r="AK709" i="79"/>
  <c r="AJ709" i="79"/>
  <c r="AI709" i="79"/>
  <c r="AH709" i="79"/>
  <c r="AG709" i="79"/>
  <c r="AF709" i="79"/>
  <c r="AE709" i="79"/>
  <c r="AD709" i="79"/>
  <c r="AC709" i="79"/>
  <c r="AL706" i="79"/>
  <c r="AK706" i="79"/>
  <c r="AJ706" i="79"/>
  <c r="AI706" i="79"/>
  <c r="AH706" i="79"/>
  <c r="AG706" i="79"/>
  <c r="AF706" i="79"/>
  <c r="AE706" i="79"/>
  <c r="AD706" i="79"/>
  <c r="AC706" i="79"/>
  <c r="AL703" i="79"/>
  <c r="AK703" i="79"/>
  <c r="AJ703" i="79"/>
  <c r="AI703" i="79"/>
  <c r="AH703" i="79"/>
  <c r="AG703" i="79"/>
  <c r="AF703" i="79"/>
  <c r="AE703" i="79"/>
  <c r="AD703" i="79"/>
  <c r="AC703" i="79"/>
  <c r="AL699" i="79"/>
  <c r="AK699" i="79"/>
  <c r="AJ699" i="79"/>
  <c r="AI699" i="79"/>
  <c r="AH699" i="79"/>
  <c r="AG699" i="79"/>
  <c r="AL696" i="79"/>
  <c r="AK696" i="79"/>
  <c r="AJ696" i="79"/>
  <c r="AI696" i="79"/>
  <c r="AH696" i="79"/>
  <c r="AG696" i="79"/>
  <c r="AF696" i="79"/>
  <c r="AE696" i="79"/>
  <c r="AD696" i="79"/>
  <c r="AC696" i="79"/>
  <c r="AL693" i="79"/>
  <c r="AK693" i="79"/>
  <c r="AJ693" i="79"/>
  <c r="AI693" i="79"/>
  <c r="AH693" i="79"/>
  <c r="AG693" i="79"/>
  <c r="AF693" i="79"/>
  <c r="AE693" i="79"/>
  <c r="AD693" i="79"/>
  <c r="AC693" i="79"/>
  <c r="AL689" i="79"/>
  <c r="AK689" i="79"/>
  <c r="AJ689" i="79"/>
  <c r="AI689" i="79"/>
  <c r="AH689" i="79"/>
  <c r="AG689" i="79"/>
  <c r="AL686" i="79"/>
  <c r="AK686" i="79"/>
  <c r="AJ686" i="79"/>
  <c r="AI686" i="79"/>
  <c r="AH686" i="79"/>
  <c r="AG686" i="79"/>
  <c r="AL683" i="79"/>
  <c r="AK683" i="79"/>
  <c r="AJ683" i="79"/>
  <c r="AI683" i="79"/>
  <c r="AH683" i="79"/>
  <c r="AG683" i="79"/>
  <c r="AL680" i="79"/>
  <c r="AK680" i="79"/>
  <c r="AJ680" i="79"/>
  <c r="AI680" i="79"/>
  <c r="AH680" i="79"/>
  <c r="AG680" i="79"/>
  <c r="AL677" i="79"/>
  <c r="AK677" i="79"/>
  <c r="AJ677" i="79"/>
  <c r="AI677" i="79"/>
  <c r="AH677" i="79"/>
  <c r="AG677" i="79"/>
  <c r="AL674" i="79"/>
  <c r="AK674" i="79"/>
  <c r="AJ674" i="79"/>
  <c r="AI674" i="79"/>
  <c r="AH674" i="79"/>
  <c r="AG674" i="79"/>
  <c r="AL671" i="79"/>
  <c r="AK671" i="79"/>
  <c r="AJ671" i="79"/>
  <c r="AI671" i="79"/>
  <c r="AH671" i="79"/>
  <c r="AG671" i="79"/>
  <c r="AF671" i="79"/>
  <c r="AE671" i="79"/>
  <c r="AD671" i="79"/>
  <c r="AC671" i="79"/>
  <c r="AL668" i="79"/>
  <c r="AK668" i="79"/>
  <c r="AJ668" i="79"/>
  <c r="AI668" i="79"/>
  <c r="AH668" i="79"/>
  <c r="AG668" i="79"/>
  <c r="AL664" i="79"/>
  <c r="AK664" i="79"/>
  <c r="AJ664" i="79"/>
  <c r="AI664" i="79"/>
  <c r="AH664" i="79"/>
  <c r="AG664" i="79"/>
  <c r="AL661" i="79"/>
  <c r="AK661" i="79"/>
  <c r="AJ661" i="79"/>
  <c r="AI661" i="79"/>
  <c r="AH661" i="79"/>
  <c r="AG661" i="79"/>
  <c r="AL658" i="79"/>
  <c r="AK658" i="79"/>
  <c r="AJ658" i="79"/>
  <c r="AI658" i="79"/>
  <c r="AH658" i="79"/>
  <c r="AG658" i="79"/>
  <c r="AL655" i="79"/>
  <c r="AK655" i="79"/>
  <c r="AJ655" i="79"/>
  <c r="AI655" i="79"/>
  <c r="AH655" i="79"/>
  <c r="AG655" i="79"/>
  <c r="AL630" i="79"/>
  <c r="AK630" i="79"/>
  <c r="AJ630" i="79"/>
  <c r="AI630" i="79"/>
  <c r="AH630" i="79"/>
  <c r="AG630" i="79"/>
  <c r="AL626" i="79"/>
  <c r="AK626" i="79"/>
  <c r="AJ626" i="79"/>
  <c r="AI626" i="79"/>
  <c r="AH626" i="79"/>
  <c r="AG626" i="79"/>
  <c r="AF626" i="79"/>
  <c r="AL623" i="79"/>
  <c r="AK623" i="79"/>
  <c r="AJ623" i="79"/>
  <c r="AI623" i="79"/>
  <c r="AH623" i="79"/>
  <c r="AG623" i="79"/>
  <c r="AL620" i="79"/>
  <c r="AK620" i="79"/>
  <c r="AJ620" i="79"/>
  <c r="AI620" i="79"/>
  <c r="AH620" i="79"/>
  <c r="AG620" i="79"/>
  <c r="AL616" i="79"/>
  <c r="AK616" i="79"/>
  <c r="AJ616" i="79"/>
  <c r="AI616" i="79"/>
  <c r="AH616" i="79"/>
  <c r="AG616" i="79"/>
  <c r="AL613" i="79"/>
  <c r="AK613" i="79"/>
  <c r="AJ613" i="79"/>
  <c r="AI613" i="79"/>
  <c r="AH613" i="79"/>
  <c r="AG613" i="79"/>
  <c r="AF613" i="79"/>
  <c r="AE613" i="79"/>
  <c r="AL610" i="79"/>
  <c r="AK610" i="79"/>
  <c r="AJ610" i="79"/>
  <c r="AI610" i="79"/>
  <c r="AH610" i="79"/>
  <c r="AG610" i="79"/>
  <c r="AF610" i="79"/>
  <c r="AE610" i="79"/>
  <c r="AL607" i="79"/>
  <c r="AK607" i="79"/>
  <c r="AJ607" i="79"/>
  <c r="AI607" i="79"/>
  <c r="AH607" i="79"/>
  <c r="AG607" i="79"/>
  <c r="AF607" i="79"/>
  <c r="AE607" i="79"/>
  <c r="AL604" i="79"/>
  <c r="AK604" i="79"/>
  <c r="AJ604" i="79"/>
  <c r="AI604" i="79"/>
  <c r="AH604" i="79"/>
  <c r="AG604" i="79"/>
  <c r="AF604" i="79"/>
  <c r="AE604" i="79"/>
  <c r="AL600" i="79"/>
  <c r="AK600" i="79"/>
  <c r="AJ600" i="79"/>
  <c r="AI600" i="79"/>
  <c r="AH600" i="79"/>
  <c r="AG600" i="79"/>
  <c r="AF600" i="79"/>
  <c r="AE600" i="79"/>
  <c r="AL597" i="79"/>
  <c r="AK597" i="79"/>
  <c r="AJ597" i="79"/>
  <c r="AI597" i="79"/>
  <c r="AH597" i="79"/>
  <c r="AG597" i="79"/>
  <c r="AF597" i="79"/>
  <c r="AE597" i="79"/>
  <c r="AL594" i="79"/>
  <c r="AK594" i="79"/>
  <c r="AJ594" i="79"/>
  <c r="AI594" i="79"/>
  <c r="AH594" i="79"/>
  <c r="AG594" i="79"/>
  <c r="AF594" i="79"/>
  <c r="AE594" i="79"/>
  <c r="AL591" i="79"/>
  <c r="AK591" i="79"/>
  <c r="AJ591" i="79"/>
  <c r="AI591" i="79"/>
  <c r="AH591" i="79"/>
  <c r="AG591" i="79"/>
  <c r="AF591" i="79"/>
  <c r="AE591" i="79"/>
  <c r="AL588" i="79"/>
  <c r="AK588" i="79"/>
  <c r="AJ588" i="79"/>
  <c r="AI588" i="79"/>
  <c r="AH588" i="79"/>
  <c r="AG588" i="79"/>
  <c r="AF588" i="79"/>
  <c r="AE588" i="79"/>
  <c r="AD588" i="79"/>
  <c r="AL559" i="79"/>
  <c r="AK559" i="79"/>
  <c r="AJ559" i="79"/>
  <c r="AI559" i="79"/>
  <c r="AH559" i="79"/>
  <c r="AG559" i="79"/>
  <c r="AF559" i="79"/>
  <c r="AE559" i="79"/>
  <c r="AD559" i="79"/>
  <c r="AC559" i="79"/>
  <c r="AL556" i="79"/>
  <c r="AK556" i="79"/>
  <c r="AJ556" i="79"/>
  <c r="AI556" i="79"/>
  <c r="AH556" i="79"/>
  <c r="AG556" i="79"/>
  <c r="AF556" i="79"/>
  <c r="AE556" i="79"/>
  <c r="AD556" i="79"/>
  <c r="AC556" i="79"/>
  <c r="AL553" i="79"/>
  <c r="AK553" i="79"/>
  <c r="AJ553" i="79"/>
  <c r="AI553" i="79"/>
  <c r="AH553" i="79"/>
  <c r="AG553" i="79"/>
  <c r="AF553" i="79"/>
  <c r="AE553" i="79"/>
  <c r="AD553" i="79"/>
  <c r="AC553" i="79"/>
  <c r="AL550" i="79"/>
  <c r="AK550" i="79"/>
  <c r="AJ550" i="79"/>
  <c r="AI550" i="79"/>
  <c r="AH550" i="79"/>
  <c r="AG550" i="79"/>
  <c r="AF550" i="79"/>
  <c r="AE550" i="79"/>
  <c r="AD550" i="79"/>
  <c r="AC550" i="79"/>
  <c r="AL547" i="79"/>
  <c r="AK547" i="79"/>
  <c r="AJ547" i="79"/>
  <c r="AI547" i="79"/>
  <c r="AH547" i="79"/>
  <c r="AG547" i="79"/>
  <c r="AF547" i="79"/>
  <c r="AE547" i="79"/>
  <c r="AD547" i="79"/>
  <c r="AC547" i="79"/>
  <c r="AL544" i="79"/>
  <c r="AK544" i="79"/>
  <c r="AJ544" i="79"/>
  <c r="AI544" i="79"/>
  <c r="AH544" i="79"/>
  <c r="AG544" i="79"/>
  <c r="AF544" i="79"/>
  <c r="AE544" i="79"/>
  <c r="AD544" i="79"/>
  <c r="AC544" i="79"/>
  <c r="AL541" i="79"/>
  <c r="AK541" i="79"/>
  <c r="AJ541" i="79"/>
  <c r="AI541" i="79"/>
  <c r="AH541" i="79"/>
  <c r="AG541" i="79"/>
  <c r="AF541" i="79"/>
  <c r="AE541" i="79"/>
  <c r="AD541" i="79"/>
  <c r="AC541" i="79"/>
  <c r="AL538" i="79"/>
  <c r="AK538" i="79"/>
  <c r="AJ538" i="79"/>
  <c r="AI538" i="79"/>
  <c r="AH538" i="79"/>
  <c r="AG538" i="79"/>
  <c r="AF538" i="79"/>
  <c r="AE538" i="79"/>
  <c r="AD538" i="79"/>
  <c r="AC538" i="79"/>
  <c r="AL535" i="79"/>
  <c r="AK535" i="79"/>
  <c r="AJ535" i="79"/>
  <c r="AI535" i="79"/>
  <c r="AH535" i="79"/>
  <c r="AG535" i="79"/>
  <c r="AF535" i="79"/>
  <c r="AE535" i="79"/>
  <c r="AD535" i="79"/>
  <c r="AC535" i="79"/>
  <c r="AL532" i="79"/>
  <c r="AK532" i="79"/>
  <c r="AJ532" i="79"/>
  <c r="AI532" i="79"/>
  <c r="AH532" i="79"/>
  <c r="AG532" i="79"/>
  <c r="AF532" i="79"/>
  <c r="AE532" i="79"/>
  <c r="AD532" i="79"/>
  <c r="AC532" i="79"/>
  <c r="AL529" i="79"/>
  <c r="AK529" i="79"/>
  <c r="AJ529" i="79"/>
  <c r="AI529" i="79"/>
  <c r="AH529" i="79"/>
  <c r="AG529" i="79"/>
  <c r="AF529" i="79"/>
  <c r="AE529" i="79"/>
  <c r="AD529" i="79"/>
  <c r="AC529" i="79"/>
  <c r="AL526" i="79"/>
  <c r="AK526" i="79"/>
  <c r="AJ526" i="79"/>
  <c r="AI526" i="79"/>
  <c r="AH526" i="79"/>
  <c r="AG526" i="79"/>
  <c r="AF526" i="79"/>
  <c r="AE526" i="79"/>
  <c r="AD526" i="79"/>
  <c r="AC526" i="79"/>
  <c r="AL523" i="79"/>
  <c r="AK523" i="79"/>
  <c r="AJ523" i="79"/>
  <c r="AI523" i="79"/>
  <c r="AH523" i="79"/>
  <c r="AG523" i="79"/>
  <c r="AF523" i="79"/>
  <c r="AE523" i="79"/>
  <c r="AD523" i="79"/>
  <c r="AC523" i="79"/>
  <c r="AL520" i="79"/>
  <c r="AK520" i="79"/>
  <c r="AJ520" i="79"/>
  <c r="AI520" i="79"/>
  <c r="AH520" i="79"/>
  <c r="AG520" i="79"/>
  <c r="AF520" i="79"/>
  <c r="AE520" i="79"/>
  <c r="AD520" i="79"/>
  <c r="AC520" i="79"/>
  <c r="AL516" i="79"/>
  <c r="AK516" i="79"/>
  <c r="AJ516" i="79"/>
  <c r="AI516" i="79"/>
  <c r="AH516" i="79"/>
  <c r="AG516" i="79"/>
  <c r="AF516" i="79"/>
  <c r="AE516" i="79"/>
  <c r="AD516" i="79"/>
  <c r="AC516" i="79"/>
  <c r="AL513" i="79"/>
  <c r="AK513" i="79"/>
  <c r="AJ513" i="79"/>
  <c r="AI513" i="79"/>
  <c r="AH513" i="79"/>
  <c r="AG513" i="79"/>
  <c r="AF513" i="79"/>
  <c r="AE513" i="79"/>
  <c r="AD513" i="79"/>
  <c r="AC513" i="79"/>
  <c r="AL510" i="79"/>
  <c r="AK510" i="79"/>
  <c r="AJ510" i="79"/>
  <c r="AI510" i="79"/>
  <c r="AH510" i="79"/>
  <c r="AG510" i="79"/>
  <c r="AF510" i="79"/>
  <c r="AE510" i="79"/>
  <c r="AD510" i="79"/>
  <c r="AC510" i="79"/>
  <c r="AL506" i="79"/>
  <c r="AK506" i="79"/>
  <c r="AJ506" i="79"/>
  <c r="AI506" i="79"/>
  <c r="AH506" i="79"/>
  <c r="AG506" i="79"/>
  <c r="AF506" i="79"/>
  <c r="AE506" i="79"/>
  <c r="AD506" i="79"/>
  <c r="AC506" i="79"/>
  <c r="AL503" i="79"/>
  <c r="AK503" i="79"/>
  <c r="AJ503" i="79"/>
  <c r="AI503" i="79"/>
  <c r="AH503" i="79"/>
  <c r="AG503" i="79"/>
  <c r="AF503" i="79"/>
  <c r="AE503" i="79"/>
  <c r="AD503" i="79"/>
  <c r="AC503" i="79"/>
  <c r="AL500" i="79"/>
  <c r="AK500" i="79"/>
  <c r="AJ500" i="79"/>
  <c r="AI500" i="79"/>
  <c r="AH500" i="79"/>
  <c r="AG500" i="79"/>
  <c r="AF500" i="79"/>
  <c r="AE500" i="79"/>
  <c r="AD500" i="79"/>
  <c r="AC500" i="79"/>
  <c r="AL497" i="79"/>
  <c r="AK497" i="79"/>
  <c r="AJ497" i="79"/>
  <c r="AI497" i="79"/>
  <c r="AH497" i="79"/>
  <c r="AG497" i="79"/>
  <c r="AF497" i="79"/>
  <c r="AE497" i="79"/>
  <c r="AD497" i="79"/>
  <c r="AC497" i="79"/>
  <c r="AL494" i="79"/>
  <c r="AK494" i="79"/>
  <c r="AJ494" i="79"/>
  <c r="AI494" i="79"/>
  <c r="AH494" i="79"/>
  <c r="AG494" i="79"/>
  <c r="AF494" i="79"/>
  <c r="AE494" i="79"/>
  <c r="AD494" i="79"/>
  <c r="AC494" i="79"/>
  <c r="AL491" i="79"/>
  <c r="AK491" i="79"/>
  <c r="AJ491" i="79"/>
  <c r="AI491" i="79"/>
  <c r="AH491" i="79"/>
  <c r="AG491" i="79"/>
  <c r="AF491" i="79"/>
  <c r="AE491" i="79"/>
  <c r="AD491" i="79"/>
  <c r="AC491" i="79"/>
  <c r="AL488" i="79"/>
  <c r="AK488" i="79"/>
  <c r="AJ488" i="79"/>
  <c r="AI488" i="79"/>
  <c r="AH488" i="79"/>
  <c r="AG488" i="79"/>
  <c r="AF488" i="79"/>
  <c r="AE488" i="79"/>
  <c r="AD488" i="79"/>
  <c r="AC488" i="79"/>
  <c r="AL485" i="79"/>
  <c r="AK485" i="79"/>
  <c r="AJ485" i="79"/>
  <c r="AI485" i="79"/>
  <c r="AH485" i="79"/>
  <c r="AG485" i="79"/>
  <c r="AF485" i="79"/>
  <c r="AE485" i="79"/>
  <c r="AD485" i="79"/>
  <c r="AC485" i="79"/>
  <c r="AL481" i="79"/>
  <c r="AK481" i="79"/>
  <c r="AJ481" i="79"/>
  <c r="AI481" i="79"/>
  <c r="AH481" i="79"/>
  <c r="AG481" i="79"/>
  <c r="AF481" i="79"/>
  <c r="AE481" i="79"/>
  <c r="AD481" i="79"/>
  <c r="AC481" i="79"/>
  <c r="AL478" i="79"/>
  <c r="AK478" i="79"/>
  <c r="AJ478" i="79"/>
  <c r="AI478" i="79"/>
  <c r="AH478" i="79"/>
  <c r="AG478" i="79"/>
  <c r="AF478" i="79"/>
  <c r="AE478" i="79"/>
  <c r="AD478" i="79"/>
  <c r="AC478" i="79"/>
  <c r="AL475" i="79"/>
  <c r="AK475" i="79"/>
  <c r="AJ475" i="79"/>
  <c r="AI475" i="79"/>
  <c r="AH475" i="79"/>
  <c r="AG475" i="79"/>
  <c r="AF475" i="79"/>
  <c r="AE475" i="79"/>
  <c r="AD475" i="79"/>
  <c r="AC475" i="79"/>
  <c r="AL472" i="79"/>
  <c r="AK472" i="79"/>
  <c r="AJ472" i="79"/>
  <c r="AI472" i="79"/>
  <c r="AH472" i="79"/>
  <c r="AG472" i="79"/>
  <c r="AF472" i="79"/>
  <c r="AE472" i="79"/>
  <c r="AD472" i="79"/>
  <c r="AC472" i="79"/>
  <c r="AL447" i="79"/>
  <c r="AK447" i="79"/>
  <c r="AJ447" i="79"/>
  <c r="AI447" i="79"/>
  <c r="AH447" i="79"/>
  <c r="AG447" i="79"/>
  <c r="AF447" i="79"/>
  <c r="AE447" i="79"/>
  <c r="AD447" i="79"/>
  <c r="AC447" i="79"/>
  <c r="AL443" i="79"/>
  <c r="AK443" i="79"/>
  <c r="AJ443" i="79"/>
  <c r="AI443" i="79"/>
  <c r="AH443" i="79"/>
  <c r="AG443" i="79"/>
  <c r="AF443" i="79"/>
  <c r="AE443" i="79"/>
  <c r="AD443" i="79"/>
  <c r="AC443" i="79"/>
  <c r="AL440" i="79"/>
  <c r="AK440" i="79"/>
  <c r="AJ440" i="79"/>
  <c r="AI440" i="79"/>
  <c r="AH440" i="79"/>
  <c r="AG440" i="79"/>
  <c r="AF440" i="79"/>
  <c r="AE440" i="79"/>
  <c r="AD440" i="79"/>
  <c r="AC440" i="79"/>
  <c r="AL437" i="79"/>
  <c r="AK437" i="79"/>
  <c r="AJ437" i="79"/>
  <c r="AI437" i="79"/>
  <c r="AH437" i="79"/>
  <c r="AG437" i="79"/>
  <c r="AF437" i="79"/>
  <c r="AE437" i="79"/>
  <c r="AD437" i="79"/>
  <c r="AC437" i="79"/>
  <c r="AL433" i="79"/>
  <c r="AK433" i="79"/>
  <c r="AJ433" i="79"/>
  <c r="AI433" i="79"/>
  <c r="AH433" i="79"/>
  <c r="AG433" i="79"/>
  <c r="AF433" i="79"/>
  <c r="AE433" i="79"/>
  <c r="AD433" i="79"/>
  <c r="AC433" i="79"/>
  <c r="AL430" i="79"/>
  <c r="AK430" i="79"/>
  <c r="AJ430" i="79"/>
  <c r="AI430" i="79"/>
  <c r="AH430" i="79"/>
  <c r="AG430" i="79"/>
  <c r="AF430" i="79"/>
  <c r="AE430" i="79"/>
  <c r="AD430" i="79"/>
  <c r="AC430" i="79"/>
  <c r="AL427" i="79"/>
  <c r="AK427" i="79"/>
  <c r="AJ427" i="79"/>
  <c r="AI427" i="79"/>
  <c r="AH427" i="79"/>
  <c r="AG427" i="79"/>
  <c r="AF427" i="79"/>
  <c r="AE427" i="79"/>
  <c r="AD427" i="79"/>
  <c r="AC427" i="79"/>
  <c r="AL424" i="79"/>
  <c r="AK424" i="79"/>
  <c r="AJ424" i="79"/>
  <c r="AI424" i="79"/>
  <c r="AH424" i="79"/>
  <c r="AG424" i="79"/>
  <c r="AF424" i="79"/>
  <c r="AE424" i="79"/>
  <c r="AD424" i="79"/>
  <c r="AC424" i="79"/>
  <c r="AL421" i="79"/>
  <c r="AK421" i="79"/>
  <c r="AJ421" i="79"/>
  <c r="AI421" i="79"/>
  <c r="AH421" i="79"/>
  <c r="AG421" i="79"/>
  <c r="AF421" i="79"/>
  <c r="AE421" i="79"/>
  <c r="AD421" i="79"/>
  <c r="AC421" i="79"/>
  <c r="AL417" i="79"/>
  <c r="AK417" i="79"/>
  <c r="AJ417" i="79"/>
  <c r="AI417" i="79"/>
  <c r="AH417" i="79"/>
  <c r="AG417" i="79"/>
  <c r="AF417" i="79"/>
  <c r="AE417" i="79"/>
  <c r="AD417" i="79"/>
  <c r="AC417" i="79"/>
  <c r="AL414" i="79"/>
  <c r="AK414" i="79"/>
  <c r="AJ414" i="79"/>
  <c r="AI414" i="79"/>
  <c r="AH414" i="79"/>
  <c r="AG414" i="79"/>
  <c r="AF414" i="79"/>
  <c r="AE414" i="79"/>
  <c r="AD414" i="79"/>
  <c r="AC414" i="79"/>
  <c r="AL411" i="79"/>
  <c r="AK411" i="79"/>
  <c r="AJ411" i="79"/>
  <c r="AI411" i="79"/>
  <c r="AH411" i="79"/>
  <c r="AG411" i="79"/>
  <c r="AF411" i="79"/>
  <c r="AE411" i="79"/>
  <c r="AD411" i="79"/>
  <c r="AC411" i="79"/>
  <c r="AL408" i="79"/>
  <c r="AK408" i="79"/>
  <c r="AJ408" i="79"/>
  <c r="AI408" i="79"/>
  <c r="AH408" i="79"/>
  <c r="AG408" i="79"/>
  <c r="AF408" i="79"/>
  <c r="AE408" i="79"/>
  <c r="AD408" i="79"/>
  <c r="AC408" i="79"/>
  <c r="AL405" i="79"/>
  <c r="AK405" i="79"/>
  <c r="AJ405" i="79"/>
  <c r="AI405" i="79"/>
  <c r="AH405" i="79"/>
  <c r="AG405" i="79"/>
  <c r="AF405" i="79"/>
  <c r="AE405" i="79"/>
  <c r="AD405" i="79"/>
  <c r="AC405" i="79"/>
  <c r="AL376" i="79"/>
  <c r="AK376" i="79"/>
  <c r="AJ376" i="79"/>
  <c r="AI376" i="79"/>
  <c r="AH376" i="79"/>
  <c r="AG376" i="79"/>
  <c r="AF376" i="79"/>
  <c r="AE376" i="79"/>
  <c r="AD376" i="79"/>
  <c r="AC376" i="79"/>
  <c r="AL373" i="79"/>
  <c r="AK373" i="79"/>
  <c r="AJ373" i="79"/>
  <c r="AI373" i="79"/>
  <c r="AH373" i="79"/>
  <c r="AG373" i="79"/>
  <c r="AF373" i="79"/>
  <c r="AE373" i="79"/>
  <c r="AD373" i="79"/>
  <c r="AC373" i="79"/>
  <c r="AL370" i="79"/>
  <c r="AK370" i="79"/>
  <c r="AJ370" i="79"/>
  <c r="AI370" i="79"/>
  <c r="AH370" i="79"/>
  <c r="AG370" i="79"/>
  <c r="AF370" i="79"/>
  <c r="AE370" i="79"/>
  <c r="AD370" i="79"/>
  <c r="AC370" i="79"/>
  <c r="AL367" i="79"/>
  <c r="AK367" i="79"/>
  <c r="AJ367" i="79"/>
  <c r="AI367" i="79"/>
  <c r="AH367" i="79"/>
  <c r="AG367" i="79"/>
  <c r="AF367" i="79"/>
  <c r="AE367" i="79"/>
  <c r="AD367" i="79"/>
  <c r="AC367" i="79"/>
  <c r="AL364" i="79"/>
  <c r="AK364" i="79"/>
  <c r="AJ364" i="79"/>
  <c r="AI364" i="79"/>
  <c r="AH364" i="79"/>
  <c r="AG364" i="79"/>
  <c r="AF364" i="79"/>
  <c r="AE364" i="79"/>
  <c r="AD364" i="79"/>
  <c r="AC364" i="79"/>
  <c r="AL361" i="79"/>
  <c r="AK361" i="79"/>
  <c r="AJ361" i="79"/>
  <c r="AI361" i="79"/>
  <c r="AH361" i="79"/>
  <c r="AG361" i="79"/>
  <c r="AF361" i="79"/>
  <c r="AE361" i="79"/>
  <c r="AD361" i="79"/>
  <c r="AC361" i="79"/>
  <c r="AL358" i="79"/>
  <c r="AK358" i="79"/>
  <c r="AJ358" i="79"/>
  <c r="AI358" i="79"/>
  <c r="AH358" i="79"/>
  <c r="AG358" i="79"/>
  <c r="AF358" i="79"/>
  <c r="AE358" i="79"/>
  <c r="AD358" i="79"/>
  <c r="AC358" i="79"/>
  <c r="AL355" i="79"/>
  <c r="AK355" i="79"/>
  <c r="AJ355" i="79"/>
  <c r="AI355" i="79"/>
  <c r="AH355" i="79"/>
  <c r="AG355" i="79"/>
  <c r="AF355" i="79"/>
  <c r="AE355" i="79"/>
  <c r="AD355" i="79"/>
  <c r="AC355" i="79"/>
  <c r="AL352" i="79"/>
  <c r="AK352" i="79"/>
  <c r="AJ352" i="79"/>
  <c r="AI352" i="79"/>
  <c r="AH352" i="79"/>
  <c r="AG352" i="79"/>
  <c r="AF352" i="79"/>
  <c r="AE352" i="79"/>
  <c r="AD352" i="79"/>
  <c r="AC352" i="79"/>
  <c r="AL349" i="79"/>
  <c r="AK349" i="79"/>
  <c r="AJ349" i="79"/>
  <c r="AI349" i="79"/>
  <c r="AH349" i="79"/>
  <c r="AG349" i="79"/>
  <c r="AF349" i="79"/>
  <c r="AE349" i="79"/>
  <c r="AD349" i="79"/>
  <c r="AC349" i="79"/>
  <c r="AL346" i="79"/>
  <c r="AK346" i="79"/>
  <c r="AJ346" i="79"/>
  <c r="AI346" i="79"/>
  <c r="AH346" i="79"/>
  <c r="AG346" i="79"/>
  <c r="AF346" i="79"/>
  <c r="AE346" i="79"/>
  <c r="AD346" i="79"/>
  <c r="AC346" i="79"/>
  <c r="AL343" i="79"/>
  <c r="AK343" i="79"/>
  <c r="AJ343" i="79"/>
  <c r="AI343" i="79"/>
  <c r="AH343" i="79"/>
  <c r="AG343" i="79"/>
  <c r="AF343" i="79"/>
  <c r="AE343" i="79"/>
  <c r="AD343" i="79"/>
  <c r="AC343" i="79"/>
  <c r="AL340" i="79"/>
  <c r="AK340" i="79"/>
  <c r="AJ340" i="79"/>
  <c r="AI340" i="79"/>
  <c r="AH340" i="79"/>
  <c r="AG340" i="79"/>
  <c r="AF340" i="79"/>
  <c r="AE340" i="79"/>
  <c r="AD340" i="79"/>
  <c r="AC340" i="79"/>
  <c r="AL337" i="79"/>
  <c r="AK337" i="79"/>
  <c r="AJ337" i="79"/>
  <c r="AI337" i="79"/>
  <c r="AH337" i="79"/>
  <c r="AG337" i="79"/>
  <c r="AF337" i="79"/>
  <c r="AE337" i="79"/>
  <c r="AD337" i="79"/>
  <c r="AC337" i="79"/>
  <c r="AL333" i="79"/>
  <c r="AK333" i="79"/>
  <c r="AJ333" i="79"/>
  <c r="AI333" i="79"/>
  <c r="AH333" i="79"/>
  <c r="AG333" i="79"/>
  <c r="AF333" i="79"/>
  <c r="AE333" i="79"/>
  <c r="AD333" i="79"/>
  <c r="AC333" i="79"/>
  <c r="AL330" i="79"/>
  <c r="AK330" i="79"/>
  <c r="AJ330" i="79"/>
  <c r="AI330" i="79"/>
  <c r="AH330" i="79"/>
  <c r="AG330" i="79"/>
  <c r="AF330" i="79"/>
  <c r="AE330" i="79"/>
  <c r="AD330" i="79"/>
  <c r="AC330" i="79"/>
  <c r="AL327" i="79"/>
  <c r="AK327" i="79"/>
  <c r="AJ327" i="79"/>
  <c r="AI327" i="79"/>
  <c r="AH327" i="79"/>
  <c r="AG327" i="79"/>
  <c r="AF327" i="79"/>
  <c r="AE327" i="79"/>
  <c r="AD327" i="79"/>
  <c r="AC327" i="79"/>
  <c r="AL323" i="79"/>
  <c r="AK323" i="79"/>
  <c r="AJ323" i="79"/>
  <c r="AI323" i="79"/>
  <c r="AH323" i="79"/>
  <c r="AG323" i="79"/>
  <c r="AF323" i="79"/>
  <c r="AE323" i="79"/>
  <c r="AD323" i="79"/>
  <c r="AC323" i="79"/>
  <c r="AL320" i="79"/>
  <c r="AK320" i="79"/>
  <c r="AJ320" i="79"/>
  <c r="AI320" i="79"/>
  <c r="AH320" i="79"/>
  <c r="AG320" i="79"/>
  <c r="AF320" i="79"/>
  <c r="AE320" i="79"/>
  <c r="AD320" i="79"/>
  <c r="AC320" i="79"/>
  <c r="AL317" i="79"/>
  <c r="AK317" i="79"/>
  <c r="AJ317" i="79"/>
  <c r="AI317" i="79"/>
  <c r="AH317" i="79"/>
  <c r="AG317" i="79"/>
  <c r="AF317" i="79"/>
  <c r="AE317" i="79"/>
  <c r="AD317" i="79"/>
  <c r="AC317" i="79"/>
  <c r="AL314" i="79"/>
  <c r="AK314" i="79"/>
  <c r="AJ314" i="79"/>
  <c r="AI314" i="79"/>
  <c r="AH314" i="79"/>
  <c r="AG314" i="79"/>
  <c r="AF314" i="79"/>
  <c r="AE314" i="79"/>
  <c r="AD314" i="79"/>
  <c r="AC314" i="79"/>
  <c r="AL311" i="79"/>
  <c r="AK311" i="79"/>
  <c r="AJ311" i="79"/>
  <c r="AI311" i="79"/>
  <c r="AH311" i="79"/>
  <c r="AG311" i="79"/>
  <c r="AF311" i="79"/>
  <c r="AE311" i="79"/>
  <c r="AD311" i="79"/>
  <c r="AC311" i="79"/>
  <c r="AL308" i="79"/>
  <c r="AK308" i="79"/>
  <c r="AJ308" i="79"/>
  <c r="AI308" i="79"/>
  <c r="AH308" i="79"/>
  <c r="AG308" i="79"/>
  <c r="AF308" i="79"/>
  <c r="AE308" i="79"/>
  <c r="AD308" i="79"/>
  <c r="AC308" i="79"/>
  <c r="AL305" i="79"/>
  <c r="AK305" i="79"/>
  <c r="AJ305" i="79"/>
  <c r="AI305" i="79"/>
  <c r="AH305" i="79"/>
  <c r="AG305" i="79"/>
  <c r="AF305" i="79"/>
  <c r="AE305" i="79"/>
  <c r="AD305" i="79"/>
  <c r="AC305" i="79"/>
  <c r="AL302" i="79"/>
  <c r="AK302" i="79"/>
  <c r="AJ302" i="79"/>
  <c r="AI302" i="79"/>
  <c r="AH302" i="79"/>
  <c r="AG302" i="79"/>
  <c r="AF302" i="79"/>
  <c r="AE302" i="79"/>
  <c r="AD302" i="79"/>
  <c r="AC302" i="79"/>
  <c r="AL298" i="79"/>
  <c r="AK298" i="79"/>
  <c r="AJ298" i="79"/>
  <c r="AI298" i="79"/>
  <c r="AH298" i="79"/>
  <c r="AG298" i="79"/>
  <c r="AF298" i="79"/>
  <c r="AE298" i="79"/>
  <c r="AD298" i="79"/>
  <c r="AC298" i="79"/>
  <c r="AL295" i="79"/>
  <c r="AK295" i="79"/>
  <c r="AJ295" i="79"/>
  <c r="AI295" i="79"/>
  <c r="AH295" i="79"/>
  <c r="AG295" i="79"/>
  <c r="AF295" i="79"/>
  <c r="AE295" i="79"/>
  <c r="AD295" i="79"/>
  <c r="AC295" i="79"/>
  <c r="AL292" i="79"/>
  <c r="AK292" i="79"/>
  <c r="AJ292" i="79"/>
  <c r="AI292" i="79"/>
  <c r="AH292" i="79"/>
  <c r="AG292" i="79"/>
  <c r="AF292" i="79"/>
  <c r="AE292" i="79"/>
  <c r="AD292" i="79"/>
  <c r="AC292" i="79"/>
  <c r="AL289" i="79"/>
  <c r="AK289" i="79"/>
  <c r="AJ289" i="79"/>
  <c r="AI289" i="79"/>
  <c r="AH289" i="79"/>
  <c r="AG289" i="79"/>
  <c r="AF289" i="79"/>
  <c r="AE289" i="79"/>
  <c r="AD289" i="79"/>
  <c r="AC289" i="79"/>
  <c r="AL264" i="79"/>
  <c r="AK264" i="79"/>
  <c r="AJ264" i="79"/>
  <c r="AI264" i="79"/>
  <c r="AH264" i="79"/>
  <c r="AG264" i="79"/>
  <c r="AF264" i="79"/>
  <c r="AE264" i="79"/>
  <c r="AD264" i="79"/>
  <c r="AC264" i="79"/>
  <c r="AL260" i="79"/>
  <c r="AK260" i="79"/>
  <c r="AJ260" i="79"/>
  <c r="AI260" i="79"/>
  <c r="AH260" i="79"/>
  <c r="AG260" i="79"/>
  <c r="AF260" i="79"/>
  <c r="AE260" i="79"/>
  <c r="AD260" i="79"/>
  <c r="AC260" i="79"/>
  <c r="AL257" i="79"/>
  <c r="AK257" i="79"/>
  <c r="AJ257" i="79"/>
  <c r="AI257" i="79"/>
  <c r="AH257" i="79"/>
  <c r="AG257" i="79"/>
  <c r="AF257" i="79"/>
  <c r="AE257" i="79"/>
  <c r="AD257" i="79"/>
  <c r="AC257" i="79"/>
  <c r="AL254" i="79"/>
  <c r="AK254" i="79"/>
  <c r="AJ254" i="79"/>
  <c r="AI254" i="79"/>
  <c r="AH254" i="79"/>
  <c r="AG254" i="79"/>
  <c r="AF254" i="79"/>
  <c r="AE254" i="79"/>
  <c r="AD254" i="79"/>
  <c r="AC254" i="79"/>
  <c r="AL250" i="79"/>
  <c r="AK250" i="79"/>
  <c r="AJ250" i="79"/>
  <c r="AI250" i="79"/>
  <c r="AH250" i="79"/>
  <c r="AG250" i="79"/>
  <c r="AF250" i="79"/>
  <c r="AE250" i="79"/>
  <c r="AD250" i="79"/>
  <c r="AC250" i="79"/>
  <c r="AL247" i="79"/>
  <c r="AK247" i="79"/>
  <c r="AJ247" i="79"/>
  <c r="AI247" i="79"/>
  <c r="AH247" i="79"/>
  <c r="AG247" i="79"/>
  <c r="AF247" i="79"/>
  <c r="AE247" i="79"/>
  <c r="AD247" i="79"/>
  <c r="AC247" i="79"/>
  <c r="AL244" i="79"/>
  <c r="AK244" i="79"/>
  <c r="AJ244" i="79"/>
  <c r="AI244" i="79"/>
  <c r="AH244" i="79"/>
  <c r="AG244" i="79"/>
  <c r="AF244" i="79"/>
  <c r="AE244" i="79"/>
  <c r="AD244" i="79"/>
  <c r="AC244" i="79"/>
  <c r="AL241" i="79"/>
  <c r="AK241" i="79"/>
  <c r="AJ241" i="79"/>
  <c r="AI241" i="79"/>
  <c r="AH241" i="79"/>
  <c r="AG241" i="79"/>
  <c r="AF241" i="79"/>
  <c r="AE241" i="79"/>
  <c r="AD241" i="79"/>
  <c r="AC241" i="79"/>
  <c r="AL238" i="79"/>
  <c r="AK238" i="79"/>
  <c r="AJ238" i="79"/>
  <c r="AI238" i="79"/>
  <c r="AH238" i="79"/>
  <c r="AG238" i="79"/>
  <c r="AF238" i="79"/>
  <c r="AE238" i="79"/>
  <c r="AD238" i="79"/>
  <c r="AC238" i="79"/>
  <c r="AL234" i="79"/>
  <c r="AK234" i="79"/>
  <c r="AJ234" i="79"/>
  <c r="AI234" i="79"/>
  <c r="AH234" i="79"/>
  <c r="AG234" i="79"/>
  <c r="AF234" i="79"/>
  <c r="AE234" i="79"/>
  <c r="AD234" i="79"/>
  <c r="AC234" i="79"/>
  <c r="AL231" i="79"/>
  <c r="AK231" i="79"/>
  <c r="AJ231" i="79"/>
  <c r="AI231" i="79"/>
  <c r="AH231" i="79"/>
  <c r="AG231" i="79"/>
  <c r="AF231" i="79"/>
  <c r="AE231" i="79"/>
  <c r="AD231" i="79"/>
  <c r="AC231" i="79"/>
  <c r="AL228" i="79"/>
  <c r="AK228" i="79"/>
  <c r="AJ228" i="79"/>
  <c r="AI228" i="79"/>
  <c r="AH228" i="79"/>
  <c r="AG228" i="79"/>
  <c r="AF228" i="79"/>
  <c r="AE228" i="79"/>
  <c r="AD228" i="79"/>
  <c r="AC228" i="79"/>
  <c r="AL225" i="79"/>
  <c r="AK225" i="79"/>
  <c r="AJ225" i="79"/>
  <c r="AI225" i="79"/>
  <c r="AH225" i="79"/>
  <c r="AG225" i="79"/>
  <c r="AF225" i="79"/>
  <c r="AE225" i="79"/>
  <c r="AD225" i="79"/>
  <c r="AC225" i="79"/>
  <c r="AL222" i="79"/>
  <c r="AK222" i="79"/>
  <c r="AJ222" i="79"/>
  <c r="AI222" i="79"/>
  <c r="AH222" i="79"/>
  <c r="AG222" i="79"/>
  <c r="AF222" i="79"/>
  <c r="AE222" i="79"/>
  <c r="AD222" i="79"/>
  <c r="AC222" i="79"/>
  <c r="AL193" i="79"/>
  <c r="AK193" i="79"/>
  <c r="AJ193" i="79"/>
  <c r="AI193" i="79"/>
  <c r="AH193" i="79"/>
  <c r="AG193" i="79"/>
  <c r="AF193" i="79"/>
  <c r="AE193" i="79"/>
  <c r="AD193" i="79"/>
  <c r="AC193" i="79"/>
  <c r="AL190" i="79"/>
  <c r="AK190" i="79"/>
  <c r="AJ190" i="79"/>
  <c r="AI190" i="79"/>
  <c r="AH190" i="79"/>
  <c r="AG190" i="79"/>
  <c r="AF190" i="79"/>
  <c r="AE190" i="79"/>
  <c r="AD190" i="79"/>
  <c r="AC190" i="79"/>
  <c r="AL187" i="79"/>
  <c r="AK187" i="79"/>
  <c r="AJ187" i="79"/>
  <c r="AI187" i="79"/>
  <c r="AH187" i="79"/>
  <c r="AG187" i="79"/>
  <c r="AF187" i="79"/>
  <c r="AE187" i="79"/>
  <c r="AD187" i="79"/>
  <c r="AC187" i="79"/>
  <c r="AL184" i="79"/>
  <c r="AK184" i="79"/>
  <c r="AJ184" i="79"/>
  <c r="AI184" i="79"/>
  <c r="AH184" i="79"/>
  <c r="AG184" i="79"/>
  <c r="AF184" i="79"/>
  <c r="AE184" i="79"/>
  <c r="AD184" i="79"/>
  <c r="AC184" i="79"/>
  <c r="AL181" i="79"/>
  <c r="AK181" i="79"/>
  <c r="AJ181" i="79"/>
  <c r="AI181" i="79"/>
  <c r="AH181" i="79"/>
  <c r="AG181" i="79"/>
  <c r="AF181" i="79"/>
  <c r="AE181" i="79"/>
  <c r="AD181" i="79"/>
  <c r="AC181" i="79"/>
  <c r="AL178" i="79"/>
  <c r="AK178" i="79"/>
  <c r="AJ178" i="79"/>
  <c r="AI178" i="79"/>
  <c r="AH178" i="79"/>
  <c r="AG178" i="79"/>
  <c r="AF178" i="79"/>
  <c r="AE178" i="79"/>
  <c r="AD178" i="79"/>
  <c r="AC178" i="79"/>
  <c r="AL175" i="79"/>
  <c r="AK175" i="79"/>
  <c r="AJ175" i="79"/>
  <c r="AI175" i="79"/>
  <c r="AH175" i="79"/>
  <c r="AG175" i="79"/>
  <c r="AF175" i="79"/>
  <c r="AE175" i="79"/>
  <c r="AD175" i="79"/>
  <c r="AC175" i="79"/>
  <c r="AL172" i="79"/>
  <c r="AK172" i="79"/>
  <c r="AJ172" i="79"/>
  <c r="AI172" i="79"/>
  <c r="AH172" i="79"/>
  <c r="AG172" i="79"/>
  <c r="AF172" i="79"/>
  <c r="AE172" i="79"/>
  <c r="AD172" i="79"/>
  <c r="AC172" i="79"/>
  <c r="AL169" i="79"/>
  <c r="AK169" i="79"/>
  <c r="AJ169" i="79"/>
  <c r="AI169" i="79"/>
  <c r="AH169" i="79"/>
  <c r="AG169" i="79"/>
  <c r="AF169" i="79"/>
  <c r="AE169" i="79"/>
  <c r="AD169" i="79"/>
  <c r="AC169" i="79"/>
  <c r="AL166" i="79"/>
  <c r="AK166" i="79"/>
  <c r="AJ166" i="79"/>
  <c r="AI166" i="79"/>
  <c r="AH166" i="79"/>
  <c r="AG166" i="79"/>
  <c r="AF166" i="79"/>
  <c r="AE166" i="79"/>
  <c r="AD166" i="79"/>
  <c r="AC166" i="79"/>
  <c r="AL163" i="79"/>
  <c r="AK163" i="79"/>
  <c r="AJ163" i="79"/>
  <c r="AI163" i="79"/>
  <c r="AH163" i="79"/>
  <c r="AG163" i="79"/>
  <c r="AF163" i="79"/>
  <c r="AE163" i="79"/>
  <c r="AD163" i="79"/>
  <c r="AC163" i="79"/>
  <c r="AL160" i="79"/>
  <c r="AK160" i="79"/>
  <c r="AJ160" i="79"/>
  <c r="AI160" i="79"/>
  <c r="AH160" i="79"/>
  <c r="AG160" i="79"/>
  <c r="AF160" i="79"/>
  <c r="AE160" i="79"/>
  <c r="AD160" i="79"/>
  <c r="AC160" i="79"/>
  <c r="AL157" i="79"/>
  <c r="AK157" i="79"/>
  <c r="AJ157" i="79"/>
  <c r="AI157" i="79"/>
  <c r="AH157" i="79"/>
  <c r="AG157" i="79"/>
  <c r="AF157" i="79"/>
  <c r="AE157" i="79"/>
  <c r="AD157" i="79"/>
  <c r="AC157" i="79"/>
  <c r="AL154" i="79"/>
  <c r="AK154" i="79"/>
  <c r="AJ154" i="79"/>
  <c r="AI154" i="79"/>
  <c r="AH154" i="79"/>
  <c r="AG154" i="79"/>
  <c r="AF154" i="79"/>
  <c r="AE154" i="79"/>
  <c r="AD154" i="79"/>
  <c r="AC154" i="79"/>
  <c r="AL150" i="79"/>
  <c r="AK150" i="79"/>
  <c r="AJ150" i="79"/>
  <c r="AI150" i="79"/>
  <c r="AH150" i="79"/>
  <c r="AG150" i="79"/>
  <c r="AF150" i="79"/>
  <c r="AE150" i="79"/>
  <c r="AD150" i="79"/>
  <c r="AC150" i="79"/>
  <c r="AL147" i="79"/>
  <c r="AK147" i="79"/>
  <c r="AJ147" i="79"/>
  <c r="AI147" i="79"/>
  <c r="AH147" i="79"/>
  <c r="AG147" i="79"/>
  <c r="AF147" i="79"/>
  <c r="AE147" i="79"/>
  <c r="AD147" i="79"/>
  <c r="AC147" i="79"/>
  <c r="AL144" i="79"/>
  <c r="AK144" i="79"/>
  <c r="AJ144" i="79"/>
  <c r="AI144" i="79"/>
  <c r="AH144" i="79"/>
  <c r="AG144" i="79"/>
  <c r="AF144" i="79"/>
  <c r="AE144" i="79"/>
  <c r="AD144" i="79"/>
  <c r="AC144" i="79"/>
  <c r="AL140" i="79"/>
  <c r="AK140" i="79"/>
  <c r="AJ140" i="79"/>
  <c r="AI140" i="79"/>
  <c r="AH140" i="79"/>
  <c r="AG140" i="79"/>
  <c r="AF140" i="79"/>
  <c r="AE140" i="79"/>
  <c r="AD140" i="79"/>
  <c r="AC140" i="79"/>
  <c r="AL137" i="79"/>
  <c r="AK137" i="79"/>
  <c r="AJ137" i="79"/>
  <c r="AI137" i="79"/>
  <c r="AH137" i="79"/>
  <c r="AG137" i="79"/>
  <c r="AF137" i="79"/>
  <c r="AE137" i="79"/>
  <c r="AD137" i="79"/>
  <c r="AC137" i="79"/>
  <c r="AL134" i="79"/>
  <c r="AK134" i="79"/>
  <c r="AJ134" i="79"/>
  <c r="AI134" i="79"/>
  <c r="AH134" i="79"/>
  <c r="AG134" i="79"/>
  <c r="AF134" i="79"/>
  <c r="AE134" i="79"/>
  <c r="AD134" i="79"/>
  <c r="AC134" i="79"/>
  <c r="AL131" i="79"/>
  <c r="AK131" i="79"/>
  <c r="AJ131" i="79"/>
  <c r="AI131" i="79"/>
  <c r="AH131" i="79"/>
  <c r="AG131" i="79"/>
  <c r="AF131" i="79"/>
  <c r="AE131" i="79"/>
  <c r="AD131" i="79"/>
  <c r="AC131" i="79"/>
  <c r="AL128" i="79"/>
  <c r="AK128" i="79"/>
  <c r="AJ128" i="79"/>
  <c r="AI128" i="79"/>
  <c r="AH128" i="79"/>
  <c r="AG128" i="79"/>
  <c r="AF128" i="79"/>
  <c r="AE128" i="79"/>
  <c r="AD128" i="79"/>
  <c r="AC128" i="79"/>
  <c r="AL125" i="79"/>
  <c r="AK125" i="79"/>
  <c r="AJ125" i="79"/>
  <c r="AI125" i="79"/>
  <c r="AH125" i="79"/>
  <c r="AG125" i="79"/>
  <c r="AF125" i="79"/>
  <c r="AE125" i="79"/>
  <c r="AD125" i="79"/>
  <c r="AC125" i="79"/>
  <c r="AL122" i="79"/>
  <c r="AK122" i="79"/>
  <c r="AJ122" i="79"/>
  <c r="AI122" i="79"/>
  <c r="AH122" i="79"/>
  <c r="AG122" i="79"/>
  <c r="AF122" i="79"/>
  <c r="AE122" i="79"/>
  <c r="AD122" i="79"/>
  <c r="AC122" i="79"/>
  <c r="AL119" i="79"/>
  <c r="AK119" i="79"/>
  <c r="AJ119" i="79"/>
  <c r="AI119" i="79"/>
  <c r="AH119" i="79"/>
  <c r="AG119" i="79"/>
  <c r="AF119" i="79"/>
  <c r="AE119" i="79"/>
  <c r="AD119" i="79"/>
  <c r="AC119" i="79"/>
  <c r="AL115" i="79"/>
  <c r="AK115" i="79"/>
  <c r="AJ115" i="79"/>
  <c r="AI115" i="79"/>
  <c r="AH115" i="79"/>
  <c r="AG115" i="79"/>
  <c r="AF115" i="79"/>
  <c r="AE115" i="79"/>
  <c r="AD115" i="79"/>
  <c r="AC115" i="79"/>
  <c r="AL112" i="79"/>
  <c r="AK112" i="79"/>
  <c r="AJ112" i="79"/>
  <c r="AI112" i="79"/>
  <c r="AH112" i="79"/>
  <c r="AG112" i="79"/>
  <c r="AF112" i="79"/>
  <c r="AE112" i="79"/>
  <c r="AD112" i="79"/>
  <c r="AC112" i="79"/>
  <c r="AL109" i="79"/>
  <c r="AK109" i="79"/>
  <c r="AJ109" i="79"/>
  <c r="AI109" i="79"/>
  <c r="AH109" i="79"/>
  <c r="AG109" i="79"/>
  <c r="AF109" i="79"/>
  <c r="AE109" i="79"/>
  <c r="AD109" i="79"/>
  <c r="AC109" i="79"/>
  <c r="AL106" i="79"/>
  <c r="AK106" i="79"/>
  <c r="AJ106" i="79"/>
  <c r="AI106" i="79"/>
  <c r="AH106" i="79"/>
  <c r="AG106" i="79"/>
  <c r="AF106" i="79"/>
  <c r="AE106" i="79"/>
  <c r="AD106" i="79"/>
  <c r="AC106" i="79"/>
  <c r="AL101" i="79"/>
  <c r="AK101" i="79"/>
  <c r="AJ101" i="79"/>
  <c r="AI101" i="79"/>
  <c r="AH101" i="79"/>
  <c r="AG101" i="79"/>
  <c r="AF101" i="79"/>
  <c r="AE101" i="79"/>
  <c r="AD101" i="79"/>
  <c r="AC101" i="79"/>
  <c r="AL95" i="79"/>
  <c r="AK95" i="79"/>
  <c r="AJ95" i="79"/>
  <c r="AI95" i="79"/>
  <c r="AH95" i="79"/>
  <c r="AG95" i="79"/>
  <c r="AF95" i="79"/>
  <c r="AE95" i="79"/>
  <c r="AD95" i="79"/>
  <c r="AC95" i="79"/>
  <c r="AL81" i="79"/>
  <c r="AK81" i="79"/>
  <c r="AJ81" i="79"/>
  <c r="AI81" i="79"/>
  <c r="AH81" i="79"/>
  <c r="AG81" i="79"/>
  <c r="AF81" i="79"/>
  <c r="AE81" i="79"/>
  <c r="AC81" i="79"/>
  <c r="AL74" i="79"/>
  <c r="AK74" i="79"/>
  <c r="AJ74" i="79"/>
  <c r="AI74" i="79"/>
  <c r="AH74" i="79"/>
  <c r="AG74" i="79"/>
  <c r="AF74" i="79"/>
  <c r="AE74" i="79"/>
  <c r="AD74" i="79"/>
  <c r="AC74" i="79"/>
  <c r="AL71" i="79"/>
  <c r="AK71" i="79"/>
  <c r="AJ71" i="79"/>
  <c r="AI71" i="79"/>
  <c r="AH71" i="79"/>
  <c r="AG71" i="79"/>
  <c r="AF71" i="79"/>
  <c r="AE71" i="79"/>
  <c r="AD71" i="79"/>
  <c r="AC71" i="79"/>
  <c r="AL67" i="79"/>
  <c r="AK67" i="79"/>
  <c r="AJ67" i="79"/>
  <c r="AI67" i="79"/>
  <c r="AH67" i="79"/>
  <c r="AG67" i="79"/>
  <c r="AF67" i="79"/>
  <c r="AE67" i="79"/>
  <c r="AD67" i="79"/>
  <c r="AC67" i="79"/>
  <c r="AL64" i="79"/>
  <c r="AK64" i="79"/>
  <c r="AJ64" i="79"/>
  <c r="AI64" i="79"/>
  <c r="AH64" i="79"/>
  <c r="AG64" i="79"/>
  <c r="AF64" i="79"/>
  <c r="AE64" i="79"/>
  <c r="AD64" i="79"/>
  <c r="AC64" i="79"/>
  <c r="AL61" i="79"/>
  <c r="AK61" i="79"/>
  <c r="AJ61" i="79"/>
  <c r="AI61" i="79"/>
  <c r="AH61" i="79"/>
  <c r="AG61" i="79"/>
  <c r="AF61" i="79"/>
  <c r="AE61" i="79"/>
  <c r="AD61" i="79"/>
  <c r="AC61" i="79"/>
  <c r="AL58" i="79"/>
  <c r="AK58" i="79"/>
  <c r="AJ58" i="79"/>
  <c r="AI58" i="79"/>
  <c r="AH58" i="79"/>
  <c r="AG58" i="79"/>
  <c r="AF58" i="79"/>
  <c r="AE58" i="79"/>
  <c r="AD58" i="79"/>
  <c r="AL55" i="79"/>
  <c r="AK55" i="79"/>
  <c r="AJ55" i="79"/>
  <c r="AI55" i="79"/>
  <c r="AH55" i="79"/>
  <c r="AG55" i="79"/>
  <c r="AF55" i="79"/>
  <c r="AE55" i="79"/>
  <c r="AD55" i="79"/>
  <c r="AC55" i="79"/>
  <c r="AL51" i="79"/>
  <c r="AK51" i="79"/>
  <c r="AJ51" i="79"/>
  <c r="AI51" i="79"/>
  <c r="AH51" i="79"/>
  <c r="AG51" i="79"/>
  <c r="AF51" i="79"/>
  <c r="AE51" i="79"/>
  <c r="AD51" i="79"/>
  <c r="AC51" i="79"/>
  <c r="AL48" i="79"/>
  <c r="AK48" i="79"/>
  <c r="AJ48" i="79"/>
  <c r="AI48" i="79"/>
  <c r="AH48" i="79"/>
  <c r="AG48" i="79"/>
  <c r="AF48" i="79"/>
  <c r="AE48" i="79"/>
  <c r="AD48" i="79"/>
  <c r="AC48" i="79"/>
  <c r="AL45" i="79"/>
  <c r="AK45" i="79"/>
  <c r="AJ45" i="79"/>
  <c r="AI45" i="79"/>
  <c r="AH45" i="79"/>
  <c r="AG45" i="79"/>
  <c r="AF45" i="79"/>
  <c r="AE45" i="79"/>
  <c r="AD45" i="79"/>
  <c r="AC45" i="79"/>
  <c r="AL42" i="79"/>
  <c r="AK42" i="79"/>
  <c r="AJ42" i="79"/>
  <c r="AI42" i="79"/>
  <c r="AH42" i="79"/>
  <c r="AG42" i="79"/>
  <c r="AF42" i="79"/>
  <c r="AE42" i="79"/>
  <c r="AD42" i="79"/>
  <c r="AC42" i="79"/>
  <c r="AL39" i="79"/>
  <c r="AK39" i="79"/>
  <c r="AJ39" i="79"/>
  <c r="AI39" i="79"/>
  <c r="AH39" i="79"/>
  <c r="AG39" i="79"/>
  <c r="AF39" i="79"/>
  <c r="AE39" i="79"/>
  <c r="AD39" i="79"/>
  <c r="AC39" i="79"/>
  <c r="AL495" i="46"/>
  <c r="AK495" i="46"/>
  <c r="AJ495" i="46"/>
  <c r="AI495" i="46"/>
  <c r="AH495" i="46"/>
  <c r="AG495" i="46"/>
  <c r="AF495" i="46"/>
  <c r="AE495" i="46"/>
  <c r="AD495" i="46"/>
  <c r="AC495" i="46"/>
  <c r="AL492" i="46"/>
  <c r="AK492" i="46"/>
  <c r="AJ492" i="46"/>
  <c r="AI492" i="46"/>
  <c r="AH492" i="46"/>
  <c r="AG492" i="46"/>
  <c r="AF492" i="46"/>
  <c r="AE492" i="46"/>
  <c r="AD492" i="46"/>
  <c r="AC492" i="46"/>
  <c r="AL489" i="46"/>
  <c r="AK489" i="46"/>
  <c r="AJ489" i="46"/>
  <c r="AI489" i="46"/>
  <c r="AH489" i="46"/>
  <c r="AG489" i="46"/>
  <c r="AF489" i="46"/>
  <c r="AE489" i="46"/>
  <c r="AD489" i="46"/>
  <c r="AC489" i="46"/>
  <c r="AL478" i="46"/>
  <c r="AK478" i="46"/>
  <c r="AJ478" i="46"/>
  <c r="AI478" i="46"/>
  <c r="AH478" i="46"/>
  <c r="AG478" i="46"/>
  <c r="AF478" i="46"/>
  <c r="AE478" i="46"/>
  <c r="AD478" i="46"/>
  <c r="AC478" i="46"/>
  <c r="AL474" i="46"/>
  <c r="AK474" i="46"/>
  <c r="AJ474" i="46"/>
  <c r="AI474" i="46"/>
  <c r="AH474" i="46"/>
  <c r="AG474" i="46"/>
  <c r="AF474" i="46"/>
  <c r="AE474" i="46"/>
  <c r="AD474" i="46"/>
  <c r="AC474" i="46"/>
  <c r="AL471" i="46"/>
  <c r="AK471" i="46"/>
  <c r="AJ471" i="46"/>
  <c r="AI471" i="46"/>
  <c r="AH471" i="46"/>
  <c r="AG471" i="46"/>
  <c r="AF471" i="46"/>
  <c r="AE471" i="46"/>
  <c r="AD471" i="46"/>
  <c r="AC471" i="46"/>
  <c r="AL468" i="46"/>
  <c r="AK468" i="46"/>
  <c r="AJ468" i="46"/>
  <c r="AI468" i="46"/>
  <c r="AH468" i="46"/>
  <c r="AG468" i="46"/>
  <c r="AF468" i="46"/>
  <c r="AE468" i="46"/>
  <c r="AD468" i="46"/>
  <c r="AC468" i="46"/>
  <c r="AL465" i="46"/>
  <c r="AK465" i="46"/>
  <c r="AJ465" i="46"/>
  <c r="AI465" i="46"/>
  <c r="AH465" i="46"/>
  <c r="AG465" i="46"/>
  <c r="AF465" i="46"/>
  <c r="AE465" i="46"/>
  <c r="AD465" i="46"/>
  <c r="AC465" i="46"/>
  <c r="AL462" i="46"/>
  <c r="AK462" i="46"/>
  <c r="AJ462" i="46"/>
  <c r="AI462" i="46"/>
  <c r="AH462" i="46"/>
  <c r="AG462" i="46"/>
  <c r="AF462" i="46"/>
  <c r="AE462" i="46"/>
  <c r="AD462" i="46"/>
  <c r="AC462" i="46"/>
  <c r="AL458" i="46"/>
  <c r="AK458" i="46"/>
  <c r="AJ458" i="46"/>
  <c r="AI458" i="46"/>
  <c r="AH458" i="46"/>
  <c r="AG458" i="46"/>
  <c r="AF458" i="46"/>
  <c r="AE458" i="46"/>
  <c r="AD458" i="46"/>
  <c r="AC458" i="46"/>
  <c r="AL449" i="46"/>
  <c r="AK449" i="46"/>
  <c r="AJ449" i="46"/>
  <c r="AI449" i="46"/>
  <c r="AH449" i="46"/>
  <c r="AG449" i="46"/>
  <c r="AF449" i="46"/>
  <c r="AE449" i="46"/>
  <c r="AD449" i="46"/>
  <c r="AC449" i="46"/>
  <c r="AL446" i="46"/>
  <c r="AK446" i="46"/>
  <c r="AJ446" i="46"/>
  <c r="AI446" i="46"/>
  <c r="AH446" i="46"/>
  <c r="AG446" i="46"/>
  <c r="AF446" i="46"/>
  <c r="AE446" i="46"/>
  <c r="AD446" i="46"/>
  <c r="AC446" i="46"/>
  <c r="AL443" i="46"/>
  <c r="AK443" i="46"/>
  <c r="AJ443" i="46"/>
  <c r="AI443" i="46"/>
  <c r="AH443" i="46"/>
  <c r="AG443" i="46"/>
  <c r="AF443" i="46"/>
  <c r="AE443" i="46"/>
  <c r="AD443" i="46"/>
  <c r="AC443" i="46"/>
  <c r="AL440" i="46"/>
  <c r="AK440" i="46"/>
  <c r="AJ440" i="46"/>
  <c r="AI440" i="46"/>
  <c r="AH440" i="46"/>
  <c r="AG440" i="46"/>
  <c r="AF440" i="46"/>
  <c r="AE440" i="46"/>
  <c r="AD440" i="46"/>
  <c r="AC440" i="46"/>
  <c r="AL437" i="46"/>
  <c r="AK437" i="46"/>
  <c r="AJ437" i="46"/>
  <c r="AI437" i="46"/>
  <c r="AH437" i="46"/>
  <c r="AG437" i="46"/>
  <c r="AF437" i="46"/>
  <c r="AE437" i="46"/>
  <c r="AD437" i="46"/>
  <c r="AC437" i="46"/>
  <c r="AL433" i="46"/>
  <c r="AK433" i="46"/>
  <c r="AJ433" i="46"/>
  <c r="AI433" i="46"/>
  <c r="AH433" i="46"/>
  <c r="AG433" i="46"/>
  <c r="AF433" i="46"/>
  <c r="AE433" i="46"/>
  <c r="AD433" i="46"/>
  <c r="AC433" i="46"/>
  <c r="AL427" i="46"/>
  <c r="AK427" i="46"/>
  <c r="AJ427" i="46"/>
  <c r="AI427" i="46"/>
  <c r="AH427" i="46"/>
  <c r="AG427" i="46"/>
  <c r="AF427" i="46"/>
  <c r="AE427" i="46"/>
  <c r="AD427" i="46"/>
  <c r="AC427" i="46"/>
  <c r="AL424" i="46"/>
  <c r="AK424" i="46"/>
  <c r="AJ424" i="46"/>
  <c r="AI424" i="46"/>
  <c r="AH424" i="46"/>
  <c r="AG424" i="46"/>
  <c r="AF424" i="46"/>
  <c r="AE424" i="46"/>
  <c r="AD424" i="46"/>
  <c r="AC424" i="46"/>
  <c r="AL421" i="46"/>
  <c r="AK421" i="46"/>
  <c r="AJ421" i="46"/>
  <c r="AI421" i="46"/>
  <c r="AH421" i="46"/>
  <c r="AG421" i="46"/>
  <c r="AF421" i="46"/>
  <c r="AE421" i="46"/>
  <c r="AD421" i="46"/>
  <c r="AC421" i="46"/>
  <c r="AL418" i="46"/>
  <c r="AK418" i="46"/>
  <c r="AJ418" i="46"/>
  <c r="AI418" i="46"/>
  <c r="AH418" i="46"/>
  <c r="AG418" i="46"/>
  <c r="AF418" i="46"/>
  <c r="AE418" i="46"/>
  <c r="AD418" i="46"/>
  <c r="AC418" i="46"/>
  <c r="AL415" i="46"/>
  <c r="AK415" i="46"/>
  <c r="AJ415" i="46"/>
  <c r="AI415" i="46"/>
  <c r="AH415" i="46"/>
  <c r="AG415" i="46"/>
  <c r="AF415" i="46"/>
  <c r="AE415" i="46"/>
  <c r="AD415" i="46"/>
  <c r="AC415" i="46"/>
  <c r="AL412" i="46"/>
  <c r="AK412" i="46"/>
  <c r="AJ412" i="46"/>
  <c r="AI412" i="46"/>
  <c r="AH412" i="46"/>
  <c r="AG412" i="46"/>
  <c r="AF412" i="46"/>
  <c r="AE412" i="46"/>
  <c r="AD412" i="46"/>
  <c r="AC412" i="46"/>
  <c r="AL409" i="46"/>
  <c r="AK409" i="46"/>
  <c r="AJ409" i="46"/>
  <c r="AI409" i="46"/>
  <c r="AH409" i="46"/>
  <c r="AG409" i="46"/>
  <c r="AF409" i="46"/>
  <c r="AE409" i="46"/>
  <c r="AD409" i="46"/>
  <c r="AC409" i="46"/>
  <c r="AL366" i="46"/>
  <c r="AK366" i="46"/>
  <c r="AJ366" i="46"/>
  <c r="AI366" i="46"/>
  <c r="AH366" i="46"/>
  <c r="AG366" i="46"/>
  <c r="AF366" i="46"/>
  <c r="AE366" i="46"/>
  <c r="AD366" i="46"/>
  <c r="AC366" i="46"/>
  <c r="AL363" i="46"/>
  <c r="AK363" i="46"/>
  <c r="AJ363" i="46"/>
  <c r="AI363" i="46"/>
  <c r="AH363" i="46"/>
  <c r="AG363" i="46"/>
  <c r="AF363" i="46"/>
  <c r="AE363" i="46"/>
  <c r="AD363" i="46"/>
  <c r="AC363" i="46"/>
  <c r="AL360" i="46"/>
  <c r="AK360" i="46"/>
  <c r="AJ360" i="46"/>
  <c r="AI360" i="46"/>
  <c r="AH360" i="46"/>
  <c r="AG360" i="46"/>
  <c r="AF360" i="46"/>
  <c r="AE360" i="46"/>
  <c r="AD360" i="46"/>
  <c r="AC360" i="46"/>
  <c r="AL349" i="46"/>
  <c r="AK349" i="46"/>
  <c r="AJ349" i="46"/>
  <c r="AI349" i="46"/>
  <c r="AH349" i="46"/>
  <c r="AG349" i="46"/>
  <c r="AF349" i="46"/>
  <c r="AE349" i="46"/>
  <c r="AD349" i="46"/>
  <c r="AC349" i="46"/>
  <c r="AL345" i="46"/>
  <c r="AK345" i="46"/>
  <c r="AJ345" i="46"/>
  <c r="AI345" i="46"/>
  <c r="AH345" i="46"/>
  <c r="AG345" i="46"/>
  <c r="AF345" i="46"/>
  <c r="AE345" i="46"/>
  <c r="AD345" i="46"/>
  <c r="AC345" i="46"/>
  <c r="AL342" i="46"/>
  <c r="AK342" i="46"/>
  <c r="AJ342" i="46"/>
  <c r="AI342" i="46"/>
  <c r="AH342" i="46"/>
  <c r="AG342" i="46"/>
  <c r="AF342" i="46"/>
  <c r="AE342" i="46"/>
  <c r="AD342" i="46"/>
  <c r="AC342" i="46"/>
  <c r="AL339" i="46"/>
  <c r="AK339" i="46"/>
  <c r="AJ339" i="46"/>
  <c r="AI339" i="46"/>
  <c r="AH339" i="46"/>
  <c r="AG339" i="46"/>
  <c r="AF339" i="46"/>
  <c r="AE339" i="46"/>
  <c r="AD339" i="46"/>
  <c r="AC339" i="46"/>
  <c r="AL336" i="46"/>
  <c r="AK336" i="46"/>
  <c r="AJ336" i="46"/>
  <c r="AI336" i="46"/>
  <c r="AH336" i="46"/>
  <c r="AG336" i="46"/>
  <c r="AF336" i="46"/>
  <c r="AE336" i="46"/>
  <c r="AD336" i="46"/>
  <c r="AC336" i="46"/>
  <c r="AL333" i="46"/>
  <c r="AK333" i="46"/>
  <c r="AJ333" i="46"/>
  <c r="AI333" i="46"/>
  <c r="AH333" i="46"/>
  <c r="AG333" i="46"/>
  <c r="AF333" i="46"/>
  <c r="AE333" i="46"/>
  <c r="AD333" i="46"/>
  <c r="AC333" i="46"/>
  <c r="AL329" i="46"/>
  <c r="AK329" i="46"/>
  <c r="AJ329" i="46"/>
  <c r="AI329" i="46"/>
  <c r="AH329" i="46"/>
  <c r="AG329" i="46"/>
  <c r="AF329" i="46"/>
  <c r="AE329" i="46"/>
  <c r="AD329" i="46"/>
  <c r="AC329" i="46"/>
  <c r="AL320" i="46"/>
  <c r="AK320" i="46"/>
  <c r="AJ320" i="46"/>
  <c r="AI320" i="46"/>
  <c r="AH320" i="46"/>
  <c r="AG320" i="46"/>
  <c r="AF320" i="46"/>
  <c r="AE320" i="46"/>
  <c r="AD320" i="46"/>
  <c r="AC320" i="46"/>
  <c r="AL317" i="46"/>
  <c r="AK317" i="46"/>
  <c r="AJ317" i="46"/>
  <c r="AI317" i="46"/>
  <c r="AH317" i="46"/>
  <c r="AG317" i="46"/>
  <c r="AF317" i="46"/>
  <c r="AE317" i="46"/>
  <c r="AD317" i="46"/>
  <c r="AC317" i="46"/>
  <c r="AL314" i="46"/>
  <c r="AK314" i="46"/>
  <c r="AJ314" i="46"/>
  <c r="AI314" i="46"/>
  <c r="AH314" i="46"/>
  <c r="AG314" i="46"/>
  <c r="AF314" i="46"/>
  <c r="AE314" i="46"/>
  <c r="AD314" i="46"/>
  <c r="AC314" i="46"/>
  <c r="AL311" i="46"/>
  <c r="AK311" i="46"/>
  <c r="AJ311" i="46"/>
  <c r="AI311" i="46"/>
  <c r="AH311" i="46"/>
  <c r="AG311" i="46"/>
  <c r="AF311" i="46"/>
  <c r="AE311" i="46"/>
  <c r="AD311" i="46"/>
  <c r="AC311" i="46"/>
  <c r="AL308" i="46"/>
  <c r="AK308" i="46"/>
  <c r="AJ308" i="46"/>
  <c r="AI308" i="46"/>
  <c r="AH308" i="46"/>
  <c r="AG308" i="46"/>
  <c r="AF308" i="46"/>
  <c r="AE308" i="46"/>
  <c r="AD308" i="46"/>
  <c r="AC308" i="46"/>
  <c r="AL304" i="46"/>
  <c r="AK304" i="46"/>
  <c r="AJ304" i="46"/>
  <c r="AI304" i="46"/>
  <c r="AH304" i="46"/>
  <c r="AG304" i="46"/>
  <c r="AF304" i="46"/>
  <c r="AE304" i="46"/>
  <c r="AD304" i="46"/>
  <c r="AC304" i="46"/>
  <c r="AL298" i="46"/>
  <c r="AK298" i="46"/>
  <c r="AJ298" i="46"/>
  <c r="AI298" i="46"/>
  <c r="AH298" i="46"/>
  <c r="AG298" i="46"/>
  <c r="AF298" i="46"/>
  <c r="AE298" i="46"/>
  <c r="AD298" i="46"/>
  <c r="AC298" i="46"/>
  <c r="AL295" i="46"/>
  <c r="AK295" i="46"/>
  <c r="AJ295" i="46"/>
  <c r="AI295" i="46"/>
  <c r="AH295" i="46"/>
  <c r="AG295" i="46"/>
  <c r="AF295" i="46"/>
  <c r="AE295" i="46"/>
  <c r="AD295" i="46"/>
  <c r="AC295" i="46"/>
  <c r="AL292" i="46"/>
  <c r="AK292" i="46"/>
  <c r="AJ292" i="46"/>
  <c r="AI292" i="46"/>
  <c r="AH292" i="46"/>
  <c r="AG292" i="46"/>
  <c r="AF292" i="46"/>
  <c r="AE292" i="46"/>
  <c r="AD292" i="46"/>
  <c r="AC292" i="46"/>
  <c r="AL289" i="46"/>
  <c r="AK289" i="46"/>
  <c r="AJ289" i="46"/>
  <c r="AI289" i="46"/>
  <c r="AH289" i="46"/>
  <c r="AG289" i="46"/>
  <c r="AF289" i="46"/>
  <c r="AE289" i="46"/>
  <c r="AD289" i="46"/>
  <c r="AC289" i="46"/>
  <c r="AL286" i="46"/>
  <c r="AK286" i="46"/>
  <c r="AJ286" i="46"/>
  <c r="AI286" i="46"/>
  <c r="AH286" i="46"/>
  <c r="AG286" i="46"/>
  <c r="AF286" i="46"/>
  <c r="AE286" i="46"/>
  <c r="AD286" i="46"/>
  <c r="AC286" i="46"/>
  <c r="AL283" i="46"/>
  <c r="AK283" i="46"/>
  <c r="AJ283" i="46"/>
  <c r="AI283" i="46"/>
  <c r="AH283" i="46"/>
  <c r="AG283" i="46"/>
  <c r="AF283" i="46"/>
  <c r="AE283" i="46"/>
  <c r="AD283" i="46"/>
  <c r="AC283" i="46"/>
  <c r="AL280" i="46"/>
  <c r="AK280" i="46"/>
  <c r="AJ280" i="46"/>
  <c r="AI280" i="46"/>
  <c r="AH280" i="46"/>
  <c r="AG280" i="46"/>
  <c r="AF280" i="46"/>
  <c r="AE280" i="46"/>
  <c r="AD280" i="46"/>
  <c r="AC280" i="46"/>
  <c r="AL237" i="46"/>
  <c r="AK237" i="46"/>
  <c r="AJ237" i="46"/>
  <c r="AI237" i="46"/>
  <c r="AH237" i="46"/>
  <c r="AG237" i="46"/>
  <c r="AF237" i="46"/>
  <c r="AE237" i="46"/>
  <c r="AD237" i="46"/>
  <c r="AC237" i="46"/>
  <c r="AL234" i="46"/>
  <c r="AK234" i="46"/>
  <c r="AJ234" i="46"/>
  <c r="AI234" i="46"/>
  <c r="AH234" i="46"/>
  <c r="AG234" i="46"/>
  <c r="AF234" i="46"/>
  <c r="AE234" i="46"/>
  <c r="AD234" i="46"/>
  <c r="AC234" i="46"/>
  <c r="AL231" i="46"/>
  <c r="AK231" i="46"/>
  <c r="AJ231" i="46"/>
  <c r="AI231" i="46"/>
  <c r="AH231" i="46"/>
  <c r="AG231" i="46"/>
  <c r="AF231" i="46"/>
  <c r="AE231" i="46"/>
  <c r="AD231" i="46"/>
  <c r="AC231" i="46"/>
  <c r="AL220" i="46"/>
  <c r="AK220" i="46"/>
  <c r="AJ220" i="46"/>
  <c r="AI220" i="46"/>
  <c r="AH220" i="46"/>
  <c r="AG220" i="46"/>
  <c r="AF220" i="46"/>
  <c r="AE220" i="46"/>
  <c r="AD220" i="46"/>
  <c r="AC220" i="46"/>
  <c r="AL216" i="46"/>
  <c r="AK216" i="46"/>
  <c r="AJ216" i="46"/>
  <c r="AI216" i="46"/>
  <c r="AH216" i="46"/>
  <c r="AG216" i="46"/>
  <c r="AF216" i="46"/>
  <c r="AE216" i="46"/>
  <c r="AD216" i="46"/>
  <c r="AC216" i="46"/>
  <c r="AL213" i="46"/>
  <c r="AK213" i="46"/>
  <c r="AJ213" i="46"/>
  <c r="AI213" i="46"/>
  <c r="AH213" i="46"/>
  <c r="AG213" i="46"/>
  <c r="AF213" i="46"/>
  <c r="AE213" i="46"/>
  <c r="AD213" i="46"/>
  <c r="AC213" i="46"/>
  <c r="AL210" i="46"/>
  <c r="AK210" i="46"/>
  <c r="AJ210" i="46"/>
  <c r="AI210" i="46"/>
  <c r="AH210" i="46"/>
  <c r="AG210" i="46"/>
  <c r="AF210" i="46"/>
  <c r="AE210" i="46"/>
  <c r="AD210" i="46"/>
  <c r="AC210" i="46"/>
  <c r="AL207" i="46"/>
  <c r="AK207" i="46"/>
  <c r="AJ207" i="46"/>
  <c r="AI207" i="46"/>
  <c r="AH207" i="46"/>
  <c r="AG207" i="46"/>
  <c r="AF207" i="46"/>
  <c r="AE207" i="46"/>
  <c r="AD207" i="46"/>
  <c r="AC207" i="46"/>
  <c r="AL204" i="46"/>
  <c r="AK204" i="46"/>
  <c r="AJ204" i="46"/>
  <c r="AI204" i="46"/>
  <c r="AH204" i="46"/>
  <c r="AG204" i="46"/>
  <c r="AF204" i="46"/>
  <c r="AE204" i="46"/>
  <c r="AD204" i="46"/>
  <c r="AC204" i="46"/>
  <c r="AL200" i="46"/>
  <c r="AK200" i="46"/>
  <c r="AJ200" i="46"/>
  <c r="AI200" i="46"/>
  <c r="AH200" i="46"/>
  <c r="AG200" i="46"/>
  <c r="AF200" i="46"/>
  <c r="AE200" i="46"/>
  <c r="AD200" i="46"/>
  <c r="AC200" i="46"/>
  <c r="AL191" i="46"/>
  <c r="AK191" i="46"/>
  <c r="AJ191" i="46"/>
  <c r="AI191" i="46"/>
  <c r="AH191" i="46"/>
  <c r="AG191" i="46"/>
  <c r="AF191" i="46"/>
  <c r="AE191" i="46"/>
  <c r="AD191" i="46"/>
  <c r="AC191" i="46"/>
  <c r="AL188" i="46"/>
  <c r="AK188" i="46"/>
  <c r="AJ188" i="46"/>
  <c r="AI188" i="46"/>
  <c r="AH188" i="46"/>
  <c r="AG188" i="46"/>
  <c r="AF188" i="46"/>
  <c r="AE188" i="46"/>
  <c r="AD188" i="46"/>
  <c r="AC188" i="46"/>
  <c r="AL185" i="46"/>
  <c r="AK185" i="46"/>
  <c r="AJ185" i="46"/>
  <c r="AI185" i="46"/>
  <c r="AH185" i="46"/>
  <c r="AG185" i="46"/>
  <c r="AF185" i="46"/>
  <c r="AE185" i="46"/>
  <c r="AD185" i="46"/>
  <c r="AC185" i="46"/>
  <c r="AL182" i="46"/>
  <c r="AK182" i="46"/>
  <c r="AJ182" i="46"/>
  <c r="AI182" i="46"/>
  <c r="AH182" i="46"/>
  <c r="AG182" i="46"/>
  <c r="AF182" i="46"/>
  <c r="AE182" i="46"/>
  <c r="AD182" i="46"/>
  <c r="AC182" i="46"/>
  <c r="AL179" i="46"/>
  <c r="AK179" i="46"/>
  <c r="AJ179" i="46"/>
  <c r="AI179" i="46"/>
  <c r="AH179" i="46"/>
  <c r="AG179" i="46"/>
  <c r="AF179" i="46"/>
  <c r="AE179" i="46"/>
  <c r="AD179" i="46"/>
  <c r="AC179" i="46"/>
  <c r="AL175" i="46"/>
  <c r="AK175" i="46"/>
  <c r="AJ175" i="46"/>
  <c r="AI175" i="46"/>
  <c r="AH175" i="46"/>
  <c r="AG175" i="46"/>
  <c r="AF175" i="46"/>
  <c r="AE175" i="46"/>
  <c r="AD175" i="46"/>
  <c r="AC175" i="46"/>
  <c r="AL169" i="46"/>
  <c r="AK169" i="46"/>
  <c r="AJ169" i="46"/>
  <c r="AI169" i="46"/>
  <c r="AH169" i="46"/>
  <c r="AG169" i="46"/>
  <c r="AF169" i="46"/>
  <c r="AE169" i="46"/>
  <c r="AD169" i="46"/>
  <c r="AC169" i="46"/>
  <c r="AL166" i="46"/>
  <c r="AK166" i="46"/>
  <c r="AJ166" i="46"/>
  <c r="AI166" i="46"/>
  <c r="AH166" i="46"/>
  <c r="AG166" i="46"/>
  <c r="AF166" i="46"/>
  <c r="AE166" i="46"/>
  <c r="AD166" i="46"/>
  <c r="AC166" i="46"/>
  <c r="AL163" i="46"/>
  <c r="AK163" i="46"/>
  <c r="AJ163" i="46"/>
  <c r="AI163" i="46"/>
  <c r="AH163" i="46"/>
  <c r="AG163" i="46"/>
  <c r="AF163" i="46"/>
  <c r="AE163" i="46"/>
  <c r="AD163" i="46"/>
  <c r="AC163" i="46"/>
  <c r="AL160" i="46"/>
  <c r="AK160" i="46"/>
  <c r="AJ160" i="46"/>
  <c r="AI160" i="46"/>
  <c r="AH160" i="46"/>
  <c r="AG160" i="46"/>
  <c r="AF160" i="46"/>
  <c r="AE160" i="46"/>
  <c r="AD160" i="46"/>
  <c r="AC160" i="46"/>
  <c r="AL157" i="46"/>
  <c r="AK157" i="46"/>
  <c r="AJ157" i="46"/>
  <c r="AI157" i="46"/>
  <c r="AH157" i="46"/>
  <c r="AG157" i="46"/>
  <c r="AF157" i="46"/>
  <c r="AE157" i="46"/>
  <c r="AD157" i="46"/>
  <c r="AC157" i="46"/>
  <c r="AL154" i="46"/>
  <c r="AK154" i="46"/>
  <c r="AJ154" i="46"/>
  <c r="AI154" i="46"/>
  <c r="AH154" i="46"/>
  <c r="AG154" i="46"/>
  <c r="AF154" i="46"/>
  <c r="AE154" i="46"/>
  <c r="AD154" i="46"/>
  <c r="AC154" i="46"/>
  <c r="AL151" i="46"/>
  <c r="AK151" i="46"/>
  <c r="AJ151" i="46"/>
  <c r="AI151" i="46"/>
  <c r="AH151" i="46"/>
  <c r="AG151" i="46"/>
  <c r="AF151" i="46"/>
  <c r="AE151" i="46"/>
  <c r="AD151" i="46"/>
  <c r="AC151" i="46"/>
  <c r="AK109" i="46"/>
  <c r="AJ109" i="46"/>
  <c r="AI109" i="46"/>
  <c r="AH109" i="46"/>
  <c r="AG109" i="46"/>
  <c r="AF109" i="46"/>
  <c r="AE109" i="46"/>
  <c r="AD109" i="46"/>
  <c r="AC109" i="46"/>
  <c r="AL106" i="46"/>
  <c r="AK106" i="46"/>
  <c r="AJ106" i="46"/>
  <c r="AI106" i="46"/>
  <c r="AH106" i="46"/>
  <c r="AG106" i="46"/>
  <c r="AF106" i="46"/>
  <c r="AE106" i="46"/>
  <c r="AD106" i="46"/>
  <c r="AC106" i="46"/>
  <c r="AL103" i="46"/>
  <c r="AK103" i="46"/>
  <c r="AJ103" i="46"/>
  <c r="AI103" i="46"/>
  <c r="AH103" i="46"/>
  <c r="AG103" i="46"/>
  <c r="AF103" i="46"/>
  <c r="AE103" i="46"/>
  <c r="AD103" i="46"/>
  <c r="AC103" i="46"/>
  <c r="AL92" i="46"/>
  <c r="AK92" i="46"/>
  <c r="AJ92" i="46"/>
  <c r="AI92" i="46"/>
  <c r="AH92" i="46"/>
  <c r="AG92" i="46"/>
  <c r="AF92" i="46"/>
  <c r="AE92" i="46"/>
  <c r="AD92" i="46"/>
  <c r="AC92" i="46"/>
  <c r="AL88" i="46"/>
  <c r="AK88" i="46"/>
  <c r="AJ88" i="46"/>
  <c r="AI88" i="46"/>
  <c r="AH88" i="46"/>
  <c r="AG88" i="46"/>
  <c r="AF88" i="46"/>
  <c r="AE88" i="46"/>
  <c r="AD88" i="46"/>
  <c r="AC88" i="46"/>
  <c r="AL85" i="46"/>
  <c r="AK85" i="46"/>
  <c r="AJ85" i="46"/>
  <c r="AI85" i="46"/>
  <c r="AH85" i="46"/>
  <c r="AG85" i="46"/>
  <c r="AF85" i="46"/>
  <c r="AE85" i="46"/>
  <c r="AD85" i="46"/>
  <c r="AC85" i="46"/>
  <c r="AL82" i="46"/>
  <c r="AK82" i="46"/>
  <c r="AJ82" i="46"/>
  <c r="AI82" i="46"/>
  <c r="AH82" i="46"/>
  <c r="AG82" i="46"/>
  <c r="AF82" i="46"/>
  <c r="AE82" i="46"/>
  <c r="AD82" i="46"/>
  <c r="AC82" i="46"/>
  <c r="AL79" i="46"/>
  <c r="AK79" i="46"/>
  <c r="AJ79" i="46"/>
  <c r="AI79" i="46"/>
  <c r="AH79" i="46"/>
  <c r="AG79" i="46"/>
  <c r="AF79" i="46"/>
  <c r="AE79" i="46"/>
  <c r="AD79" i="46"/>
  <c r="AC79" i="46"/>
  <c r="AL76" i="46"/>
  <c r="AK76" i="46"/>
  <c r="AJ76" i="46"/>
  <c r="AI76" i="46"/>
  <c r="AH76" i="46"/>
  <c r="AG76" i="46"/>
  <c r="AF76" i="46"/>
  <c r="AE76" i="46"/>
  <c r="AD76" i="46"/>
  <c r="AC76" i="46"/>
  <c r="AL72" i="46"/>
  <c r="AK72" i="46"/>
  <c r="AJ72" i="46"/>
  <c r="AI72" i="46"/>
  <c r="AH72" i="46"/>
  <c r="AG72" i="46"/>
  <c r="AF72" i="46"/>
  <c r="AE72" i="46"/>
  <c r="AD72" i="46"/>
  <c r="AC72" i="46"/>
  <c r="AL66" i="46"/>
  <c r="AK66" i="46"/>
  <c r="AJ66" i="46"/>
  <c r="AI66" i="46"/>
  <c r="AH66" i="46"/>
  <c r="AG66" i="46"/>
  <c r="AF66" i="46"/>
  <c r="AE66" i="46"/>
  <c r="AD66" i="46"/>
  <c r="AC66" i="46"/>
  <c r="AL63" i="46"/>
  <c r="AK63" i="46"/>
  <c r="AJ63" i="46"/>
  <c r="AI63" i="46"/>
  <c r="AH63" i="46"/>
  <c r="AG63" i="46"/>
  <c r="AF63" i="46"/>
  <c r="AE63" i="46"/>
  <c r="AD63" i="46"/>
  <c r="AC63" i="46"/>
  <c r="AL60" i="46"/>
  <c r="AK60" i="46"/>
  <c r="AJ60" i="46"/>
  <c r="AI60" i="46"/>
  <c r="AH60" i="46"/>
  <c r="AG60" i="46"/>
  <c r="AF60" i="46"/>
  <c r="AE60" i="46"/>
  <c r="AD60" i="46"/>
  <c r="AC60" i="46"/>
  <c r="AL57" i="46"/>
  <c r="AK57" i="46"/>
  <c r="AJ57" i="46"/>
  <c r="AI57" i="46"/>
  <c r="AH57" i="46"/>
  <c r="AG57" i="46"/>
  <c r="AF57" i="46"/>
  <c r="AE57" i="46"/>
  <c r="AD57" i="46"/>
  <c r="AC57" i="46"/>
  <c r="AL54" i="46"/>
  <c r="AK54" i="46"/>
  <c r="AJ54" i="46"/>
  <c r="AI54" i="46"/>
  <c r="AH54" i="46"/>
  <c r="AG54" i="46"/>
  <c r="AF54" i="46"/>
  <c r="AE54" i="46"/>
  <c r="AD54" i="46"/>
  <c r="AC54" i="46"/>
  <c r="AL51" i="46"/>
  <c r="AK51" i="46"/>
  <c r="AJ51" i="46"/>
  <c r="AI51" i="46"/>
  <c r="AH51" i="46"/>
  <c r="AG51" i="46"/>
  <c r="AF51" i="46"/>
  <c r="AE51" i="46"/>
  <c r="AD51" i="46"/>
  <c r="AC51" i="46"/>
  <c r="AL47" i="46"/>
  <c r="AK47" i="46"/>
  <c r="AJ47" i="46"/>
  <c r="AI47" i="46"/>
  <c r="AH47" i="46"/>
  <c r="AG47" i="46"/>
  <c r="AF47" i="46"/>
  <c r="AE47" i="46"/>
  <c r="AD47" i="46"/>
  <c r="AC47" i="46"/>
  <c r="AL41" i="46"/>
  <c r="AK41" i="46"/>
  <c r="AJ41" i="46"/>
  <c r="AI41" i="46"/>
  <c r="AH41" i="46"/>
  <c r="AG41" i="46"/>
  <c r="AF41" i="46"/>
  <c r="AE41" i="46"/>
  <c r="AD41" i="46"/>
  <c r="AC41" i="46"/>
  <c r="AL38" i="46"/>
  <c r="AK38" i="46"/>
  <c r="AJ38" i="46"/>
  <c r="AI38" i="46"/>
  <c r="AH38" i="46"/>
  <c r="AG38" i="46"/>
  <c r="AF38" i="46"/>
  <c r="AE38" i="46"/>
  <c r="AD38" i="46"/>
  <c r="AC38" i="46"/>
  <c r="AL35" i="46"/>
  <c r="AK35" i="46"/>
  <c r="AJ35" i="46"/>
  <c r="AI35" i="46"/>
  <c r="AH35" i="46"/>
  <c r="AG35" i="46"/>
  <c r="AF35" i="46"/>
  <c r="AE35" i="46"/>
  <c r="AD35" i="46"/>
  <c r="AC35" i="46"/>
  <c r="AL32" i="46"/>
  <c r="AK32" i="46"/>
  <c r="AJ32" i="46"/>
  <c r="AI32" i="46"/>
  <c r="AH32" i="46"/>
  <c r="AG32" i="46"/>
  <c r="AF32" i="46"/>
  <c r="AE32" i="46"/>
  <c r="AD32" i="46"/>
  <c r="AC32" i="46"/>
  <c r="AL29" i="46"/>
  <c r="AK29" i="46"/>
  <c r="AJ29" i="46"/>
  <c r="AI29" i="46"/>
  <c r="AH29" i="46"/>
  <c r="AG29" i="46"/>
  <c r="AF29" i="46"/>
  <c r="AE29" i="46"/>
  <c r="AD29" i="46"/>
  <c r="AC29" i="46"/>
  <c r="AL26" i="46"/>
  <c r="AK26" i="46"/>
  <c r="AJ26" i="46"/>
  <c r="AI26" i="46"/>
  <c r="AH26" i="46"/>
  <c r="AG26" i="46"/>
  <c r="AF26" i="46"/>
  <c r="AE26" i="46"/>
  <c r="AD26" i="46"/>
  <c r="AC26" i="46"/>
  <c r="P559" i="79" l="1"/>
  <c r="P561" i="79" s="1"/>
  <c r="E559" i="79" a="1"/>
  <c r="E559" i="79" s="1"/>
  <c r="E561" i="79" s="1"/>
  <c r="Y760" i="79"/>
  <c r="Y944" i="79"/>
  <c r="Y268" i="46"/>
  <c r="Y265" i="46"/>
  <c r="Y526" i="46"/>
  <c r="Y395" i="46"/>
  <c r="Y135" i="46"/>
  <c r="E3" i="80"/>
  <c r="E2" i="80"/>
  <c r="Z576" i="79" l="1"/>
  <c r="P52" i="43"/>
  <c r="O52" i="43"/>
  <c r="N52" i="43"/>
  <c r="M52" i="43"/>
  <c r="L52" i="43"/>
  <c r="K52" i="43"/>
  <c r="J52" i="43"/>
  <c r="I52" i="43"/>
  <c r="H52" i="43"/>
  <c r="G52" i="43"/>
  <c r="F52" i="43"/>
  <c r="E52" i="43"/>
  <c r="D52" i="43"/>
  <c r="AC23" i="46" l="1"/>
  <c r="AD23" i="46"/>
  <c r="AE23" i="46"/>
  <c r="AF23" i="46"/>
  <c r="AG23" i="46"/>
  <c r="AH23" i="46"/>
  <c r="AI23" i="46"/>
  <c r="AJ23" i="46"/>
  <c r="AK23" i="46"/>
  <c r="AL23" i="46"/>
  <c r="N51" i="46"/>
  <c r="Z138" i="46" l="1"/>
  <c r="Z140" i="46"/>
  <c r="Z142" i="46"/>
  <c r="Z139" i="46"/>
  <c r="Z141" i="46"/>
  <c r="Z143" i="46"/>
  <c r="Y761" i="79"/>
  <c r="Y578" i="79"/>
  <c r="Y576" i="79"/>
  <c r="Y577" i="79"/>
  <c r="Y392" i="79"/>
  <c r="Y395" i="79"/>
  <c r="Y394" i="79"/>
  <c r="Y393" i="79"/>
  <c r="Z394" i="79"/>
  <c r="Z392" i="79"/>
  <c r="Z393" i="79"/>
  <c r="Y531" i="46"/>
  <c r="Z529" i="46"/>
  <c r="Z531" i="46"/>
  <c r="Z530" i="46"/>
  <c r="Z526" i="46"/>
  <c r="Z528" i="46"/>
  <c r="Z527" i="46"/>
  <c r="Y527" i="46"/>
  <c r="Y528" i="46"/>
  <c r="Y530" i="46"/>
  <c r="Y529" i="46"/>
  <c r="Z396" i="46"/>
  <c r="Z398" i="46"/>
  <c r="Z397" i="46"/>
  <c r="Z399" i="46"/>
  <c r="Z395" i="46"/>
  <c r="Z401" i="46"/>
  <c r="Z400" i="46"/>
  <c r="Y266" i="46"/>
  <c r="Y272" i="46"/>
  <c r="Y271" i="46"/>
  <c r="Y269" i="46"/>
  <c r="Y267" i="46"/>
  <c r="Y270" i="46"/>
  <c r="Z270" i="46"/>
  <c r="Z268" i="46"/>
  <c r="Z265" i="46"/>
  <c r="Z271" i="46"/>
  <c r="Z269" i="46"/>
  <c r="Z267" i="46"/>
  <c r="Z266" i="46"/>
  <c r="Z272" i="46"/>
  <c r="Z135" i="46"/>
  <c r="Z137" i="46"/>
  <c r="Z136" i="46"/>
  <c r="AM950" i="79" l="1"/>
  <c r="AM767" i="79"/>
  <c r="AM584" i="79"/>
  <c r="AM401" i="79"/>
  <c r="AM218" i="79"/>
  <c r="AM35" i="79"/>
  <c r="AM406" i="46"/>
  <c r="AM277" i="46"/>
  <c r="AM148" i="46"/>
  <c r="AM20" i="46"/>
  <c r="G113" i="45"/>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H143" i="47"/>
  <c r="H139" i="47"/>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Q53" i="43"/>
  <c r="P123" i="45" s="1"/>
  <c r="P53" i="43"/>
  <c r="O123" i="45" s="1"/>
  <c r="O53" i="43"/>
  <c r="N123" i="45" s="1"/>
  <c r="N53" i="43"/>
  <c r="N43" i="44" s="1"/>
  <c r="M53" i="43"/>
  <c r="M14" i="44" s="1"/>
  <c r="M18" i="44" s="1"/>
  <c r="L53" i="43"/>
  <c r="L29" i="44" s="1"/>
  <c r="L33" i="44" s="1"/>
  <c r="K53" i="43"/>
  <c r="K29" i="44" s="1"/>
  <c r="K33" i="44" s="1"/>
  <c r="Q13" i="44"/>
  <c r="P42" i="44"/>
  <c r="O42" i="44"/>
  <c r="N42" i="44"/>
  <c r="L122" i="45"/>
  <c r="L28" i="44"/>
  <c r="K42" i="44"/>
  <c r="C88" i="45" l="1"/>
  <c r="AI21" i="46"/>
  <c r="M123" i="45"/>
  <c r="AG21" i="46"/>
  <c r="Q14" i="44"/>
  <c r="Q18" i="44" s="1"/>
  <c r="Q29" i="44"/>
  <c r="Q33" i="44" s="1"/>
  <c r="Q43" i="44"/>
  <c r="C109" i="45" s="1"/>
  <c r="AJ21" i="46"/>
  <c r="AJ149" i="46"/>
  <c r="AF149" i="46"/>
  <c r="AJ278" i="46"/>
  <c r="AF278" i="46"/>
  <c r="AJ407" i="46"/>
  <c r="AF407" i="46"/>
  <c r="AJ36" i="79"/>
  <c r="AJ208" i="79" s="1"/>
  <c r="AF36" i="79"/>
  <c r="AJ219" i="79"/>
  <c r="AF219" i="79"/>
  <c r="AJ402" i="79"/>
  <c r="AF402" i="79"/>
  <c r="AJ585" i="79"/>
  <c r="AF585" i="79"/>
  <c r="AJ768" i="79"/>
  <c r="AF768" i="79"/>
  <c r="AJ951" i="79"/>
  <c r="AF951" i="79"/>
  <c r="K14" i="44"/>
  <c r="K18" i="44" s="1"/>
  <c r="O14" i="44"/>
  <c r="O18" i="44" s="1"/>
  <c r="O29" i="44"/>
  <c r="O33" i="44" s="1"/>
  <c r="O43" i="44"/>
  <c r="C95" i="45" s="1"/>
  <c r="AF21" i="46"/>
  <c r="AI149" i="46"/>
  <c r="AI278" i="46"/>
  <c r="AI407" i="46"/>
  <c r="AI36" i="79"/>
  <c r="AI219" i="79"/>
  <c r="AI402" i="79"/>
  <c r="AI585" i="79"/>
  <c r="AI768" i="79"/>
  <c r="AI951" i="79"/>
  <c r="M43" i="44"/>
  <c r="AL21" i="46"/>
  <c r="AL149" i="46"/>
  <c r="AH149" i="46"/>
  <c r="AL278" i="46"/>
  <c r="AH278" i="46"/>
  <c r="AL407" i="46"/>
  <c r="AH407" i="46"/>
  <c r="AL36" i="79"/>
  <c r="AH36" i="79"/>
  <c r="AL219" i="79"/>
  <c r="AH219" i="79"/>
  <c r="AL402" i="79"/>
  <c r="AH402" i="79"/>
  <c r="AL585" i="79"/>
  <c r="AH585" i="79"/>
  <c r="AL768" i="79"/>
  <c r="AH768" i="79"/>
  <c r="AL951" i="79"/>
  <c r="AH951" i="79"/>
  <c r="N29" i="44"/>
  <c r="N33" i="44" s="1"/>
  <c r="K43" i="44"/>
  <c r="K53" i="44" s="1"/>
  <c r="AH21" i="46"/>
  <c r="AK21" i="46"/>
  <c r="AK149" i="46"/>
  <c r="AG149" i="46"/>
  <c r="AK278" i="46"/>
  <c r="AG278" i="46"/>
  <c r="AK407" i="46"/>
  <c r="AG407" i="46"/>
  <c r="AK36" i="79"/>
  <c r="AG36" i="79"/>
  <c r="AK219" i="79"/>
  <c r="AG219" i="79"/>
  <c r="AK402" i="79"/>
  <c r="AG402" i="79"/>
  <c r="AK585" i="79"/>
  <c r="AG585" i="79"/>
  <c r="AK768" i="79"/>
  <c r="AG768" i="79"/>
  <c r="AK951" i="79"/>
  <c r="AK1110" i="79" s="1"/>
  <c r="AG951" i="79"/>
  <c r="K122" i="45"/>
  <c r="AK401" i="79"/>
  <c r="AJ20" i="46"/>
  <c r="AG584" i="79"/>
  <c r="AG148" i="46"/>
  <c r="AK406" i="46"/>
  <c r="AF767" i="79"/>
  <c r="AG35" i="79"/>
  <c r="L13" i="44"/>
  <c r="P13" i="44"/>
  <c r="S14" i="47"/>
  <c r="AF148" i="46"/>
  <c r="AK277" i="46"/>
  <c r="AG406" i="46"/>
  <c r="AF35" i="79"/>
  <c r="AI401" i="79"/>
  <c r="AK767" i="79"/>
  <c r="AJ950" i="79"/>
  <c r="N28" i="44"/>
  <c r="Q14" i="47"/>
  <c r="AI20" i="46"/>
  <c r="AK148" i="46"/>
  <c r="AI277" i="46"/>
  <c r="AK35" i="79"/>
  <c r="AJ218" i="79"/>
  <c r="AG401" i="79"/>
  <c r="AJ767" i="79"/>
  <c r="AF950" i="79"/>
  <c r="O122" i="45"/>
  <c r="U14" i="47"/>
  <c r="AG20" i="46"/>
  <c r="AK20" i="46"/>
  <c r="AJ148" i="46"/>
  <c r="AG277" i="46"/>
  <c r="AJ35" i="79"/>
  <c r="AF218" i="79"/>
  <c r="AK584" i="79"/>
  <c r="AG767" i="79"/>
  <c r="V14" i="47"/>
  <c r="AL406" i="46"/>
  <c r="AH406" i="46"/>
  <c r="AL584" i="79"/>
  <c r="AH584" i="79"/>
  <c r="N13" i="44"/>
  <c r="M122" i="45"/>
  <c r="M28" i="44"/>
  <c r="Q42" i="44"/>
  <c r="R14" i="47"/>
  <c r="AH20" i="46"/>
  <c r="AL277" i="46"/>
  <c r="AH277" i="46"/>
  <c r="AI218" i="79"/>
  <c r="AL401" i="79"/>
  <c r="AH401" i="79"/>
  <c r="AI950" i="79"/>
  <c r="Q28" i="44"/>
  <c r="M42" i="44"/>
  <c r="AI148" i="46"/>
  <c r="AJ406" i="46"/>
  <c r="AF406" i="46"/>
  <c r="AI35" i="79"/>
  <c r="AL218" i="79"/>
  <c r="AH218" i="79"/>
  <c r="AJ584" i="79"/>
  <c r="AF584" i="79"/>
  <c r="AI767" i="79"/>
  <c r="AL950" i="79"/>
  <c r="AH950" i="79"/>
  <c r="T14" i="47"/>
  <c r="P14" i="47"/>
  <c r="AF20" i="46"/>
  <c r="AL20" i="46"/>
  <c r="AL148" i="46"/>
  <c r="AH148" i="46"/>
  <c r="AJ277" i="46"/>
  <c r="AF277" i="46"/>
  <c r="AI406" i="46"/>
  <c r="AL35" i="79"/>
  <c r="AH35" i="79"/>
  <c r="AK218" i="79"/>
  <c r="AG218" i="79"/>
  <c r="AJ401" i="79"/>
  <c r="AF401" i="79"/>
  <c r="AI584" i="79"/>
  <c r="AL767" i="79"/>
  <c r="AH767" i="79"/>
  <c r="AK950" i="79"/>
  <c r="AG950" i="79"/>
  <c r="K13" i="44"/>
  <c r="L123" i="45"/>
  <c r="N122" i="45"/>
  <c r="J122" i="45"/>
  <c r="M29" i="44"/>
  <c r="M33" i="44" s="1"/>
  <c r="O13" i="44"/>
  <c r="P28" i="44"/>
  <c r="N14" i="44"/>
  <c r="N18" i="44" s="1"/>
  <c r="M13" i="44"/>
  <c r="J123" i="45"/>
  <c r="P122" i="45"/>
  <c r="K28" i="44"/>
  <c r="L14" i="44"/>
  <c r="L18" i="44" s="1"/>
  <c r="P14" i="44"/>
  <c r="P18" i="44" s="1"/>
  <c r="P29" i="44"/>
  <c r="P33" i="44" s="1"/>
  <c r="P43" i="44"/>
  <c r="C102" i="45" s="1"/>
  <c r="L43" i="44"/>
  <c r="L53" i="44" s="1"/>
  <c r="L42" i="44"/>
  <c r="K123" i="45"/>
  <c r="O28" i="44"/>
  <c r="H130" i="47"/>
  <c r="H131" i="47"/>
  <c r="H129" i="47"/>
  <c r="AL531" i="46" l="1"/>
  <c r="AL529" i="46"/>
  <c r="P53" i="44"/>
  <c r="O53" i="44"/>
  <c r="M53" i="44"/>
  <c r="N53" i="44"/>
  <c r="AK138" i="46"/>
  <c r="AK141" i="46"/>
  <c r="AK140" i="46"/>
  <c r="AK143" i="46"/>
  <c r="AK142" i="46"/>
  <c r="AK139" i="46"/>
  <c r="N48" i="44"/>
  <c r="M52" i="44"/>
  <c r="M48" i="44"/>
  <c r="M51" i="44"/>
  <c r="M47" i="44"/>
  <c r="M49" i="44"/>
  <c r="M50" i="44"/>
  <c r="N45" i="44"/>
  <c r="N47" i="44"/>
  <c r="N51" i="44"/>
  <c r="N52" i="44"/>
  <c r="L51" i="44"/>
  <c r="L47" i="44"/>
  <c r="L52" i="44"/>
  <c r="L48" i="44"/>
  <c r="L50" i="44"/>
  <c r="L49" i="44"/>
  <c r="P51" i="44"/>
  <c r="P47" i="44"/>
  <c r="P50" i="44"/>
  <c r="P52" i="44"/>
  <c r="P48" i="44"/>
  <c r="P49" i="44"/>
  <c r="K50" i="44"/>
  <c r="K49" i="44"/>
  <c r="K51" i="44"/>
  <c r="K52" i="44"/>
  <c r="K48" i="44"/>
  <c r="K47" i="44"/>
  <c r="O50" i="44"/>
  <c r="O51" i="44"/>
  <c r="O47" i="44"/>
  <c r="O49" i="44"/>
  <c r="O52" i="44"/>
  <c r="O48" i="44"/>
  <c r="N50" i="44"/>
  <c r="N49" i="44"/>
  <c r="Q52" i="44"/>
  <c r="Q50" i="44"/>
  <c r="Q48" i="44"/>
  <c r="Q53" i="44"/>
  <c r="Q51" i="44"/>
  <c r="Q49" i="44"/>
  <c r="Q47" i="44"/>
  <c r="C67" i="45"/>
  <c r="K44" i="44"/>
  <c r="K45" i="44"/>
  <c r="O45" i="44"/>
  <c r="O44" i="44"/>
  <c r="C74" i="45"/>
  <c r="L44" i="44"/>
  <c r="L45" i="44"/>
  <c r="C81" i="45"/>
  <c r="M44" i="44"/>
  <c r="M45" i="44"/>
  <c r="N44" i="44"/>
  <c r="Q44" i="44"/>
  <c r="Q45" i="44"/>
  <c r="P45" i="44"/>
  <c r="P44" i="44"/>
  <c r="AK944" i="79"/>
  <c r="AK927" i="79"/>
  <c r="AK578" i="79"/>
  <c r="AK577" i="79"/>
  <c r="AK561" i="79"/>
  <c r="AK576" i="79"/>
  <c r="AK212" i="79"/>
  <c r="AK211" i="79"/>
  <c r="AK195" i="79"/>
  <c r="AK210" i="79"/>
  <c r="AK209" i="79"/>
  <c r="AK208" i="79"/>
  <c r="AK761" i="79"/>
  <c r="AK744" i="79"/>
  <c r="AK760" i="79"/>
  <c r="AK393" i="79"/>
  <c r="AK395" i="79"/>
  <c r="AK394" i="79"/>
  <c r="AK378" i="79"/>
  <c r="AK392" i="79"/>
  <c r="AK528" i="46"/>
  <c r="AK527" i="46"/>
  <c r="AK530" i="46"/>
  <c r="AK526" i="46"/>
  <c r="AK529" i="46"/>
  <c r="AK531" i="46"/>
  <c r="AK399" i="46"/>
  <c r="AK400" i="46"/>
  <c r="AK401" i="46"/>
  <c r="AK398" i="46"/>
  <c r="AK397" i="46"/>
  <c r="AK396" i="46"/>
  <c r="AK395" i="46"/>
  <c r="AK266" i="46"/>
  <c r="AK271" i="46"/>
  <c r="AK270" i="46"/>
  <c r="AK269" i="46"/>
  <c r="AK268" i="46"/>
  <c r="AK267" i="46"/>
  <c r="AK272" i="46"/>
  <c r="AK265" i="46"/>
  <c r="H85" i="47"/>
  <c r="H86" i="47"/>
  <c r="H82" i="47"/>
  <c r="H83" i="47"/>
  <c r="H84" i="47"/>
  <c r="H81" i="47"/>
  <c r="H79" i="47"/>
  <c r="H80" i="47"/>
  <c r="H76" i="47"/>
  <c r="H77" i="47"/>
  <c r="E64" i="45" l="1"/>
  <c r="F64" i="45"/>
  <c r="G64" i="45"/>
  <c r="H64" i="45"/>
  <c r="I64" i="45"/>
  <c r="J64" i="45"/>
  <c r="K64" i="45"/>
  <c r="L64" i="45"/>
  <c r="M64" i="45"/>
  <c r="N64" i="45"/>
  <c r="E57" i="45"/>
  <c r="F57" i="45"/>
  <c r="G57" i="45"/>
  <c r="H57" i="45"/>
  <c r="I57" i="45"/>
  <c r="J57" i="45"/>
  <c r="K57" i="45"/>
  <c r="L57" i="45"/>
  <c r="M57" i="45"/>
  <c r="N57" i="45"/>
  <c r="L50" i="45"/>
  <c r="M50" i="45"/>
  <c r="N50" i="45"/>
  <c r="L43" i="45"/>
  <c r="M43" i="45"/>
  <c r="N43" i="45"/>
  <c r="N36" i="45"/>
  <c r="L36" i="45"/>
  <c r="M36" i="45"/>
  <c r="L29" i="45"/>
  <c r="M29" i="45"/>
  <c r="N29" i="45"/>
  <c r="L22" i="45"/>
  <c r="M22" i="45"/>
  <c r="N22" i="45"/>
  <c r="D64" i="45"/>
  <c r="D57" i="45"/>
  <c r="D1110" i="79"/>
  <c r="D927" i="79"/>
  <c r="D744" i="79"/>
  <c r="D561" i="79"/>
  <c r="D378" i="79"/>
  <c r="AL378" i="79" l="1"/>
  <c r="AL393" i="79"/>
  <c r="AL392" i="79"/>
  <c r="AL394" i="79"/>
  <c r="AL395" i="79"/>
  <c r="AL577" i="79"/>
  <c r="AL576" i="79"/>
  <c r="AL578" i="79"/>
  <c r="AL561" i="79"/>
  <c r="AL744" i="79"/>
  <c r="AL760" i="79"/>
  <c r="AL761" i="79"/>
  <c r="AL944" i="79"/>
  <c r="AL927" i="79"/>
  <c r="AL1110" i="79"/>
  <c r="AH944" i="79"/>
  <c r="AI944" i="79"/>
  <c r="AF944" i="79"/>
  <c r="AJ944" i="79"/>
  <c r="AG944" i="79"/>
  <c r="AF760" i="79"/>
  <c r="AJ760" i="79"/>
  <c r="AG761" i="79"/>
  <c r="AG760" i="79"/>
  <c r="AI761" i="79"/>
  <c r="AI760" i="79"/>
  <c r="AF761" i="79"/>
  <c r="AJ761" i="79"/>
  <c r="AH761" i="79"/>
  <c r="AH760" i="79"/>
  <c r="AH927" i="79"/>
  <c r="AJ927" i="79"/>
  <c r="AG927" i="79"/>
  <c r="AF927" i="79"/>
  <c r="AI927" i="79"/>
  <c r="AJ1110" i="79"/>
  <c r="AF1110" i="79"/>
  <c r="AG1110" i="79"/>
  <c r="AI1110" i="79"/>
  <c r="AH1110" i="79"/>
  <c r="AJ744" i="79"/>
  <c r="AF744" i="79"/>
  <c r="AG744" i="79"/>
  <c r="AI744" i="79"/>
  <c r="AH744" i="79"/>
  <c r="AH576" i="79"/>
  <c r="AI577" i="79"/>
  <c r="AF578" i="79"/>
  <c r="AJ578" i="79"/>
  <c r="AJ561" i="79"/>
  <c r="AF561" i="79"/>
  <c r="AJ577" i="79"/>
  <c r="AG578" i="79"/>
  <c r="AJ576" i="79"/>
  <c r="AG577" i="79"/>
  <c r="AH561" i="79"/>
  <c r="AG576" i="79"/>
  <c r="AH577" i="79"/>
  <c r="AI578" i="79"/>
  <c r="AG561" i="79"/>
  <c r="AI576" i="79"/>
  <c r="AF577" i="79"/>
  <c r="AI561" i="79"/>
  <c r="AF576" i="79"/>
  <c r="AH578" i="79"/>
  <c r="AI395" i="79"/>
  <c r="AH394" i="79"/>
  <c r="AG393" i="79"/>
  <c r="AI392" i="79"/>
  <c r="AJ394" i="79"/>
  <c r="AI393" i="79"/>
  <c r="AG392" i="79"/>
  <c r="AH395" i="79"/>
  <c r="AG394" i="79"/>
  <c r="AJ393" i="79"/>
  <c r="AH392" i="79"/>
  <c r="AF395" i="79"/>
  <c r="AJ395" i="79"/>
  <c r="AI394" i="79"/>
  <c r="AH393" i="79"/>
  <c r="AF392" i="79"/>
  <c r="AJ392" i="79"/>
  <c r="AG395" i="79"/>
  <c r="AF394" i="79"/>
  <c r="AF393" i="79"/>
  <c r="AI378" i="79"/>
  <c r="AH378" i="79"/>
  <c r="AJ378" i="79"/>
  <c r="AF378" i="79"/>
  <c r="AG378" i="79"/>
  <c r="Z944" i="79"/>
  <c r="Z761" i="79"/>
  <c r="Z760" i="79"/>
  <c r="Z395" i="79"/>
  <c r="Z577" i="79"/>
  <c r="Z578" i="79"/>
  <c r="Y208" i="79" l="1"/>
  <c r="B60" i="45"/>
  <c r="B53" i="45"/>
  <c r="B46" i="45"/>
  <c r="B39" i="45"/>
  <c r="B32" i="45"/>
  <c r="B25" i="45"/>
  <c r="B18" i="45"/>
  <c r="AL212" i="79" l="1"/>
  <c r="AL195" i="79"/>
  <c r="AL209" i="79"/>
  <c r="AL210" i="79"/>
  <c r="AL208" i="79"/>
  <c r="AL211" i="79"/>
  <c r="AI212" i="79"/>
  <c r="AI211" i="79"/>
  <c r="AI210" i="79"/>
  <c r="AI209" i="79"/>
  <c r="AI208" i="79"/>
  <c r="AJ195" i="79"/>
  <c r="AF195" i="79"/>
  <c r="AH211" i="79"/>
  <c r="AH209" i="79"/>
  <c r="AG211" i="79"/>
  <c r="AG209" i="79"/>
  <c r="AH195" i="79"/>
  <c r="AJ212" i="79"/>
  <c r="AF212" i="79"/>
  <c r="AJ211" i="79"/>
  <c r="AF211" i="79"/>
  <c r="AJ210" i="79"/>
  <c r="AF210" i="79"/>
  <c r="AJ209" i="79"/>
  <c r="AF209" i="79"/>
  <c r="AF208" i="79"/>
  <c r="AG195" i="79"/>
  <c r="AH212" i="79"/>
  <c r="AH210" i="79"/>
  <c r="AH208" i="79"/>
  <c r="AI195" i="79"/>
  <c r="AG212" i="79"/>
  <c r="AG210" i="79"/>
  <c r="AG208" i="79"/>
  <c r="Z208" i="79"/>
  <c r="Z212" i="79"/>
  <c r="Z211" i="79"/>
  <c r="Z210" i="79"/>
  <c r="Z209" i="79"/>
  <c r="Y209" i="79"/>
  <c r="Y210" i="79"/>
  <c r="Y211" i="79"/>
  <c r="Y212" i="79"/>
  <c r="D513" i="46"/>
  <c r="O384" i="46"/>
  <c r="D384" i="46"/>
  <c r="Y401" i="46"/>
  <c r="J53" i="43"/>
  <c r="J29" i="44" s="1"/>
  <c r="J33" i="44" s="1"/>
  <c r="I53" i="43"/>
  <c r="I29" i="44" s="1"/>
  <c r="I33" i="44" s="1"/>
  <c r="H53" i="43"/>
  <c r="H29" i="44" s="1"/>
  <c r="H33" i="44" s="1"/>
  <c r="G53" i="43"/>
  <c r="AB36" i="79" s="1"/>
  <c r="F53" i="43"/>
  <c r="AA36" i="79" s="1"/>
  <c r="E53" i="43"/>
  <c r="D53" i="43"/>
  <c r="O255" i="46"/>
  <c r="D255" i="46"/>
  <c r="J28" i="44"/>
  <c r="I28" i="44"/>
  <c r="H28" i="44"/>
  <c r="G28" i="44"/>
  <c r="F28" i="44"/>
  <c r="E28" i="44"/>
  <c r="D28" i="44"/>
  <c r="Y21" i="46" l="1"/>
  <c r="Y36" i="79"/>
  <c r="E29" i="44"/>
  <c r="E33" i="44" s="1"/>
  <c r="Z36" i="79"/>
  <c r="AL268" i="46"/>
  <c r="AL272" i="46"/>
  <c r="AL265" i="46"/>
  <c r="AL266" i="46"/>
  <c r="AL271" i="46"/>
  <c r="AL267" i="46"/>
  <c r="AL269" i="46"/>
  <c r="AL270" i="46"/>
  <c r="AL396" i="46"/>
  <c r="AL398" i="46"/>
  <c r="AL401" i="46"/>
  <c r="AL397" i="46"/>
  <c r="AL400" i="46"/>
  <c r="AL395" i="46"/>
  <c r="AL399" i="46"/>
  <c r="AL530" i="46"/>
  <c r="AL526" i="46"/>
  <c r="AL528" i="46"/>
  <c r="AL527" i="46"/>
  <c r="AJ529" i="46"/>
  <c r="AH528" i="46"/>
  <c r="AH531" i="46"/>
  <c r="AG529" i="46"/>
  <c r="AI530" i="46"/>
  <c r="AI527" i="46"/>
  <c r="AF528" i="46"/>
  <c r="AJ530" i="46"/>
  <c r="AG527" i="46"/>
  <c r="AG530" i="46"/>
  <c r="AF531" i="46"/>
  <c r="AJ526" i="46"/>
  <c r="AH526" i="46"/>
  <c r="AF527" i="46"/>
  <c r="AF529" i="46"/>
  <c r="AJ531" i="46"/>
  <c r="AJ528" i="46"/>
  <c r="AH527" i="46"/>
  <c r="AG528" i="46"/>
  <c r="AG531" i="46"/>
  <c r="AI526" i="46"/>
  <c r="AI529" i="46"/>
  <c r="AF530" i="46"/>
  <c r="AJ527" i="46"/>
  <c r="AH530" i="46"/>
  <c r="AI528" i="46"/>
  <c r="AF526" i="46"/>
  <c r="AH529" i="46"/>
  <c r="AG526" i="46"/>
  <c r="AI531" i="46"/>
  <c r="AF395" i="46"/>
  <c r="AH395" i="46"/>
  <c r="AG399" i="46"/>
  <c r="AG397" i="46"/>
  <c r="AF399" i="46"/>
  <c r="AJ399" i="46"/>
  <c r="AI399" i="46"/>
  <c r="AH399" i="46"/>
  <c r="AG396" i="46"/>
  <c r="AJ400" i="46"/>
  <c r="AI398" i="46"/>
  <c r="AI395" i="46"/>
  <c r="AF401" i="46"/>
  <c r="AJ397" i="46"/>
  <c r="AI396" i="46"/>
  <c r="AH397" i="46"/>
  <c r="AG398" i="46"/>
  <c r="AF398" i="46"/>
  <c r="AF396" i="46"/>
  <c r="AJ398" i="46"/>
  <c r="AJ396" i="46"/>
  <c r="AI397" i="46"/>
  <c r="AI401" i="46"/>
  <c r="AH400" i="46"/>
  <c r="AJ395" i="46"/>
  <c r="AG400" i="46"/>
  <c r="AF400" i="46"/>
  <c r="AH396" i="46"/>
  <c r="AH398" i="46"/>
  <c r="AG401" i="46"/>
  <c r="AF397" i="46"/>
  <c r="AJ401" i="46"/>
  <c r="AI400" i="46"/>
  <c r="AH401" i="46"/>
  <c r="AG395" i="46"/>
  <c r="Y399" i="46"/>
  <c r="Y396" i="46"/>
  <c r="Y398" i="46"/>
  <c r="Y397" i="46"/>
  <c r="Y400" i="46"/>
  <c r="AI272" i="46"/>
  <c r="AF272" i="46"/>
  <c r="AF271" i="46"/>
  <c r="AJ271" i="46"/>
  <c r="AH270" i="46"/>
  <c r="AF269" i="46"/>
  <c r="AJ269" i="46"/>
  <c r="AH268" i="46"/>
  <c r="AF267" i="46"/>
  <c r="AJ267" i="46"/>
  <c r="AG266" i="46"/>
  <c r="AF270" i="46"/>
  <c r="AH269" i="46"/>
  <c r="AF268" i="46"/>
  <c r="AH267" i="46"/>
  <c r="AJ265" i="46"/>
  <c r="AF265" i="46"/>
  <c r="AI271" i="46"/>
  <c r="AF266" i="46"/>
  <c r="AG265" i="46"/>
  <c r="AI265" i="46"/>
  <c r="AG272" i="46"/>
  <c r="AG271" i="46"/>
  <c r="AI270" i="46"/>
  <c r="AG269" i="46"/>
  <c r="AI268" i="46"/>
  <c r="AG267" i="46"/>
  <c r="AH266" i="46"/>
  <c r="AH265" i="46"/>
  <c r="AH272" i="46"/>
  <c r="AH271" i="46"/>
  <c r="AJ270" i="46"/>
  <c r="AJ268" i="46"/>
  <c r="AI266" i="46"/>
  <c r="AJ272" i="46"/>
  <c r="AG270" i="46"/>
  <c r="AI269" i="46"/>
  <c r="AG268" i="46"/>
  <c r="AI267" i="46"/>
  <c r="AJ266" i="46"/>
  <c r="AK255" i="46"/>
  <c r="AL255" i="46"/>
  <c r="AK384" i="46"/>
  <c r="AL384" i="46"/>
  <c r="AJ384" i="46"/>
  <c r="AK513" i="46"/>
  <c r="AL513" i="46"/>
  <c r="AJ513" i="46"/>
  <c r="AI384" i="46"/>
  <c r="AG384" i="46"/>
  <c r="AF384" i="46"/>
  <c r="AH384" i="46"/>
  <c r="AF513" i="46"/>
  <c r="AG513" i="46"/>
  <c r="AH513" i="46"/>
  <c r="AI513" i="46"/>
  <c r="AJ255" i="46"/>
  <c r="AH255" i="46"/>
  <c r="AF255" i="46"/>
  <c r="AI255" i="46"/>
  <c r="AG255" i="46"/>
  <c r="F29" i="44"/>
  <c r="F33" i="44" s="1"/>
  <c r="AA21" i="46"/>
  <c r="D29" i="44"/>
  <c r="D33" i="44" s="1"/>
  <c r="AA407" i="46"/>
  <c r="AB278" i="46"/>
  <c r="G29" i="44"/>
  <c r="G33" i="44" s="1"/>
  <c r="Z277" i="46"/>
  <c r="E13" i="44"/>
  <c r="Z401" i="79"/>
  <c r="Z767" i="79"/>
  <c r="Z218" i="79"/>
  <c r="Z950" i="79"/>
  <c r="Z584" i="79"/>
  <c r="Z35" i="79"/>
  <c r="D123" i="45"/>
  <c r="E14" i="44"/>
  <c r="E18" i="44" s="1"/>
  <c r="Z585" i="79"/>
  <c r="Z744" i="79" s="1"/>
  <c r="Z378" i="79"/>
  <c r="Z402" i="79"/>
  <c r="Z561" i="79" s="1"/>
  <c r="Z768" i="79"/>
  <c r="Z927" i="79" s="1"/>
  <c r="Z951" i="79"/>
  <c r="Z1110" i="79" s="1"/>
  <c r="AE406" i="46"/>
  <c r="J13" i="44"/>
  <c r="AE950" i="79"/>
  <c r="AE401" i="79"/>
  <c r="AE767" i="79"/>
  <c r="AE584" i="79"/>
  <c r="AE218" i="79"/>
  <c r="AE35" i="79"/>
  <c r="J43" i="44"/>
  <c r="J53" i="44" s="1"/>
  <c r="J14" i="44"/>
  <c r="J18" i="44" s="1"/>
  <c r="AE402" i="79"/>
  <c r="AE585" i="79"/>
  <c r="AE951" i="79"/>
  <c r="AE1110" i="79" s="1"/>
  <c r="AE768" i="79"/>
  <c r="AE219" i="79"/>
  <c r="AE36" i="79"/>
  <c r="Y277" i="46"/>
  <c r="D13" i="44"/>
  <c r="Y767" i="79"/>
  <c r="Y584" i="79"/>
  <c r="Y218" i="79"/>
  <c r="Y950" i="79"/>
  <c r="Y401" i="79"/>
  <c r="Y35" i="79"/>
  <c r="AC148" i="46"/>
  <c r="H13" i="44"/>
  <c r="AC767" i="79"/>
  <c r="AC950" i="79"/>
  <c r="AC401" i="79"/>
  <c r="AC584" i="79"/>
  <c r="AC218" i="79"/>
  <c r="AC35" i="79"/>
  <c r="Y407" i="46"/>
  <c r="Y513" i="46" s="1"/>
  <c r="D14" i="44"/>
  <c r="D18" i="44" s="1"/>
  <c r="Y951" i="79"/>
  <c r="Y1110" i="79" s="1"/>
  <c r="Y402" i="79"/>
  <c r="Y561" i="79" s="1"/>
  <c r="Y768" i="79"/>
  <c r="Y927" i="79" s="1"/>
  <c r="Y585" i="79"/>
  <c r="Y744" i="79" s="1"/>
  <c r="Y378" i="79"/>
  <c r="Y195" i="79"/>
  <c r="AC278" i="46"/>
  <c r="AC395" i="46" s="1"/>
  <c r="H14" i="44"/>
  <c r="H18" i="44" s="1"/>
  <c r="AC768" i="79"/>
  <c r="AC944" i="79" s="1"/>
  <c r="AC585" i="79"/>
  <c r="AC219" i="79"/>
  <c r="AC951" i="79"/>
  <c r="AC1110" i="79" s="1"/>
  <c r="AC402" i="79"/>
  <c r="AC36" i="79"/>
  <c r="AD148" i="46"/>
  <c r="I13" i="44"/>
  <c r="AD401" i="79"/>
  <c r="AD584" i="79"/>
  <c r="AD950" i="79"/>
  <c r="AD767" i="79"/>
  <c r="AD218" i="79"/>
  <c r="AD35" i="79"/>
  <c r="H123" i="45"/>
  <c r="I14" i="44"/>
  <c r="I18" i="44" s="1"/>
  <c r="AD768" i="79"/>
  <c r="AD944" i="79" s="1"/>
  <c r="AD951" i="79"/>
  <c r="AD1110" i="79" s="1"/>
  <c r="AD402" i="79"/>
  <c r="AD576" i="79" s="1"/>
  <c r="AD585" i="79"/>
  <c r="AD219" i="79"/>
  <c r="AD392" i="79" s="1"/>
  <c r="AD36" i="79"/>
  <c r="AA406" i="46"/>
  <c r="F13" i="44"/>
  <c r="AA950" i="79"/>
  <c r="AA767" i="79"/>
  <c r="AA584" i="79"/>
  <c r="AA218" i="79"/>
  <c r="AA401" i="79"/>
  <c r="AA35" i="79"/>
  <c r="F43" i="44"/>
  <c r="F53" i="44" s="1"/>
  <c r="F14" i="44"/>
  <c r="F18" i="44" s="1"/>
  <c r="AA402" i="79"/>
  <c r="AA768" i="79"/>
  <c r="AA951" i="79"/>
  <c r="AA1110" i="79" s="1"/>
  <c r="AA585" i="79"/>
  <c r="AB406" i="46"/>
  <c r="G13" i="44"/>
  <c r="AB767" i="79"/>
  <c r="AB584" i="79"/>
  <c r="AB218" i="79"/>
  <c r="AB950" i="79"/>
  <c r="AB401" i="79"/>
  <c r="AB35" i="79"/>
  <c r="AB407" i="46"/>
  <c r="G14" i="44"/>
  <c r="G18" i="44" s="1"/>
  <c r="AB951" i="79"/>
  <c r="AB1110" i="79" s="1"/>
  <c r="AB768" i="79"/>
  <c r="AB585" i="79"/>
  <c r="AB402" i="79"/>
  <c r="AB21" i="46"/>
  <c r="Y278" i="46"/>
  <c r="Y384" i="46" s="1"/>
  <c r="AE149" i="46"/>
  <c r="AE255" i="46" s="1"/>
  <c r="AB148" i="46"/>
  <c r="G123" i="45"/>
  <c r="AA149" i="46"/>
  <c r="AA255" i="46" s="1"/>
  <c r="AE407" i="46"/>
  <c r="I43" i="44"/>
  <c r="I53" i="44" s="1"/>
  <c r="E43" i="44"/>
  <c r="E53" i="44" s="1"/>
  <c r="Z406" i="46"/>
  <c r="AE148" i="46"/>
  <c r="AA148" i="46"/>
  <c r="H43" i="44"/>
  <c r="H53" i="44" s="1"/>
  <c r="C123" i="45"/>
  <c r="F123" i="45"/>
  <c r="AE21" i="46"/>
  <c r="AD149" i="46"/>
  <c r="Z149" i="46"/>
  <c r="Z255" i="46" s="1"/>
  <c r="AE278" i="46"/>
  <c r="AA278" i="46"/>
  <c r="AC277" i="46"/>
  <c r="AD407" i="46"/>
  <c r="Z407" i="46"/>
  <c r="Z513" i="46" s="1"/>
  <c r="AC406" i="46"/>
  <c r="AD277" i="46"/>
  <c r="AD406" i="46"/>
  <c r="Z148" i="46"/>
  <c r="D43" i="44"/>
  <c r="G43" i="44"/>
  <c r="G53" i="44" s="1"/>
  <c r="I123" i="45"/>
  <c r="E123" i="45"/>
  <c r="AD21" i="46"/>
  <c r="Z21" i="46"/>
  <c r="Z127" i="46" s="1"/>
  <c r="AC149" i="46"/>
  <c r="AC255" i="46" s="1"/>
  <c r="AD278" i="46"/>
  <c r="Z278" i="46"/>
  <c r="Z384" i="46" s="1"/>
  <c r="AB277" i="46"/>
  <c r="Y406" i="46"/>
  <c r="AC407" i="46"/>
  <c r="Y148" i="46"/>
  <c r="AC21" i="46"/>
  <c r="Y149" i="46"/>
  <c r="Y255" i="46" s="1"/>
  <c r="AB149" i="46"/>
  <c r="AB255" i="46" s="1"/>
  <c r="AE277" i="46"/>
  <c r="AA277" i="46"/>
  <c r="AB576" i="79" l="1"/>
  <c r="AB561" i="79"/>
  <c r="AA576" i="79"/>
  <c r="AA561" i="79"/>
  <c r="AC577" i="79"/>
  <c r="AC576" i="79"/>
  <c r="AC578" i="79"/>
  <c r="D53" i="44"/>
  <c r="AD212" i="79"/>
  <c r="AD208" i="79"/>
  <c r="AD211" i="79"/>
  <c r="AD210" i="79"/>
  <c r="AD209" i="79"/>
  <c r="AD127" i="46"/>
  <c r="AD138" i="46"/>
  <c r="AD141" i="46"/>
  <c r="AD140" i="46"/>
  <c r="AD143" i="46"/>
  <c r="AD142" i="46"/>
  <c r="AD139" i="46"/>
  <c r="G49" i="44"/>
  <c r="G47" i="44"/>
  <c r="G52" i="44"/>
  <c r="G48" i="44"/>
  <c r="G51" i="44"/>
  <c r="H51" i="44"/>
  <c r="H47" i="44"/>
  <c r="H52" i="44"/>
  <c r="H49" i="44"/>
  <c r="H48" i="44"/>
  <c r="E52" i="44"/>
  <c r="E48" i="44"/>
  <c r="E49" i="44"/>
  <c r="E51" i="44"/>
  <c r="E47" i="44"/>
  <c r="F49" i="44"/>
  <c r="F52" i="44"/>
  <c r="F48" i="44"/>
  <c r="F47" i="44"/>
  <c r="F51" i="44"/>
  <c r="J49" i="44"/>
  <c r="J52" i="44"/>
  <c r="J48" i="44"/>
  <c r="J50" i="44"/>
  <c r="J51" i="44"/>
  <c r="J47" i="44"/>
  <c r="D52" i="44"/>
  <c r="D48" i="44"/>
  <c r="D51" i="44"/>
  <c r="D47" i="44"/>
  <c r="D49" i="44"/>
  <c r="I52" i="44"/>
  <c r="I48" i="44"/>
  <c r="I51" i="44"/>
  <c r="I47" i="44"/>
  <c r="I49" i="44"/>
  <c r="J45" i="44"/>
  <c r="J44" i="44"/>
  <c r="D44" i="44"/>
  <c r="D45" i="44"/>
  <c r="G45" i="44"/>
  <c r="G44" i="44"/>
  <c r="H45" i="44"/>
  <c r="H44" i="44"/>
  <c r="E45" i="44"/>
  <c r="F45" i="44"/>
  <c r="F44" i="44"/>
  <c r="I44" i="44"/>
  <c r="I45" i="44"/>
  <c r="AB392" i="79"/>
  <c r="AB394" i="79"/>
  <c r="AB378" i="79"/>
  <c r="AB393" i="79"/>
  <c r="AB395" i="79"/>
  <c r="AB760" i="79"/>
  <c r="AB761" i="79"/>
  <c r="AB744" i="79"/>
  <c r="AD577" i="79"/>
  <c r="AD561" i="79"/>
  <c r="AD578" i="79"/>
  <c r="AC392" i="79"/>
  <c r="AC394" i="79"/>
  <c r="AC378" i="79"/>
  <c r="AC393" i="79"/>
  <c r="AC395" i="79"/>
  <c r="AB577" i="79"/>
  <c r="AB578" i="79"/>
  <c r="AA760" i="79"/>
  <c r="AA744" i="79"/>
  <c r="AA761" i="79"/>
  <c r="AA578" i="79"/>
  <c r="AA577" i="79"/>
  <c r="AD393" i="79"/>
  <c r="AD395" i="79"/>
  <c r="AD394" i="79"/>
  <c r="AD378" i="79"/>
  <c r="AD927" i="79"/>
  <c r="AC561" i="79"/>
  <c r="AC927" i="79"/>
  <c r="AE392" i="79"/>
  <c r="AE378" i="79"/>
  <c r="AE394" i="79"/>
  <c r="AE393" i="79"/>
  <c r="AE395" i="79"/>
  <c r="AE561" i="79"/>
  <c r="AE578" i="79"/>
  <c r="AE577" i="79"/>
  <c r="AE576" i="79"/>
  <c r="AD761" i="79"/>
  <c r="AD744" i="79"/>
  <c r="AD760" i="79"/>
  <c r="AE944" i="79"/>
  <c r="AE927" i="79"/>
  <c r="AA395" i="79"/>
  <c r="AA378" i="79"/>
  <c r="AA394" i="79"/>
  <c r="AA392" i="79"/>
  <c r="AA393" i="79"/>
  <c r="AB927" i="79"/>
  <c r="AB944" i="79"/>
  <c r="AA927" i="79"/>
  <c r="AA944" i="79"/>
  <c r="AD195" i="79"/>
  <c r="AC209" i="79"/>
  <c r="AC212" i="79"/>
  <c r="AC208" i="79"/>
  <c r="AC210" i="79"/>
  <c r="AC195" i="79"/>
  <c r="AC211" i="79"/>
  <c r="AC761" i="79"/>
  <c r="AC744" i="79"/>
  <c r="AC760" i="79"/>
  <c r="AE211" i="79"/>
  <c r="AE195" i="79"/>
  <c r="AE208" i="79"/>
  <c r="AE209" i="79"/>
  <c r="AE210" i="79"/>
  <c r="AE212" i="79"/>
  <c r="AE760" i="79"/>
  <c r="AE761" i="79"/>
  <c r="AE744" i="79"/>
  <c r="AD513" i="46"/>
  <c r="AD529" i="46"/>
  <c r="AD528" i="46"/>
  <c r="AD527" i="46"/>
  <c r="AD530" i="46"/>
  <c r="AD526" i="46"/>
  <c r="AD531" i="46"/>
  <c r="AA513" i="46"/>
  <c r="AA530" i="46"/>
  <c r="AA526" i="46"/>
  <c r="AA531" i="46"/>
  <c r="AA527" i="46"/>
  <c r="AA529" i="46"/>
  <c r="AA528" i="46"/>
  <c r="AB513" i="46"/>
  <c r="AB531" i="46"/>
  <c r="AB527" i="46"/>
  <c r="AB526" i="46"/>
  <c r="AB528" i="46"/>
  <c r="AB530" i="46"/>
  <c r="AB529" i="46"/>
  <c r="AC513" i="46"/>
  <c r="AC528" i="46"/>
  <c r="AC527" i="46"/>
  <c r="AC526" i="46"/>
  <c r="AC529" i="46"/>
  <c r="AC531" i="46"/>
  <c r="AC530" i="46"/>
  <c r="AE513" i="46"/>
  <c r="AE530" i="46"/>
  <c r="AE526" i="46"/>
  <c r="AE531" i="46"/>
  <c r="AE527" i="46"/>
  <c r="AE529" i="46"/>
  <c r="AE528" i="46"/>
  <c r="AB396" i="46"/>
  <c r="AB397" i="46"/>
  <c r="AA400" i="46"/>
  <c r="AA397" i="46"/>
  <c r="AA399" i="46"/>
  <c r="AA398" i="46"/>
  <c r="AA396" i="46"/>
  <c r="AA401" i="46"/>
  <c r="AD396" i="46"/>
  <c r="AD401" i="46"/>
  <c r="AD400" i="46"/>
  <c r="AD399" i="46"/>
  <c r="AD398" i="46"/>
  <c r="AD397" i="46"/>
  <c r="AE400" i="46"/>
  <c r="AE397" i="46"/>
  <c r="AE399" i="46"/>
  <c r="AE398" i="46"/>
  <c r="AE396" i="46"/>
  <c r="AE401" i="46"/>
  <c r="AB401" i="46"/>
  <c r="AB398" i="46"/>
  <c r="AB399" i="46"/>
  <c r="AB400" i="46"/>
  <c r="AC399" i="46"/>
  <c r="AC400" i="46"/>
  <c r="AC401" i="46"/>
  <c r="AC398" i="46"/>
  <c r="AC397" i="46"/>
  <c r="AC396" i="46"/>
  <c r="AD384" i="46"/>
  <c r="AD395" i="46"/>
  <c r="AB384" i="46"/>
  <c r="AB395" i="46"/>
  <c r="AA384" i="46"/>
  <c r="AA395" i="46"/>
  <c r="AE271" i="46"/>
  <c r="AE384" i="46"/>
  <c r="AE395" i="46"/>
  <c r="AC384" i="46"/>
  <c r="AE265" i="46"/>
  <c r="AE266" i="46"/>
  <c r="AE270" i="46"/>
  <c r="AA269" i="46"/>
  <c r="AA272" i="46"/>
  <c r="AC269" i="46"/>
  <c r="AC268" i="46"/>
  <c r="AA271" i="46"/>
  <c r="AD255" i="46"/>
  <c r="AD268" i="46"/>
  <c r="AD266" i="46"/>
  <c r="AD265" i="46"/>
  <c r="AD269" i="46"/>
  <c r="AD271" i="46"/>
  <c r="AD272" i="46"/>
  <c r="AD267" i="46"/>
  <c r="AD270" i="46"/>
  <c r="AC265" i="46"/>
  <c r="AA267" i="46"/>
  <c r="AB265" i="46"/>
  <c r="AB268" i="46"/>
  <c r="AE268" i="46"/>
  <c r="AC271" i="46"/>
  <c r="AE269" i="46"/>
  <c r="AE272" i="46"/>
  <c r="AB267" i="46"/>
  <c r="AB269" i="46"/>
  <c r="AB271" i="46"/>
  <c r="AA268" i="46"/>
  <c r="AC270" i="46"/>
  <c r="AC266" i="46"/>
  <c r="AB266" i="46"/>
  <c r="AA266" i="46"/>
  <c r="AB270" i="46"/>
  <c r="AA265" i="46"/>
  <c r="AC267" i="46"/>
  <c r="AA270" i="46"/>
  <c r="AC272" i="46"/>
  <c r="AE267" i="46"/>
  <c r="AB272" i="46"/>
  <c r="AD136" i="46"/>
  <c r="AD135" i="46"/>
  <c r="AD137" i="46"/>
  <c r="D127" i="46"/>
  <c r="D122" i="45" l="1"/>
  <c r="E122" i="45"/>
  <c r="F122" i="45"/>
  <c r="G122" i="45"/>
  <c r="H122" i="45"/>
  <c r="I122" i="45"/>
  <c r="C122" i="45"/>
  <c r="N23" i="45" l="1"/>
  <c r="M23" i="45"/>
  <c r="L17" i="45"/>
  <c r="L23" i="45" s="1"/>
  <c r="N60" i="46"/>
  <c r="N57" i="46"/>
  <c r="AB135" i="46" l="1"/>
  <c r="AA127" i="46"/>
  <c r="Y138" i="46"/>
  <c r="Y140" i="46"/>
  <c r="Y142" i="46"/>
  <c r="Y139" i="46"/>
  <c r="Y141" i="46"/>
  <c r="Y143" i="46"/>
  <c r="AC138" i="46"/>
  <c r="AI139" i="46"/>
  <c r="AE141" i="46"/>
  <c r="AA143" i="46"/>
  <c r="AL138" i="46"/>
  <c r="AH140" i="46"/>
  <c r="AJ141" i="46"/>
  <c r="AF143" i="46"/>
  <c r="AI138" i="46"/>
  <c r="AE140" i="46"/>
  <c r="AA142" i="46"/>
  <c r="AG143" i="46"/>
  <c r="AH139" i="46"/>
  <c r="AJ140" i="46"/>
  <c r="AF142" i="46"/>
  <c r="AG138" i="46"/>
  <c r="AC140" i="46"/>
  <c r="AI141" i="46"/>
  <c r="AE143" i="46"/>
  <c r="AB139" i="46"/>
  <c r="AL140" i="46"/>
  <c r="AH142" i="46"/>
  <c r="AJ143" i="46"/>
  <c r="AC139" i="46"/>
  <c r="AI140" i="46"/>
  <c r="AE142" i="46"/>
  <c r="AB138" i="46"/>
  <c r="AL139" i="46"/>
  <c r="AH141" i="46"/>
  <c r="AJ142" i="46"/>
  <c r="AA139" i="46"/>
  <c r="AG140" i="46"/>
  <c r="AC142" i="46"/>
  <c r="AI143" i="46"/>
  <c r="AF139" i="46"/>
  <c r="AB141" i="46"/>
  <c r="AL142" i="46"/>
  <c r="AA138" i="46"/>
  <c r="AG139" i="46"/>
  <c r="AC141" i="46"/>
  <c r="AI142" i="46"/>
  <c r="AF138" i="46"/>
  <c r="AB140" i="46"/>
  <c r="AL141" i="46"/>
  <c r="AH143" i="46"/>
  <c r="AE139" i="46"/>
  <c r="AA141" i="46"/>
  <c r="AG142" i="46"/>
  <c r="AH138" i="46"/>
  <c r="AJ139" i="46"/>
  <c r="AF141" i="46"/>
  <c r="AB143" i="46"/>
  <c r="AE138" i="46"/>
  <c r="AA140" i="46"/>
  <c r="AG141" i="46"/>
  <c r="AC143" i="46"/>
  <c r="AJ138" i="46"/>
  <c r="AF140" i="46"/>
  <c r="AB142" i="46"/>
  <c r="AL143" i="46"/>
  <c r="Y127" i="46"/>
  <c r="AG135" i="46"/>
  <c r="Y136" i="46"/>
  <c r="AL135" i="46"/>
  <c r="AL136" i="46"/>
  <c r="AL137" i="46"/>
  <c r="AL127" i="46"/>
  <c r="AJ127" i="46"/>
  <c r="AE127" i="46"/>
  <c r="AG127" i="46"/>
  <c r="AF127" i="46"/>
  <c r="AC127" i="46"/>
  <c r="AB127" i="46"/>
  <c r="AH127" i="46"/>
  <c r="AI127" i="46"/>
  <c r="AK127" i="46"/>
  <c r="Y137" i="46"/>
  <c r="AH135" i="46"/>
  <c r="AF137" i="46"/>
  <c r="AC136" i="46"/>
  <c r="AI136" i="46"/>
  <c r="AA136" i="46"/>
  <c r="AE135" i="46"/>
  <c r="AJ136" i="46"/>
  <c r="AB136" i="46"/>
  <c r="AI137" i="46"/>
  <c r="AA137" i="46"/>
  <c r="AE136" i="46"/>
  <c r="AJ137" i="46"/>
  <c r="AE137" i="46"/>
  <c r="AG137" i="46"/>
  <c r="AK136" i="46"/>
  <c r="AH137" i="46"/>
  <c r="AK137" i="46"/>
  <c r="AC137" i="46"/>
  <c r="AF136" i="46"/>
  <c r="AF135" i="46"/>
  <c r="AI135" i="46"/>
  <c r="AA135" i="46"/>
  <c r="AG136" i="46"/>
  <c r="AB137" i="46"/>
  <c r="AK135" i="46"/>
  <c r="AC135" i="46"/>
  <c r="AH136" i="46"/>
  <c r="AJ135" i="46"/>
  <c r="M93" i="45"/>
  <c r="M114" i="45"/>
  <c r="P132" i="45" s="1"/>
  <c r="M107" i="45"/>
  <c r="O132" i="45" s="1"/>
  <c r="M86" i="45"/>
  <c r="M100" i="45"/>
  <c r="M79" i="45"/>
  <c r="M72" i="45"/>
  <c r="L93" i="45"/>
  <c r="L107" i="45"/>
  <c r="L86" i="45"/>
  <c r="L114" i="45"/>
  <c r="L100" i="45"/>
  <c r="L79" i="45"/>
  <c r="L72" i="45"/>
  <c r="N86" i="45"/>
  <c r="N114" i="45"/>
  <c r="N107" i="45"/>
  <c r="N79" i="45"/>
  <c r="N93" i="45"/>
  <c r="M133" i="45" s="1"/>
  <c r="N100" i="45"/>
  <c r="N133" i="45" s="1"/>
  <c r="N72" i="45"/>
  <c r="L65" i="45"/>
  <c r="L51" i="45"/>
  <c r="L30" i="45"/>
  <c r="L58" i="45"/>
  <c r="L37" i="45"/>
  <c r="L44" i="45"/>
  <c r="M44" i="45"/>
  <c r="M58" i="45"/>
  <c r="M51" i="45"/>
  <c r="M37" i="45"/>
  <c r="M65" i="45"/>
  <c r="M30" i="45"/>
  <c r="N58" i="45"/>
  <c r="N65" i="45"/>
  <c r="N51" i="45"/>
  <c r="N44" i="45"/>
  <c r="N37" i="45"/>
  <c r="N30" i="45"/>
  <c r="G133" i="45" l="1"/>
  <c r="P133" i="45"/>
  <c r="O133" i="45"/>
  <c r="N132" i="45"/>
  <c r="M132" i="45"/>
  <c r="H132" i="45"/>
  <c r="D133" i="45"/>
  <c r="E132" i="45"/>
  <c r="G131" i="45"/>
  <c r="L133" i="45"/>
  <c r="J132" i="45"/>
  <c r="E133" i="45"/>
  <c r="G132" i="45"/>
  <c r="K132" i="45"/>
  <c r="F133" i="45"/>
  <c r="I133" i="45"/>
  <c r="H133" i="45"/>
  <c r="E131" i="45"/>
  <c r="K133" i="45"/>
  <c r="J133" i="45"/>
  <c r="F132" i="45"/>
  <c r="L132" i="45"/>
  <c r="F131" i="45"/>
  <c r="D132" i="45"/>
  <c r="I132" i="45"/>
  <c r="D131" i="45"/>
  <c r="H100" i="47"/>
  <c r="H101" i="47"/>
  <c r="H99" i="47"/>
  <c r="H78" i="47"/>
  <c r="H75" i="47"/>
  <c r="H69" i="47"/>
  <c r="H66" i="47"/>
  <c r="H63" i="47"/>
  <c r="H60" i="47"/>
  <c r="H71" i="47"/>
  <c r="H70" i="47"/>
  <c r="H68" i="47"/>
  <c r="H67" i="47"/>
  <c r="H65" i="47"/>
  <c r="H64" i="47"/>
  <c r="H62" i="47"/>
  <c r="H61" i="47"/>
  <c r="H45" i="47"/>
  <c r="H54" i="47"/>
  <c r="H51" i="47"/>
  <c r="H48" i="47"/>
  <c r="H56" i="47"/>
  <c r="H55" i="47"/>
  <c r="H53" i="47"/>
  <c r="H52" i="47"/>
  <c r="H50" i="47"/>
  <c r="H49" i="47"/>
  <c r="H47" i="47"/>
  <c r="H46" i="47"/>
  <c r="H41" i="47"/>
  <c r="H40" i="47"/>
  <c r="H39" i="47"/>
  <c r="H38" i="47"/>
  <c r="H37" i="47"/>
  <c r="H36" i="47"/>
  <c r="H35" i="47"/>
  <c r="H34" i="47"/>
  <c r="H33" i="47"/>
  <c r="H25" i="47"/>
  <c r="H26" i="47"/>
  <c r="H24" i="47"/>
  <c r="H22" i="47"/>
  <c r="H23" i="47"/>
  <c r="H21" i="47"/>
  <c r="H19" i="47"/>
  <c r="H20" i="47"/>
  <c r="H18" i="47"/>
  <c r="H120" i="47" l="1"/>
  <c r="H121" i="47"/>
  <c r="H122" i="47"/>
  <c r="H123" i="47"/>
  <c r="H124" i="47"/>
  <c r="H125" i="47"/>
  <c r="H126" i="47"/>
  <c r="H127" i="47"/>
  <c r="H128" i="47"/>
  <c r="H135" i="47"/>
  <c r="H136" i="47"/>
  <c r="H137" i="47"/>
  <c r="H138" i="47"/>
  <c r="H140" i="47"/>
  <c r="H141" i="47"/>
  <c r="H142" i="47"/>
  <c r="H144" i="47"/>
  <c r="H145" i="47"/>
  <c r="H146" i="47"/>
  <c r="H150" i="47"/>
  <c r="H151" i="47"/>
  <c r="H152" i="47"/>
  <c r="H153" i="47"/>
  <c r="H154" i="47"/>
  <c r="H155" i="47"/>
  <c r="H156" i="47"/>
  <c r="H157" i="47"/>
  <c r="H158" i="47"/>
  <c r="H159" i="47"/>
  <c r="H160" i="47"/>
  <c r="H161" i="47"/>
  <c r="H115" i="47" l="1"/>
  <c r="H116" i="47"/>
  <c r="H114" i="47"/>
  <c r="H112" i="47"/>
  <c r="H113" i="47"/>
  <c r="H111" i="47"/>
  <c r="H109" i="47"/>
  <c r="H110" i="47"/>
  <c r="H108" i="47"/>
  <c r="H106" i="47"/>
  <c r="H107" i="47"/>
  <c r="H105" i="47"/>
  <c r="H97" i="47"/>
  <c r="H98" i="47"/>
  <c r="H96" i="47"/>
  <c r="H94" i="47"/>
  <c r="H95" i="47"/>
  <c r="H93" i="47"/>
  <c r="H91" i="47"/>
  <c r="H92" i="47"/>
  <c r="H90" i="47"/>
  <c r="H31" i="47" l="1"/>
  <c r="H32" i="47"/>
  <c r="H30" i="47"/>
  <c r="H16" i="47"/>
  <c r="H17" i="47"/>
  <c r="H15" i="47"/>
  <c r="I65" i="45" l="1"/>
  <c r="C127" i="45"/>
  <c r="C130" i="45" l="1"/>
  <c r="E86" i="45"/>
  <c r="E100" i="45"/>
  <c r="E72" i="45"/>
  <c r="E107" i="45"/>
  <c r="E114" i="45"/>
  <c r="E79" i="45"/>
  <c r="E93" i="45"/>
  <c r="E65" i="45"/>
  <c r="G65" i="45"/>
  <c r="G100" i="45"/>
  <c r="G86" i="45"/>
  <c r="G114" i="45"/>
  <c r="G107" i="45"/>
  <c r="G79" i="45"/>
  <c r="G93" i="45"/>
  <c r="G72" i="45"/>
  <c r="H93" i="45"/>
  <c r="H79" i="45"/>
  <c r="H86" i="45"/>
  <c r="H107" i="45"/>
  <c r="H114" i="45"/>
  <c r="H100" i="45"/>
  <c r="H72" i="45"/>
  <c r="I93" i="45"/>
  <c r="I86" i="45"/>
  <c r="I72" i="45"/>
  <c r="I100" i="45"/>
  <c r="I114" i="45"/>
  <c r="I107" i="45"/>
  <c r="I79" i="45"/>
  <c r="F58" i="45"/>
  <c r="F107" i="45"/>
  <c r="O125" i="45" s="1"/>
  <c r="F86" i="45"/>
  <c r="F100" i="45"/>
  <c r="N125" i="45" s="1"/>
  <c r="F72" i="45"/>
  <c r="F93" i="45"/>
  <c r="M125" i="45" s="1"/>
  <c r="F114" i="45"/>
  <c r="P125" i="45" s="1"/>
  <c r="F79" i="45"/>
  <c r="J86" i="45"/>
  <c r="J114" i="45"/>
  <c r="P129" i="45" s="1"/>
  <c r="J93" i="45"/>
  <c r="J100" i="45"/>
  <c r="N129" i="45" s="1"/>
  <c r="J72" i="45"/>
  <c r="J107" i="45"/>
  <c r="J79" i="45"/>
  <c r="K100" i="45"/>
  <c r="N131" i="45" s="1"/>
  <c r="K114" i="45"/>
  <c r="K72" i="45"/>
  <c r="J131" i="45" s="1"/>
  <c r="K93" i="45"/>
  <c r="M131" i="45" s="1"/>
  <c r="K86" i="45"/>
  <c r="L131" i="45" s="1"/>
  <c r="K79" i="45"/>
  <c r="K131" i="45" s="1"/>
  <c r="K107" i="45"/>
  <c r="J65" i="45"/>
  <c r="K65" i="45"/>
  <c r="I131" i="45" s="1"/>
  <c r="E58" i="45"/>
  <c r="F65" i="45"/>
  <c r="I125" i="45" s="1"/>
  <c r="C125" i="45"/>
  <c r="E127" i="45"/>
  <c r="H65" i="45"/>
  <c r="I128" i="45" s="1"/>
  <c r="D127" i="45"/>
  <c r="C128" i="45"/>
  <c r="G58" i="45"/>
  <c r="H126" i="45" s="1"/>
  <c r="G126" i="45"/>
  <c r="F126" i="45"/>
  <c r="E126" i="45"/>
  <c r="K58" i="45"/>
  <c r="H131" i="45" s="1"/>
  <c r="H58" i="45"/>
  <c r="F127" i="45"/>
  <c r="G127" i="45"/>
  <c r="I58" i="45"/>
  <c r="G125" i="45"/>
  <c r="F125" i="45"/>
  <c r="E125" i="45"/>
  <c r="J58" i="45"/>
  <c r="D125" i="45"/>
  <c r="C126" i="45"/>
  <c r="D126" i="45"/>
  <c r="C129" i="45"/>
  <c r="Y20" i="46"/>
  <c r="W14" i="47"/>
  <c r="J14" i="47"/>
  <c r="K14" i="47"/>
  <c r="L14" i="47"/>
  <c r="M14" i="47"/>
  <c r="N14" i="47"/>
  <c r="O14" i="47"/>
  <c r="I14" i="47"/>
  <c r="AE20" i="46"/>
  <c r="AA20" i="46"/>
  <c r="AB20" i="46"/>
  <c r="AC20" i="46"/>
  <c r="AD20" i="46"/>
  <c r="Z20" i="46"/>
  <c r="C60" i="45"/>
  <c r="C53" i="45"/>
  <c r="E42" i="44"/>
  <c r="F42" i="44"/>
  <c r="G42" i="44"/>
  <c r="H42" i="44"/>
  <c r="I42" i="44"/>
  <c r="J42" i="44"/>
  <c r="D42" i="44"/>
  <c r="Y256" i="46" l="1"/>
  <c r="AA562" i="79"/>
  <c r="Y562" i="79"/>
  <c r="AB562" i="79"/>
  <c r="Z562" i="79"/>
  <c r="O129" i="45"/>
  <c r="P128" i="45"/>
  <c r="M128" i="45"/>
  <c r="O127" i="45"/>
  <c r="P126" i="45"/>
  <c r="I127" i="45"/>
  <c r="H127" i="45"/>
  <c r="AL516" i="46" s="1"/>
  <c r="AL520" i="46" s="1"/>
  <c r="P130" i="45"/>
  <c r="P131" i="45"/>
  <c r="H125" i="45"/>
  <c r="AI258" i="46" s="1"/>
  <c r="AI260" i="46" s="1"/>
  <c r="N128" i="45"/>
  <c r="M126" i="45"/>
  <c r="L126" i="45"/>
  <c r="N126" i="45"/>
  <c r="O130" i="45"/>
  <c r="O131" i="45"/>
  <c r="M129" i="45"/>
  <c r="O128" i="45"/>
  <c r="P127" i="45"/>
  <c r="O126" i="45"/>
  <c r="I126" i="45"/>
  <c r="G130" i="45"/>
  <c r="C131" i="45"/>
  <c r="Y747" i="79" s="1"/>
  <c r="Y755" i="79" s="1"/>
  <c r="L129" i="45"/>
  <c r="J127" i="45"/>
  <c r="H130" i="45"/>
  <c r="C133" i="45"/>
  <c r="Y1113" i="79" s="1"/>
  <c r="N130" i="45"/>
  <c r="K125" i="45"/>
  <c r="K128" i="45"/>
  <c r="N127" i="45"/>
  <c r="K126" i="45"/>
  <c r="AG387" i="46" s="1"/>
  <c r="G129" i="45"/>
  <c r="E129" i="45"/>
  <c r="AA381" i="79" s="1"/>
  <c r="AA382" i="79" s="1"/>
  <c r="J125" i="45"/>
  <c r="Y258" i="46"/>
  <c r="Y259" i="46" s="1"/>
  <c r="F128" i="45"/>
  <c r="E130" i="45"/>
  <c r="L130" i="45"/>
  <c r="J128" i="45"/>
  <c r="K127" i="45"/>
  <c r="AF130" i="46"/>
  <c r="AF131" i="46" s="1"/>
  <c r="K54" i="43" s="1"/>
  <c r="I129" i="45"/>
  <c r="AG130" i="46"/>
  <c r="AG131" i="46" s="1"/>
  <c r="L54" i="43" s="1"/>
  <c r="G128" i="45"/>
  <c r="E128" i="45"/>
  <c r="D129" i="45"/>
  <c r="H128" i="45"/>
  <c r="F130" i="45"/>
  <c r="C132" i="45"/>
  <c r="M130" i="45"/>
  <c r="L125" i="45"/>
  <c r="L128" i="45"/>
  <c r="M127" i="45"/>
  <c r="K129" i="45"/>
  <c r="K130" i="45"/>
  <c r="J129" i="45"/>
  <c r="L127" i="45"/>
  <c r="AI387" i="46"/>
  <c r="AI389" i="46" s="1"/>
  <c r="F129" i="45"/>
  <c r="H129" i="45"/>
  <c r="D130" i="45"/>
  <c r="I130" i="45"/>
  <c r="J130" i="45"/>
  <c r="J126" i="45"/>
  <c r="AF387" i="46" s="1"/>
  <c r="AH130" i="46"/>
  <c r="AH131" i="46" s="1"/>
  <c r="M54" i="43" s="1"/>
  <c r="D128" i="45"/>
  <c r="Y198" i="79"/>
  <c r="AI130" i="46"/>
  <c r="AI131" i="46" s="1"/>
  <c r="N54" i="43" s="1"/>
  <c r="AJ130" i="46"/>
  <c r="AJ131" i="46" s="1"/>
  <c r="O54" i="43" s="1"/>
  <c r="AJ387" i="46"/>
  <c r="AJ389" i="46" s="1"/>
  <c r="Y128" i="46"/>
  <c r="AL387" i="46"/>
  <c r="AL389" i="46" s="1"/>
  <c r="AL130" i="46"/>
  <c r="AL131" i="46" s="1"/>
  <c r="Q54" i="43" s="1"/>
  <c r="AK130" i="46"/>
  <c r="AK131" i="46" s="1"/>
  <c r="P54" i="43" s="1"/>
  <c r="AJ745" i="79"/>
  <c r="AG745" i="79"/>
  <c r="AG379" i="79"/>
  <c r="AK928" i="79"/>
  <c r="AF745" i="79"/>
  <c r="AH562" i="79"/>
  <c r="AL196" i="79"/>
  <c r="AG514" i="46"/>
  <c r="AI928" i="79"/>
  <c r="AJ928" i="79"/>
  <c r="AF379" i="79"/>
  <c r="AL562" i="79"/>
  <c r="AF928" i="79"/>
  <c r="AJ379" i="79"/>
  <c r="AH1111" i="79"/>
  <c r="AI1111" i="79"/>
  <c r="AK514" i="46"/>
  <c r="AI196" i="79"/>
  <c r="AK379" i="79"/>
  <c r="AF514" i="46"/>
  <c r="AF562" i="79"/>
  <c r="AL379" i="79"/>
  <c r="AL745" i="79"/>
  <c r="AJ562" i="79"/>
  <c r="AJ514" i="46"/>
  <c r="AK196" i="79"/>
  <c r="AG196" i="79"/>
  <c r="AG1111" i="79"/>
  <c r="AG562" i="79"/>
  <c r="AH514" i="46"/>
  <c r="AK1111" i="79"/>
  <c r="AH196" i="79"/>
  <c r="AH928" i="79"/>
  <c r="AJ1111" i="79"/>
  <c r="AF196" i="79"/>
  <c r="AF1111" i="79"/>
  <c r="AL928" i="79"/>
  <c r="AI379" i="79"/>
  <c r="AL514" i="46"/>
  <c r="AK745" i="79"/>
  <c r="AH379" i="79"/>
  <c r="AJ196" i="79"/>
  <c r="AL1111" i="79"/>
  <c r="AH745" i="79"/>
  <c r="AI514" i="46"/>
  <c r="AK562" i="79"/>
  <c r="AI562" i="79"/>
  <c r="AI745" i="79"/>
  <c r="AG928" i="79"/>
  <c r="Y514" i="46"/>
  <c r="AB514" i="46"/>
  <c r="AE1111" i="79"/>
  <c r="AD379" i="79"/>
  <c r="AC562" i="79"/>
  <c r="Y1111" i="79"/>
  <c r="AC514" i="46"/>
  <c r="AB928" i="79"/>
  <c r="AA1111" i="79"/>
  <c r="AD196" i="79"/>
  <c r="Y196" i="79"/>
  <c r="AE745" i="79"/>
  <c r="AA514" i="46"/>
  <c r="AE514" i="46"/>
  <c r="AC379" i="79"/>
  <c r="AB745" i="79"/>
  <c r="AC1111" i="79"/>
  <c r="AE379" i="79"/>
  <c r="Z928" i="79"/>
  <c r="AD514" i="46"/>
  <c r="AD1111" i="79"/>
  <c r="AE928" i="79"/>
  <c r="AB379" i="79"/>
  <c r="AB1111" i="79"/>
  <c r="AA745" i="79"/>
  <c r="AD562" i="79"/>
  <c r="Y745" i="79"/>
  <c r="AE562" i="79"/>
  <c r="Z745" i="79"/>
  <c r="Z514" i="46"/>
  <c r="AC928" i="79"/>
  <c r="Y379" i="79"/>
  <c r="Z379" i="79"/>
  <c r="AA196" i="79"/>
  <c r="AD928" i="79"/>
  <c r="AC196" i="79"/>
  <c r="Y928" i="79"/>
  <c r="AE196" i="79"/>
  <c r="AD745" i="79"/>
  <c r="AA379" i="79"/>
  <c r="AA928" i="79"/>
  <c r="AB196" i="79"/>
  <c r="AC745" i="79"/>
  <c r="Z196" i="79"/>
  <c r="Z1111" i="79"/>
  <c r="Y516" i="46"/>
  <c r="AD130" i="46"/>
  <c r="AD131" i="46" s="1"/>
  <c r="AD387" i="46"/>
  <c r="AC130" i="46"/>
  <c r="AC516" i="46"/>
  <c r="AC520" i="46" s="1"/>
  <c r="AC387" i="46"/>
  <c r="AC389" i="46" s="1"/>
  <c r="AC258" i="46"/>
  <c r="AC259" i="46" s="1"/>
  <c r="AB387" i="46"/>
  <c r="AB389" i="46" s="1"/>
  <c r="AB258" i="46"/>
  <c r="AB260" i="46" s="1"/>
  <c r="AB130" i="46"/>
  <c r="AB516" i="46"/>
  <c r="AB520" i="46" s="1"/>
  <c r="AE387" i="46"/>
  <c r="AE389" i="46" s="1"/>
  <c r="AE130" i="46"/>
  <c r="AE131" i="46" s="1"/>
  <c r="Y130" i="46"/>
  <c r="Y387" i="46"/>
  <c r="Z516" i="46"/>
  <c r="Z520" i="46" s="1"/>
  <c r="Z130" i="46"/>
  <c r="Z387" i="46"/>
  <c r="Z389" i="46" s="1"/>
  <c r="Z258" i="46"/>
  <c r="AA387" i="46"/>
  <c r="AA258" i="46"/>
  <c r="AA259" i="46" s="1"/>
  <c r="AA516" i="46"/>
  <c r="AA520" i="46" s="1"/>
  <c r="AA130" i="46"/>
  <c r="AA385" i="46"/>
  <c r="AE385" i="46"/>
  <c r="AA256" i="46"/>
  <c r="AE256" i="46"/>
  <c r="AA128" i="46"/>
  <c r="AE128" i="46"/>
  <c r="AB385" i="46"/>
  <c r="AF385" i="46"/>
  <c r="AB256" i="46"/>
  <c r="AF256" i="46"/>
  <c r="AB128" i="46"/>
  <c r="AF128" i="46"/>
  <c r="AC385" i="46"/>
  <c r="AC256" i="46"/>
  <c r="AC128" i="46"/>
  <c r="Z385" i="46"/>
  <c r="AD385" i="46"/>
  <c r="Z256" i="46"/>
  <c r="AD256" i="46"/>
  <c r="Z128" i="46"/>
  <c r="AD128" i="46"/>
  <c r="AH385" i="46"/>
  <c r="AL256" i="46"/>
  <c r="AL385" i="46"/>
  <c r="AK385" i="46"/>
  <c r="AJ385" i="46"/>
  <c r="AG256" i="46"/>
  <c r="AK256" i="46"/>
  <c r="AI128" i="46"/>
  <c r="AJ128" i="46"/>
  <c r="AG128" i="46"/>
  <c r="AH256" i="46"/>
  <c r="AI256" i="46"/>
  <c r="AL128" i="46"/>
  <c r="AG385" i="46"/>
  <c r="AI385" i="46"/>
  <c r="AH128" i="46"/>
  <c r="AJ256" i="46"/>
  <c r="AK128" i="46"/>
  <c r="Y385" i="46"/>
  <c r="AE516" i="46" l="1"/>
  <c r="AE520" i="46" s="1"/>
  <c r="AI516" i="46"/>
  <c r="AI520" i="46" s="1"/>
  <c r="AE258" i="46"/>
  <c r="AE259" i="46" s="1"/>
  <c r="AD516" i="46"/>
  <c r="AD520" i="46" s="1"/>
  <c r="AG258" i="46"/>
  <c r="AG259" i="46" s="1"/>
  <c r="AK516" i="46"/>
  <c r="AK520" i="46" s="1"/>
  <c r="AF258" i="46"/>
  <c r="AF259" i="46" s="1"/>
  <c r="AH516" i="46"/>
  <c r="AH518" i="46" s="1"/>
  <c r="AJ516" i="46"/>
  <c r="AJ520" i="46" s="1"/>
  <c r="AF516" i="46"/>
  <c r="AF522" i="46" s="1"/>
  <c r="K64" i="43" s="1"/>
  <c r="AG516" i="46"/>
  <c r="AG520" i="46" s="1"/>
  <c r="AJ258" i="46"/>
  <c r="AJ260" i="46" s="1"/>
  <c r="AK258" i="46"/>
  <c r="AK259" i="46" s="1"/>
  <c r="AD258" i="46"/>
  <c r="AD260" i="46" s="1"/>
  <c r="AL258" i="46"/>
  <c r="AL262" i="46" s="1"/>
  <c r="Q58" i="43" s="1"/>
  <c r="AH258" i="46"/>
  <c r="AH260" i="46" s="1"/>
  <c r="AE198" i="79"/>
  <c r="AE202" i="79" s="1"/>
  <c r="AK564" i="79"/>
  <c r="AK573" i="79" s="1"/>
  <c r="P73" i="43" s="1"/>
  <c r="Y522" i="46"/>
  <c r="D64" i="43" s="1"/>
  <c r="AD522" i="46"/>
  <c r="I64" i="43" s="1"/>
  <c r="Y1117" i="79"/>
  <c r="Y1123" i="79"/>
  <c r="Y518" i="46"/>
  <c r="Y517" i="46"/>
  <c r="Y519" i="46"/>
  <c r="Y520" i="46"/>
  <c r="AA522" i="46"/>
  <c r="F64" i="43" s="1"/>
  <c r="AJ564" i="79"/>
  <c r="AA198" i="79"/>
  <c r="AB198" i="79"/>
  <c r="AJ381" i="79"/>
  <c r="AJ384" i="79" s="1"/>
  <c r="AH564" i="79"/>
  <c r="AH568" i="79" s="1"/>
  <c r="AL381" i="79"/>
  <c r="AL387" i="79" s="1"/>
  <c r="AC198" i="79"/>
  <c r="AC201" i="79" s="1"/>
  <c r="AK381" i="79"/>
  <c r="AK385" i="79" s="1"/>
  <c r="AF381" i="79"/>
  <c r="AF384" i="79" s="1"/>
  <c r="AI564" i="79"/>
  <c r="AI573" i="79" s="1"/>
  <c r="N73" i="43" s="1"/>
  <c r="AL564" i="79"/>
  <c r="AL568" i="79" s="1"/>
  <c r="AE564" i="79"/>
  <c r="AE567" i="79" s="1"/>
  <c r="AG564" i="79"/>
  <c r="AG567" i="79" s="1"/>
  <c r="AG381" i="79"/>
  <c r="AG389" i="79" s="1"/>
  <c r="L70" i="43" s="1"/>
  <c r="AD381" i="79"/>
  <c r="AD385" i="79" s="1"/>
  <c r="AB564" i="79"/>
  <c r="Z198" i="79"/>
  <c r="AB381" i="79"/>
  <c r="AB384" i="79" s="1"/>
  <c r="Z381" i="79"/>
  <c r="Z384" i="79" s="1"/>
  <c r="AC381" i="79"/>
  <c r="AC385" i="79" s="1"/>
  <c r="AD930" i="79"/>
  <c r="AH930" i="79"/>
  <c r="AH941" i="79" s="1"/>
  <c r="M79" i="43" s="1"/>
  <c r="AJ930" i="79"/>
  <c r="AJ941" i="79" s="1"/>
  <c r="O79" i="43" s="1"/>
  <c r="AI930" i="79"/>
  <c r="AI941" i="79" s="1"/>
  <c r="N79" i="43" s="1"/>
  <c r="Z930" i="79"/>
  <c r="Z941" i="79" s="1"/>
  <c r="E79" i="43" s="1"/>
  <c r="AK930" i="79"/>
  <c r="AK941" i="79" s="1"/>
  <c r="P79" i="43" s="1"/>
  <c r="AL930" i="79"/>
  <c r="AE930" i="79"/>
  <c r="AE941" i="79" s="1"/>
  <c r="J79" i="43" s="1"/>
  <c r="AF930" i="79"/>
  <c r="AC930" i="79"/>
  <c r="AC941" i="79" s="1"/>
  <c r="H79" i="43" s="1"/>
  <c r="AA930" i="79"/>
  <c r="AA941" i="79" s="1"/>
  <c r="F79" i="43" s="1"/>
  <c r="AB930" i="79"/>
  <c r="AB941" i="79" s="1"/>
  <c r="G79" i="43" s="1"/>
  <c r="AG930" i="79"/>
  <c r="AG941" i="79" s="1"/>
  <c r="L79" i="43" s="1"/>
  <c r="Y1120" i="79"/>
  <c r="Z564" i="79"/>
  <c r="Y930" i="79"/>
  <c r="Y932" i="79" s="1"/>
  <c r="AA564" i="79"/>
  <c r="AA571" i="79" s="1"/>
  <c r="Y564" i="79"/>
  <c r="Y573" i="79" s="1"/>
  <c r="AJ1113" i="79"/>
  <c r="AJ1125" i="79" s="1"/>
  <c r="O82" i="43" s="1"/>
  <c r="AI1113" i="79"/>
  <c r="AL1113" i="79"/>
  <c r="AL1125" i="79" s="1"/>
  <c r="Q82" i="43" s="1"/>
  <c r="AG1113" i="79"/>
  <c r="AK1113" i="79"/>
  <c r="AK1125" i="79" s="1"/>
  <c r="P82" i="43" s="1"/>
  <c r="AH1113" i="79"/>
  <c r="AH1125" i="79" s="1"/>
  <c r="M82" i="43" s="1"/>
  <c r="AF1113" i="79"/>
  <c r="AC1113" i="79"/>
  <c r="AC1125" i="79" s="1"/>
  <c r="H82" i="43" s="1"/>
  <c r="AE1113" i="79"/>
  <c r="AE1125" i="79" s="1"/>
  <c r="J82" i="43" s="1"/>
  <c r="AB1113" i="79"/>
  <c r="AB1125" i="79" s="1"/>
  <c r="G82" i="43" s="1"/>
  <c r="AD1113" i="79"/>
  <c r="AD1125" i="79" s="1"/>
  <c r="I82" i="43" s="1"/>
  <c r="Z1113" i="79"/>
  <c r="Z1123" i="79" s="1"/>
  <c r="AA1113" i="79"/>
  <c r="AC564" i="79"/>
  <c r="AC570" i="79" s="1"/>
  <c r="AD198" i="79"/>
  <c r="AD201" i="79" s="1"/>
  <c r="AE381" i="79"/>
  <c r="AE384" i="79" s="1"/>
  <c r="AD564" i="79"/>
  <c r="AL747" i="79"/>
  <c r="AL757" i="79" s="1"/>
  <c r="Q76" i="43" s="1"/>
  <c r="AE747" i="79"/>
  <c r="AE757" i="79" s="1"/>
  <c r="J76" i="43" s="1"/>
  <c r="AI747" i="79"/>
  <c r="AG747" i="79"/>
  <c r="AF747" i="79"/>
  <c r="AF757" i="79" s="1"/>
  <c r="K76" i="43" s="1"/>
  <c r="Z747" i="79"/>
  <c r="Z757" i="79" s="1"/>
  <c r="E76" i="43" s="1"/>
  <c r="AD747" i="79"/>
  <c r="AC747" i="79"/>
  <c r="AC757" i="79" s="1"/>
  <c r="H76" i="43" s="1"/>
  <c r="AJ747" i="79"/>
  <c r="AJ757" i="79" s="1"/>
  <c r="O76" i="43" s="1"/>
  <c r="AH747" i="79"/>
  <c r="AH757" i="79" s="1"/>
  <c r="M76" i="43" s="1"/>
  <c r="AA747" i="79"/>
  <c r="AA757" i="79" s="1"/>
  <c r="F76" i="43" s="1"/>
  <c r="AB747" i="79"/>
  <c r="AB757" i="79" s="1"/>
  <c r="G76" i="43" s="1"/>
  <c r="AK747" i="79"/>
  <c r="AH132" i="46"/>
  <c r="M55" i="43" s="1"/>
  <c r="AG198" i="79"/>
  <c r="AG202" i="79" s="1"/>
  <c r="AF564" i="79"/>
  <c r="AF568" i="79" s="1"/>
  <c r="Y381" i="79"/>
  <c r="Y389" i="79" s="1"/>
  <c r="AF198" i="79"/>
  <c r="AF201" i="79" s="1"/>
  <c r="AH381" i="79"/>
  <c r="AH389" i="79" s="1"/>
  <c r="M70" i="43" s="1"/>
  <c r="AI519" i="46"/>
  <c r="Y1118" i="79"/>
  <c r="AG389" i="46"/>
  <c r="AG390" i="46"/>
  <c r="AG388" i="46"/>
  <c r="Y1115" i="79"/>
  <c r="AI198" i="79"/>
  <c r="AI199" i="79" s="1"/>
  <c r="AJ198" i="79"/>
  <c r="AJ203" i="79" s="1"/>
  <c r="AK198" i="79"/>
  <c r="AK201" i="79" s="1"/>
  <c r="AL198" i="79"/>
  <c r="AL203" i="79" s="1"/>
  <c r="AH198" i="79"/>
  <c r="AH205" i="79" s="1"/>
  <c r="M67" i="43" s="1"/>
  <c r="AA383" i="79"/>
  <c r="AA387" i="79"/>
  <c r="AA385" i="79"/>
  <c r="AA384" i="79"/>
  <c r="AF132" i="46"/>
  <c r="K55" i="43" s="1"/>
  <c r="Y754" i="79"/>
  <c r="Y753" i="79"/>
  <c r="Y748" i="79"/>
  <c r="Y752" i="79"/>
  <c r="Y750" i="79"/>
  <c r="Y749" i="79"/>
  <c r="Y751" i="79"/>
  <c r="Y1121" i="79"/>
  <c r="Y1119" i="79"/>
  <c r="Y1114" i="79"/>
  <c r="Y1116" i="79"/>
  <c r="Y1122" i="79"/>
  <c r="AF389" i="46"/>
  <c r="AF390" i="46"/>
  <c r="AF388" i="46"/>
  <c r="Y1125" i="79"/>
  <c r="AK387" i="46"/>
  <c r="AK389" i="46" s="1"/>
  <c r="AH387" i="46"/>
  <c r="AH392" i="46" s="1"/>
  <c r="M61" i="43" s="1"/>
  <c r="AG132" i="46"/>
  <c r="L55" i="43" s="1"/>
  <c r="AA389" i="79"/>
  <c r="F70" i="43" s="1"/>
  <c r="AI381" i="79"/>
  <c r="AI383" i="79" s="1"/>
  <c r="Y757" i="79"/>
  <c r="AJ390" i="46"/>
  <c r="AI390" i="46"/>
  <c r="Y202" i="79"/>
  <c r="Y200" i="79"/>
  <c r="Y201" i="79"/>
  <c r="AJ388" i="46"/>
  <c r="Y205" i="79"/>
  <c r="AI132" i="46"/>
  <c r="N55" i="43" s="1"/>
  <c r="AJ132" i="46"/>
  <c r="O55" i="43" s="1"/>
  <c r="AI388" i="46"/>
  <c r="AI259" i="46"/>
  <c r="AI261" i="46" s="1"/>
  <c r="N57" i="43" s="1"/>
  <c r="AI262" i="46"/>
  <c r="N58" i="43" s="1"/>
  <c r="AA388" i="46"/>
  <c r="AA389" i="46"/>
  <c r="AC519" i="46"/>
  <c r="AC518" i="46"/>
  <c r="Z518" i="46"/>
  <c r="Z519" i="46"/>
  <c r="AB518" i="46"/>
  <c r="AB519" i="46"/>
  <c r="AA518" i="46"/>
  <c r="AA519" i="46"/>
  <c r="Y388" i="46"/>
  <c r="Y389" i="46"/>
  <c r="AD388" i="46"/>
  <c r="AD389" i="46"/>
  <c r="AL518" i="46"/>
  <c r="AL519" i="46"/>
  <c r="AL132" i="46"/>
  <c r="Q55" i="43" s="1"/>
  <c r="AK132" i="46"/>
  <c r="P55" i="43" s="1"/>
  <c r="AL522" i="46"/>
  <c r="Q64" i="43" s="1"/>
  <c r="AL390" i="46"/>
  <c r="AL388" i="46"/>
  <c r="AL517" i="46"/>
  <c r="Y260" i="46"/>
  <c r="AC262" i="46"/>
  <c r="H58" i="43" s="1"/>
  <c r="AC390" i="46"/>
  <c r="AD390" i="46"/>
  <c r="Z517" i="46"/>
  <c r="Z522" i="46"/>
  <c r="E64" i="43" s="1"/>
  <c r="AB522" i="46"/>
  <c r="G64" i="43" s="1"/>
  <c r="AB517" i="46"/>
  <c r="AA517" i="46"/>
  <c r="AC522" i="46"/>
  <c r="H64" i="43" s="1"/>
  <c r="AC517" i="46"/>
  <c r="AB259" i="46"/>
  <c r="AB261" i="46" s="1"/>
  <c r="G57" i="43" s="1"/>
  <c r="AB390" i="46"/>
  <c r="AB388" i="46"/>
  <c r="AD392" i="46"/>
  <c r="I61" i="43" s="1"/>
  <c r="AA390" i="46"/>
  <c r="AC388" i="46"/>
  <c r="AC260" i="46"/>
  <c r="AC261" i="46" s="1"/>
  <c r="H57" i="43" s="1"/>
  <c r="AC392" i="46"/>
  <c r="H61" i="43" s="1"/>
  <c r="AA392" i="46"/>
  <c r="F61" i="43" s="1"/>
  <c r="AB392" i="46"/>
  <c r="G61" i="43" s="1"/>
  <c r="AB262" i="46"/>
  <c r="G58" i="43" s="1"/>
  <c r="AA260" i="46"/>
  <c r="AA261" i="46" s="1"/>
  <c r="F57" i="43" s="1"/>
  <c r="AA262" i="46"/>
  <c r="F58" i="43" s="1"/>
  <c r="Y262" i="46"/>
  <c r="AF392" i="46"/>
  <c r="K61" i="43" s="1"/>
  <c r="AG392" i="46"/>
  <c r="L61" i="43" s="1"/>
  <c r="AJ392" i="46"/>
  <c r="O61" i="43" s="1"/>
  <c r="AI392" i="46"/>
  <c r="N61" i="43" s="1"/>
  <c r="AL392" i="46"/>
  <c r="Q61" i="43" s="1"/>
  <c r="AD132" i="46"/>
  <c r="I55" i="43" s="1"/>
  <c r="AA132" i="46"/>
  <c r="F55" i="43" s="1"/>
  <c r="AB132" i="46"/>
  <c r="G55" i="43" s="1"/>
  <c r="AC132" i="46"/>
  <c r="H55" i="43" s="1"/>
  <c r="AE132" i="46"/>
  <c r="J55" i="43" s="1"/>
  <c r="AE392" i="46"/>
  <c r="J61" i="43" s="1"/>
  <c r="AE390" i="46"/>
  <c r="AE388" i="46"/>
  <c r="Y132" i="46"/>
  <c r="Y131" i="46"/>
  <c r="Y392" i="46"/>
  <c r="Y390" i="46"/>
  <c r="Y199" i="79"/>
  <c r="Y203" i="79"/>
  <c r="Z262" i="46"/>
  <c r="E58" i="43" s="1"/>
  <c r="Z260" i="46"/>
  <c r="Z259" i="46"/>
  <c r="Z392" i="46"/>
  <c r="E61" i="43" s="1"/>
  <c r="Z390" i="46"/>
  <c r="Z388" i="46"/>
  <c r="AC131" i="46"/>
  <c r="H54" i="43" s="1"/>
  <c r="AA131" i="46"/>
  <c r="F54" i="43" s="1"/>
  <c r="AB131" i="46"/>
  <c r="G54" i="43" s="1"/>
  <c r="Z131" i="46"/>
  <c r="Z132" i="46"/>
  <c r="E55" i="43" s="1"/>
  <c r="I54" i="43"/>
  <c r="AE517" i="46" l="1"/>
  <c r="AE522" i="46"/>
  <c r="J64" i="43" s="1"/>
  <c r="AE203" i="79"/>
  <c r="AE199" i="79"/>
  <c r="AE518" i="46"/>
  <c r="AE519" i="46"/>
  <c r="AI522" i="46"/>
  <c r="N64" i="43" s="1"/>
  <c r="AI517" i="46"/>
  <c r="AI518" i="46"/>
  <c r="AJ262" i="46"/>
  <c r="O58" i="43" s="1"/>
  <c r="AF262" i="46"/>
  <c r="K58" i="43" s="1"/>
  <c r="AH519" i="46"/>
  <c r="AH517" i="46"/>
  <c r="AD519" i="46"/>
  <c r="AH522" i="46"/>
  <c r="M64" i="43" s="1"/>
  <c r="AE262" i="46"/>
  <c r="J58" i="43" s="1"/>
  <c r="AG260" i="46"/>
  <c r="AG261" i="46" s="1"/>
  <c r="L57" i="43" s="1"/>
  <c r="AF260" i="46"/>
  <c r="AF261" i="46" s="1"/>
  <c r="K57" i="43" s="1"/>
  <c r="AG522" i="46"/>
  <c r="L64" i="43" s="1"/>
  <c r="AG518" i="46"/>
  <c r="AE260" i="46"/>
  <c r="AE261" i="46" s="1"/>
  <c r="J57" i="43" s="1"/>
  <c r="AK522" i="46"/>
  <c r="P64" i="43" s="1"/>
  <c r="AG519" i="46"/>
  <c r="AK519" i="46"/>
  <c r="AK260" i="46"/>
  <c r="AK261" i="46" s="1"/>
  <c r="P57" i="43" s="1"/>
  <c r="AF520" i="46"/>
  <c r="AK517" i="46"/>
  <c r="AK518" i="46"/>
  <c r="AH520" i="46"/>
  <c r="AJ518" i="46"/>
  <c r="AJ522" i="46"/>
  <c r="O64" i="43" s="1"/>
  <c r="AK262" i="46"/>
  <c r="P58" i="43" s="1"/>
  <c r="AJ519" i="46"/>
  <c r="AD517" i="46"/>
  <c r="AD518" i="46"/>
  <c r="AJ259" i="46"/>
  <c r="AJ261" i="46" s="1"/>
  <c r="O57" i="43" s="1"/>
  <c r="AG517" i="46"/>
  <c r="AJ517" i="46"/>
  <c r="AG262" i="46"/>
  <c r="L58" i="43" s="1"/>
  <c r="AF517" i="46"/>
  <c r="AF519" i="46"/>
  <c r="AF518" i="46"/>
  <c r="AL259" i="46"/>
  <c r="AL260" i="46"/>
  <c r="AD259" i="46"/>
  <c r="AD261" i="46" s="1"/>
  <c r="I57" i="43" s="1"/>
  <c r="AD262" i="46"/>
  <c r="I58" i="43" s="1"/>
  <c r="AH262" i="46"/>
  <c r="M58" i="43" s="1"/>
  <c r="AH259" i="46"/>
  <c r="AH261" i="46" s="1"/>
  <c r="M57" i="43" s="1"/>
  <c r="AK571" i="79"/>
  <c r="AE205" i="79"/>
  <c r="J67" i="43" s="1"/>
  <c r="AK566" i="79"/>
  <c r="AE200" i="79"/>
  <c r="AE201" i="79"/>
  <c r="AK570" i="79"/>
  <c r="AK565" i="79"/>
  <c r="AK567" i="79"/>
  <c r="AK569" i="79"/>
  <c r="AK568" i="79"/>
  <c r="Y756" i="79"/>
  <c r="D75" i="43" s="1"/>
  <c r="T18" i="47"/>
  <c r="P20" i="47"/>
  <c r="Q15" i="47"/>
  <c r="S23" i="47"/>
  <c r="U17" i="47"/>
  <c r="R26" i="47"/>
  <c r="AB570" i="79"/>
  <c r="AB201" i="79"/>
  <c r="AB202" i="79"/>
  <c r="AA199" i="79"/>
  <c r="AA202" i="79"/>
  <c r="AD569" i="79"/>
  <c r="AD573" i="79"/>
  <c r="I73" i="43" s="1"/>
  <c r="Z202" i="79"/>
  <c r="AJ570" i="79"/>
  <c r="AJ573" i="79"/>
  <c r="O73" i="43" s="1"/>
  <c r="Y567" i="79"/>
  <c r="Y570" i="79"/>
  <c r="Y571" i="79"/>
  <c r="Z568" i="79"/>
  <c r="Z570" i="79"/>
  <c r="Y521" i="46"/>
  <c r="V21" i="47"/>
  <c r="Z1125" i="79"/>
  <c r="E82" i="43" s="1"/>
  <c r="D70" i="43"/>
  <c r="AM131" i="46"/>
  <c r="C93" i="43" s="1"/>
  <c r="D76" i="43"/>
  <c r="AM132" i="46"/>
  <c r="C104" i="43" s="1"/>
  <c r="D67" i="43"/>
  <c r="AD568" i="79"/>
  <c r="AH569" i="79"/>
  <c r="AL569" i="79"/>
  <c r="AD565" i="79"/>
  <c r="AI569" i="79"/>
  <c r="R18" i="47"/>
  <c r="R17" i="47"/>
  <c r="R20" i="47"/>
  <c r="R21" i="47"/>
  <c r="R16" i="47"/>
  <c r="AE389" i="79"/>
  <c r="J70" i="43" s="1"/>
  <c r="R22" i="47"/>
  <c r="AB200" i="79"/>
  <c r="AD383" i="79"/>
  <c r="AC202" i="79"/>
  <c r="AG570" i="79"/>
  <c r="AA566" i="79"/>
  <c r="AG569" i="79"/>
  <c r="AH565" i="79"/>
  <c r="AA568" i="79"/>
  <c r="AL566" i="79"/>
  <c r="AC205" i="79"/>
  <c r="H67" i="43" s="1"/>
  <c r="Z386" i="79"/>
  <c r="AC200" i="79"/>
  <c r="AD382" i="79"/>
  <c r="AD384" i="79"/>
  <c r="AL573" i="79"/>
  <c r="Q73" i="43" s="1"/>
  <c r="AL565" i="79"/>
  <c r="AB205" i="79"/>
  <c r="G67" i="43" s="1"/>
  <c r="AD389" i="79"/>
  <c r="I70" i="43" s="1"/>
  <c r="Z383" i="79"/>
  <c r="AL567" i="79"/>
  <c r="Z387" i="79"/>
  <c r="AB199" i="79"/>
  <c r="AB385" i="79"/>
  <c r="AK203" i="79"/>
  <c r="AA200" i="79"/>
  <c r="AA205" i="79"/>
  <c r="F67" i="43" s="1"/>
  <c r="AE385" i="79"/>
  <c r="AB387" i="79"/>
  <c r="AB389" i="79"/>
  <c r="G70" i="43" s="1"/>
  <c r="AI567" i="79"/>
  <c r="AI570" i="79"/>
  <c r="AK202" i="79"/>
  <c r="AI566" i="79"/>
  <c r="R19" i="47"/>
  <c r="R24" i="47"/>
  <c r="R25" i="47"/>
  <c r="R23" i="47"/>
  <c r="R15" i="47"/>
  <c r="AG573" i="79"/>
  <c r="L73" i="43" s="1"/>
  <c r="AB383" i="79"/>
  <c r="AA565" i="79"/>
  <c r="AG571" i="79"/>
  <c r="AA201" i="79"/>
  <c r="AI565" i="79"/>
  <c r="AH566" i="79"/>
  <c r="AB382" i="79"/>
  <c r="AA567" i="79"/>
  <c r="AG566" i="79"/>
  <c r="AH573" i="79"/>
  <c r="M73" i="43" s="1"/>
  <c r="AA573" i="79"/>
  <c r="F73" i="43" s="1"/>
  <c r="AA570" i="79"/>
  <c r="AG565" i="79"/>
  <c r="AG568" i="79"/>
  <c r="AD386" i="79"/>
  <c r="AG200" i="79"/>
  <c r="AK390" i="46"/>
  <c r="AB567" i="79"/>
  <c r="AJ382" i="79"/>
  <c r="AL201" i="79"/>
  <c r="AK389" i="79"/>
  <c r="P70" i="43" s="1"/>
  <c r="AG383" i="79"/>
  <c r="AL202" i="79"/>
  <c r="AK383" i="79"/>
  <c r="AL386" i="79"/>
  <c r="AG384" i="79"/>
  <c r="AE566" i="79"/>
  <c r="AK382" i="79"/>
  <c r="Y935" i="79"/>
  <c r="AL384" i="79"/>
  <c r="AB571" i="79"/>
  <c r="AH386" i="79"/>
  <c r="AI382" i="79"/>
  <c r="AH387" i="79"/>
  <c r="AG205" i="79"/>
  <c r="L67" i="43" s="1"/>
  <c r="AD200" i="79"/>
  <c r="AH382" i="79"/>
  <c r="Y384" i="79"/>
  <c r="AG387" i="79"/>
  <c r="Y386" i="79"/>
  <c r="AK387" i="79"/>
  <c r="AL389" i="79"/>
  <c r="Q70" i="43" s="1"/>
  <c r="AJ387" i="79"/>
  <c r="AF573" i="79"/>
  <c r="K73" i="43" s="1"/>
  <c r="AG386" i="79"/>
  <c r="AL385" i="79"/>
  <c r="AJ383" i="79"/>
  <c r="AB573" i="79"/>
  <c r="G73" i="43" s="1"/>
  <c r="AG199" i="79"/>
  <c r="AC568" i="79"/>
  <c r="AF386" i="79"/>
  <c r="Y941" i="79"/>
  <c r="Q19" i="47"/>
  <c r="AC566" i="79"/>
  <c r="Q24" i="47"/>
  <c r="AD205" i="79"/>
  <c r="I67" i="43" s="1"/>
  <c r="AD203" i="79"/>
  <c r="AG203" i="79"/>
  <c r="Y937" i="79"/>
  <c r="AG201" i="79"/>
  <c r="Q26" i="47"/>
  <c r="AK205" i="79"/>
  <c r="P67" i="43" s="1"/>
  <c r="AF200" i="79"/>
  <c r="Y933" i="79"/>
  <c r="AJ571" i="79"/>
  <c r="AF383" i="79"/>
  <c r="AK384" i="79"/>
  <c r="AL383" i="79"/>
  <c r="AG385" i="79"/>
  <c r="AC567" i="79"/>
  <c r="AJ566" i="79"/>
  <c r="AF387" i="79"/>
  <c r="AH385" i="79"/>
  <c r="AF569" i="79"/>
  <c r="AJ567" i="79"/>
  <c r="AJ568" i="79"/>
  <c r="AF571" i="79"/>
  <c r="AK386" i="79"/>
  <c r="AJ386" i="79"/>
  <c r="Z199" i="79"/>
  <c r="AG382" i="79"/>
  <c r="AH384" i="79"/>
  <c r="AB568" i="79"/>
  <c r="AH383" i="79"/>
  <c r="AF570" i="79"/>
  <c r="Z201" i="79"/>
  <c r="AF566" i="79"/>
  <c r="AL382" i="79"/>
  <c r="AJ389" i="79"/>
  <c r="O70" i="43" s="1"/>
  <c r="Z200" i="79"/>
  <c r="AB566" i="79"/>
  <c r="AJ565" i="79"/>
  <c r="AF565" i="79"/>
  <c r="Y931" i="79"/>
  <c r="AJ385" i="79"/>
  <c r="Y566" i="79"/>
  <c r="AB565" i="79"/>
  <c r="AJ569" i="79"/>
  <c r="AF567" i="79"/>
  <c r="AD570" i="79"/>
  <c r="Y938" i="79"/>
  <c r="AC383" i="79"/>
  <c r="AE565" i="79"/>
  <c r="AF202" i="79"/>
  <c r="AE573" i="79"/>
  <c r="J73" i="43" s="1"/>
  <c r="Q17" i="47"/>
  <c r="AK200" i="79"/>
  <c r="AL571" i="79"/>
  <c r="Z389" i="79"/>
  <c r="E70" i="43" s="1"/>
  <c r="Z385" i="79"/>
  <c r="AC565" i="79"/>
  <c r="AC199" i="79"/>
  <c r="AC387" i="79"/>
  <c r="AF382" i="79"/>
  <c r="AE570" i="79"/>
  <c r="AD566" i="79"/>
  <c r="AC389" i="79"/>
  <c r="H70" i="43" s="1"/>
  <c r="AI571" i="79"/>
  <c r="AI568" i="79"/>
  <c r="AC386" i="79"/>
  <c r="Z205" i="79"/>
  <c r="E67" i="43" s="1"/>
  <c r="Q21" i="47"/>
  <c r="AL570" i="79"/>
  <c r="AC573" i="79"/>
  <c r="H73" i="43" s="1"/>
  <c r="Y565" i="79"/>
  <c r="Z382" i="79"/>
  <c r="AC203" i="79"/>
  <c r="AC382" i="79"/>
  <c r="AF385" i="79"/>
  <c r="AD567" i="79"/>
  <c r="Y939" i="79"/>
  <c r="AK199" i="79"/>
  <c r="AF389" i="79"/>
  <c r="K70" i="43" s="1"/>
  <c r="AC569" i="79"/>
  <c r="AE571" i="79"/>
  <c r="AD387" i="79"/>
  <c r="AC384" i="79"/>
  <c r="AE568" i="79"/>
  <c r="AC571" i="79"/>
  <c r="AE569" i="79"/>
  <c r="AD571" i="79"/>
  <c r="D73" i="43"/>
  <c r="AH571" i="79"/>
  <c r="AH570" i="79"/>
  <c r="AH567" i="79"/>
  <c r="AA1120" i="79"/>
  <c r="AA1119" i="79"/>
  <c r="AA1117" i="79"/>
  <c r="AA1115" i="79"/>
  <c r="AA1122" i="79"/>
  <c r="AA1114" i="79"/>
  <c r="AA1121" i="79"/>
  <c r="AA1123" i="79"/>
  <c r="AA1116" i="79"/>
  <c r="AI387" i="79"/>
  <c r="Z565" i="79"/>
  <c r="Z567" i="79"/>
  <c r="Z573" i="79"/>
  <c r="E73" i="43" s="1"/>
  <c r="Z751" i="79"/>
  <c r="Z754" i="79"/>
  <c r="Z750" i="79"/>
  <c r="Z748" i="79"/>
  <c r="Z753" i="79"/>
  <c r="Z749" i="79"/>
  <c r="Z755" i="79"/>
  <c r="Z752" i="79"/>
  <c r="Z1120" i="79"/>
  <c r="Z1115" i="79"/>
  <c r="Z1116" i="79"/>
  <c r="Z1119" i="79"/>
  <c r="Z1114" i="79"/>
  <c r="Z1118" i="79"/>
  <c r="Z1117" i="79"/>
  <c r="Z1121" i="79"/>
  <c r="Z1122" i="79"/>
  <c r="AG1123" i="79"/>
  <c r="AG1114" i="79"/>
  <c r="AG1116" i="79"/>
  <c r="AG1122" i="79"/>
  <c r="AG1119" i="79"/>
  <c r="AG1120" i="79"/>
  <c r="AG1121" i="79"/>
  <c r="AG1115" i="79"/>
  <c r="AG1118" i="79"/>
  <c r="AG1117" i="79"/>
  <c r="AF934" i="79"/>
  <c r="AF931" i="79"/>
  <c r="AF935" i="79"/>
  <c r="AF936" i="79"/>
  <c r="AF938" i="79"/>
  <c r="AF933" i="79"/>
  <c r="AF939" i="79"/>
  <c r="AF937" i="79"/>
  <c r="AF932" i="79"/>
  <c r="AD933" i="79"/>
  <c r="AD938" i="79"/>
  <c r="AD935" i="79"/>
  <c r="AD932" i="79"/>
  <c r="AD937" i="79"/>
  <c r="AD931" i="79"/>
  <c r="AD936" i="79"/>
  <c r="AD939" i="79"/>
  <c r="AD934" i="79"/>
  <c r="AK392" i="46"/>
  <c r="P61" i="43" s="1"/>
  <c r="AK388" i="46"/>
  <c r="AL205" i="79"/>
  <c r="Q67" i="43" s="1"/>
  <c r="AE386" i="79"/>
  <c r="AK753" i="79"/>
  <c r="AK754" i="79"/>
  <c r="AK748" i="79"/>
  <c r="AK752" i="79"/>
  <c r="AK751" i="79"/>
  <c r="AK755" i="79"/>
  <c r="AK749" i="79"/>
  <c r="AK750" i="79"/>
  <c r="AF748" i="79"/>
  <c r="AF752" i="79"/>
  <c r="AF755" i="79"/>
  <c r="AF749" i="79"/>
  <c r="AF753" i="79"/>
  <c r="AF754" i="79"/>
  <c r="AF750" i="79"/>
  <c r="AF751" i="79"/>
  <c r="AD1120" i="79"/>
  <c r="AD1118" i="79"/>
  <c r="AD1122" i="79"/>
  <c r="AD1114" i="79"/>
  <c r="AD1121" i="79"/>
  <c r="AD1117" i="79"/>
  <c r="AD1119" i="79"/>
  <c r="AD1123" i="79"/>
  <c r="AD1116" i="79"/>
  <c r="AD1115" i="79"/>
  <c r="AL1114" i="79"/>
  <c r="AL1122" i="79"/>
  <c r="AL1117" i="79"/>
  <c r="AL1123" i="79"/>
  <c r="AL1121" i="79"/>
  <c r="AL1115" i="79"/>
  <c r="AL1120" i="79"/>
  <c r="AL1116" i="79"/>
  <c r="AL1118" i="79"/>
  <c r="AL1119" i="79"/>
  <c r="AE937" i="79"/>
  <c r="AE939" i="79"/>
  <c r="AE933" i="79"/>
  <c r="AE935" i="79"/>
  <c r="AE934" i="79"/>
  <c r="AE938" i="79"/>
  <c r="AE931" i="79"/>
  <c r="AE936" i="79"/>
  <c r="AE932" i="79"/>
  <c r="AC935" i="79"/>
  <c r="AC932" i="79"/>
  <c r="AC934" i="79"/>
  <c r="AC931" i="79"/>
  <c r="AC937" i="79"/>
  <c r="AC933" i="79"/>
  <c r="AC938" i="79"/>
  <c r="AC936" i="79"/>
  <c r="AC939" i="79"/>
  <c r="Z569" i="79"/>
  <c r="AB751" i="79"/>
  <c r="AB753" i="79"/>
  <c r="AB755" i="79"/>
  <c r="AB750" i="79"/>
  <c r="AB748" i="79"/>
  <c r="AB749" i="79"/>
  <c r="AB754" i="79"/>
  <c r="AG755" i="79"/>
  <c r="AG753" i="79"/>
  <c r="AG752" i="79"/>
  <c r="AG754" i="79"/>
  <c r="AG748" i="79"/>
  <c r="AG750" i="79"/>
  <c r="AG749" i="79"/>
  <c r="AG751" i="79"/>
  <c r="AE383" i="79"/>
  <c r="AE387" i="79"/>
  <c r="AB1121" i="79"/>
  <c r="AB1115" i="79"/>
  <c r="AB1116" i="79"/>
  <c r="AB1122" i="79"/>
  <c r="AB1117" i="79"/>
  <c r="AB1123" i="79"/>
  <c r="AB1120" i="79"/>
  <c r="AB1119" i="79"/>
  <c r="AB1114" i="79"/>
  <c r="AI1123" i="79"/>
  <c r="AI1119" i="79"/>
  <c r="AI1118" i="79"/>
  <c r="AI1117" i="79"/>
  <c r="AI1116" i="79"/>
  <c r="AI1120" i="79"/>
  <c r="AI1121" i="79"/>
  <c r="AI1114" i="79"/>
  <c r="AI1115" i="79"/>
  <c r="AI1122" i="79"/>
  <c r="AL931" i="79"/>
  <c r="AL932" i="79"/>
  <c r="AL939" i="79"/>
  <c r="AL933" i="79"/>
  <c r="AL936" i="79"/>
  <c r="AL937" i="79"/>
  <c r="AL938" i="79"/>
  <c r="AL934" i="79"/>
  <c r="AL935" i="79"/>
  <c r="AI384" i="79"/>
  <c r="AF205" i="79"/>
  <c r="K67" i="43" s="1"/>
  <c r="AA749" i="79"/>
  <c r="AA751" i="79"/>
  <c r="AA750" i="79"/>
  <c r="AA748" i="79"/>
  <c r="AA754" i="79"/>
  <c r="AA755" i="79"/>
  <c r="AA753" i="79"/>
  <c r="AI754" i="79"/>
  <c r="AI752" i="79"/>
  <c r="AI755" i="79"/>
  <c r="AI748" i="79"/>
  <c r="AI753" i="79"/>
  <c r="AI750" i="79"/>
  <c r="AI751" i="79"/>
  <c r="AI749" i="79"/>
  <c r="AD202" i="79"/>
  <c r="AD199" i="79"/>
  <c r="AF941" i="79"/>
  <c r="K79" i="43" s="1"/>
  <c r="AE1115" i="79"/>
  <c r="AE1117" i="79"/>
  <c r="AE1122" i="79"/>
  <c r="AE1121" i="79"/>
  <c r="AE1120" i="79"/>
  <c r="AE1116" i="79"/>
  <c r="AE1114" i="79"/>
  <c r="AE1119" i="79"/>
  <c r="AE1123" i="79"/>
  <c r="AE1118" i="79"/>
  <c r="AJ1121" i="79"/>
  <c r="AJ1122" i="79"/>
  <c r="AJ1116" i="79"/>
  <c r="AJ1118" i="79"/>
  <c r="AJ1115" i="79"/>
  <c r="AJ1120" i="79"/>
  <c r="AJ1114" i="79"/>
  <c r="AJ1123" i="79"/>
  <c r="AJ1117" i="79"/>
  <c r="AJ1119" i="79"/>
  <c r="AK938" i="79"/>
  <c r="AK931" i="79"/>
  <c r="AK933" i="79"/>
  <c r="AK937" i="79"/>
  <c r="AK939" i="79"/>
  <c r="AK936" i="79"/>
  <c r="AK934" i="79"/>
  <c r="AK935" i="79"/>
  <c r="AK932" i="79"/>
  <c r="AD750" i="79"/>
  <c r="AD752" i="79"/>
  <c r="AD751" i="79"/>
  <c r="AD755" i="79"/>
  <c r="AD754" i="79"/>
  <c r="AD753" i="79"/>
  <c r="AD748" i="79"/>
  <c r="AD749" i="79"/>
  <c r="AK1119" i="79"/>
  <c r="AK1123" i="79"/>
  <c r="AK1118" i="79"/>
  <c r="AK1114" i="79"/>
  <c r="AK1120" i="79"/>
  <c r="AK1116" i="79"/>
  <c r="AK1122" i="79"/>
  <c r="AK1117" i="79"/>
  <c r="AK1121" i="79"/>
  <c r="AK1115" i="79"/>
  <c r="AI386" i="79"/>
  <c r="AH749" i="79"/>
  <c r="AH755" i="79"/>
  <c r="AH754" i="79"/>
  <c r="AH748" i="79"/>
  <c r="AH751" i="79"/>
  <c r="AH750" i="79"/>
  <c r="AH753" i="79"/>
  <c r="AH752" i="79"/>
  <c r="AL941" i="79"/>
  <c r="Q79" i="43" s="1"/>
  <c r="Y568" i="79"/>
  <c r="Y569" i="79"/>
  <c r="Z937" i="79"/>
  <c r="Z931" i="79"/>
  <c r="Z938" i="79"/>
  <c r="Z933" i="79"/>
  <c r="Z939" i="79"/>
  <c r="Z936" i="79"/>
  <c r="Z934" i="79"/>
  <c r="Z935" i="79"/>
  <c r="Z932" i="79"/>
  <c r="AI389" i="79"/>
  <c r="N70" i="43" s="1"/>
  <c r="AF203" i="79"/>
  <c r="Z566" i="79"/>
  <c r="Y385" i="79"/>
  <c r="Y387" i="79"/>
  <c r="AJ753" i="79"/>
  <c r="AJ754" i="79"/>
  <c r="AJ755" i="79"/>
  <c r="AJ749" i="79"/>
  <c r="AJ748" i="79"/>
  <c r="AJ751" i="79"/>
  <c r="AJ752" i="79"/>
  <c r="AJ750" i="79"/>
  <c r="AL748" i="79"/>
  <c r="AL749" i="79"/>
  <c r="AL754" i="79"/>
  <c r="AL755" i="79"/>
  <c r="AL751" i="79"/>
  <c r="AL752" i="79"/>
  <c r="AL753" i="79"/>
  <c r="AL750" i="79"/>
  <c r="AG1125" i="79"/>
  <c r="L82" i="43" s="1"/>
  <c r="AK757" i="79"/>
  <c r="P76" i="43" s="1"/>
  <c r="AF1116" i="79"/>
  <c r="AF1121" i="79"/>
  <c r="AF1120" i="79"/>
  <c r="AF1118" i="79"/>
  <c r="AF1123" i="79"/>
  <c r="AF1115" i="79"/>
  <c r="AF1119" i="79"/>
  <c r="AF1114" i="79"/>
  <c r="AF1117" i="79"/>
  <c r="AF1122" i="79"/>
  <c r="AB931" i="79"/>
  <c r="AB938" i="79"/>
  <c r="AB933" i="79"/>
  <c r="AB937" i="79"/>
  <c r="AB936" i="79"/>
  <c r="AB939" i="79"/>
  <c r="AB934" i="79"/>
  <c r="AB932" i="79"/>
  <c r="AI934" i="79"/>
  <c r="AI937" i="79"/>
  <c r="AI935" i="79"/>
  <c r="AI938" i="79"/>
  <c r="AI932" i="79"/>
  <c r="AI936" i="79"/>
  <c r="AI939" i="79"/>
  <c r="AI931" i="79"/>
  <c r="AI933" i="79"/>
  <c r="AG757" i="79"/>
  <c r="L76" i="43" s="1"/>
  <c r="AE755" i="79"/>
  <c r="AE752" i="79"/>
  <c r="AE748" i="79"/>
  <c r="AE753" i="79"/>
  <c r="AE754" i="79"/>
  <c r="AE751" i="79"/>
  <c r="AE749" i="79"/>
  <c r="AE750" i="79"/>
  <c r="AC1114" i="79"/>
  <c r="AC1118" i="79"/>
  <c r="AC1115" i="79"/>
  <c r="AC1122" i="79"/>
  <c r="AC1123" i="79"/>
  <c r="AC1120" i="79"/>
  <c r="AC1117" i="79"/>
  <c r="AC1116" i="79"/>
  <c r="AC1119" i="79"/>
  <c r="AC1121" i="79"/>
  <c r="AG933" i="79"/>
  <c r="AG936" i="79"/>
  <c r="AG934" i="79"/>
  <c r="AG938" i="79"/>
  <c r="AG935" i="79"/>
  <c r="AG931" i="79"/>
  <c r="AG939" i="79"/>
  <c r="AG932" i="79"/>
  <c r="AG937" i="79"/>
  <c r="AD941" i="79"/>
  <c r="I79" i="43" s="1"/>
  <c r="AI385" i="79"/>
  <c r="AF199" i="79"/>
  <c r="AE382" i="79"/>
  <c r="Z571" i="79"/>
  <c r="Y383" i="79"/>
  <c r="Y382" i="79"/>
  <c r="AA1125" i="79"/>
  <c r="F82" i="43" s="1"/>
  <c r="AD757" i="79"/>
  <c r="I76" i="43" s="1"/>
  <c r="AC753" i="79"/>
  <c r="AC751" i="79"/>
  <c r="AC750" i="79"/>
  <c r="AC752" i="79"/>
  <c r="AC754" i="79"/>
  <c r="AC755" i="79"/>
  <c r="AC748" i="79"/>
  <c r="AC749" i="79"/>
  <c r="AI1125" i="79"/>
  <c r="N82" i="43" s="1"/>
  <c r="AF1125" i="79"/>
  <c r="K82" i="43" s="1"/>
  <c r="AH1123" i="79"/>
  <c r="AH1121" i="79"/>
  <c r="AH1122" i="79"/>
  <c r="AH1114" i="79"/>
  <c r="AH1120" i="79"/>
  <c r="AH1118" i="79"/>
  <c r="AH1116" i="79"/>
  <c r="AH1117" i="79"/>
  <c r="AH1115" i="79"/>
  <c r="AH1119" i="79"/>
  <c r="Y936" i="79"/>
  <c r="Y934" i="79"/>
  <c r="AA939" i="79"/>
  <c r="AA934" i="79"/>
  <c r="AA933" i="79"/>
  <c r="AA937" i="79"/>
  <c r="AA931" i="79"/>
  <c r="AA936" i="79"/>
  <c r="AA932" i="79"/>
  <c r="AA938" i="79"/>
  <c r="AJ934" i="79"/>
  <c r="AJ935" i="79"/>
  <c r="AJ932" i="79"/>
  <c r="AJ937" i="79"/>
  <c r="AJ933" i="79"/>
  <c r="AJ931" i="79"/>
  <c r="AJ938" i="79"/>
  <c r="AJ936" i="79"/>
  <c r="AJ939" i="79"/>
  <c r="AI757" i="79"/>
  <c r="N76" i="43" s="1"/>
  <c r="AH935" i="79"/>
  <c r="AH933" i="79"/>
  <c r="AH932" i="79"/>
  <c r="AH936" i="79"/>
  <c r="AH937" i="79"/>
  <c r="AH931" i="79"/>
  <c r="AH938" i="79"/>
  <c r="AH939" i="79"/>
  <c r="AH934" i="79"/>
  <c r="P15" i="47"/>
  <c r="AI205" i="79"/>
  <c r="N67" i="43" s="1"/>
  <c r="AF391" i="46"/>
  <c r="K60" i="43" s="1"/>
  <c r="AG391" i="46"/>
  <c r="L60" i="43" s="1"/>
  <c r="D82" i="43"/>
  <c r="Y1124" i="79"/>
  <c r="D81" i="43" s="1"/>
  <c r="P17" i="47"/>
  <c r="P18" i="47"/>
  <c r="AJ202" i="79"/>
  <c r="AI200" i="79"/>
  <c r="P21" i="47"/>
  <c r="P24" i="47"/>
  <c r="Q22" i="47"/>
  <c r="Q25" i="47"/>
  <c r="AL200" i="79"/>
  <c r="AI202" i="79"/>
  <c r="AH389" i="46"/>
  <c r="E94" i="43" s="1"/>
  <c r="AH390" i="46"/>
  <c r="AH388" i="46"/>
  <c r="P19" i="47"/>
  <c r="AJ200" i="79"/>
  <c r="P22" i="47"/>
  <c r="Q23" i="47"/>
  <c r="AI203" i="79"/>
  <c r="P16" i="47"/>
  <c r="P25" i="47"/>
  <c r="P23" i="47"/>
  <c r="Q18" i="47"/>
  <c r="Q16" i="47"/>
  <c r="AL199" i="79"/>
  <c r="AJ199" i="79"/>
  <c r="AJ201" i="79"/>
  <c r="AI201" i="79"/>
  <c r="P26" i="47"/>
  <c r="Q20" i="47"/>
  <c r="AJ205" i="79"/>
  <c r="O67" i="43" s="1"/>
  <c r="AH203" i="79"/>
  <c r="AH201" i="79"/>
  <c r="AH199" i="79"/>
  <c r="AH200" i="79"/>
  <c r="AH202" i="79"/>
  <c r="AI391" i="46"/>
  <c r="N60" i="43" s="1"/>
  <c r="S56" i="47" s="1"/>
  <c r="T24" i="47"/>
  <c r="T17" i="47"/>
  <c r="T19" i="47"/>
  <c r="T16" i="47"/>
  <c r="T22" i="47"/>
  <c r="S20" i="47"/>
  <c r="T21" i="47"/>
  <c r="T15" i="47"/>
  <c r="AJ391" i="46"/>
  <c r="O60" i="43" s="1"/>
  <c r="S24" i="47"/>
  <c r="T26" i="47"/>
  <c r="T20" i="47"/>
  <c r="T23" i="47"/>
  <c r="T25" i="47"/>
  <c r="S26" i="47"/>
  <c r="S17" i="47"/>
  <c r="S19" i="47"/>
  <c r="S21" i="47"/>
  <c r="S18" i="47"/>
  <c r="S15" i="47"/>
  <c r="S25" i="47"/>
  <c r="S16" i="47"/>
  <c r="S22" i="47"/>
  <c r="S32" i="47"/>
  <c r="V18" i="47"/>
  <c r="Y204" i="79"/>
  <c r="V16" i="47"/>
  <c r="V20" i="47"/>
  <c r="V23" i="47"/>
  <c r="V25" i="47"/>
  <c r="V15" i="47"/>
  <c r="V26" i="47"/>
  <c r="V24" i="47"/>
  <c r="V19" i="47"/>
  <c r="V17" i="47"/>
  <c r="V22" i="47"/>
  <c r="Y261" i="46"/>
  <c r="D57" i="43" s="1"/>
  <c r="D58" i="43"/>
  <c r="U20" i="47"/>
  <c r="U22" i="47"/>
  <c r="U23" i="47"/>
  <c r="U16" i="47"/>
  <c r="U15" i="47"/>
  <c r="U24" i="47"/>
  <c r="U25" i="47"/>
  <c r="U18" i="47"/>
  <c r="U26" i="47"/>
  <c r="U19" i="47"/>
  <c r="U21" i="47"/>
  <c r="S41" i="47"/>
  <c r="S39" i="47"/>
  <c r="S40" i="47"/>
  <c r="S30" i="47"/>
  <c r="S31" i="47"/>
  <c r="S36" i="47"/>
  <c r="S34" i="47"/>
  <c r="S33" i="47"/>
  <c r="S37" i="47"/>
  <c r="S38" i="47"/>
  <c r="S35" i="47"/>
  <c r="AL391" i="46"/>
  <c r="Q60" i="43" s="1"/>
  <c r="AA391" i="46"/>
  <c r="F60" i="43" s="1"/>
  <c r="K45" i="47" s="1"/>
  <c r="AL521" i="46"/>
  <c r="Q63" i="43" s="1"/>
  <c r="AC391" i="46"/>
  <c r="H60" i="43" s="1"/>
  <c r="M45" i="47" s="1"/>
  <c r="AD391" i="46"/>
  <c r="I60" i="43" s="1"/>
  <c r="AB521" i="46"/>
  <c r="G63" i="43" s="1"/>
  <c r="AA521" i="46"/>
  <c r="F63" i="43" s="1"/>
  <c r="AC521" i="46"/>
  <c r="H63" i="43" s="1"/>
  <c r="Z521" i="46"/>
  <c r="E63" i="43" s="1"/>
  <c r="AB391" i="46"/>
  <c r="G60" i="43" s="1"/>
  <c r="D61" i="43"/>
  <c r="K34" i="47"/>
  <c r="L15" i="47"/>
  <c r="L19" i="47"/>
  <c r="L26" i="47"/>
  <c r="K31" i="47"/>
  <c r="L18" i="47"/>
  <c r="K18" i="47"/>
  <c r="M26" i="47"/>
  <c r="L41" i="47"/>
  <c r="M36" i="47"/>
  <c r="M15" i="47"/>
  <c r="L24" i="47"/>
  <c r="N24" i="47"/>
  <c r="M22" i="47"/>
  <c r="L33" i="47"/>
  <c r="M23" i="47"/>
  <c r="K40" i="47"/>
  <c r="L25" i="47"/>
  <c r="L37" i="47"/>
  <c r="M24" i="47"/>
  <c r="L38" i="47"/>
  <c r="L36" i="47"/>
  <c r="M19" i="47"/>
  <c r="K24" i="47"/>
  <c r="M32" i="47"/>
  <c r="N19" i="47"/>
  <c r="M35" i="47"/>
  <c r="M37" i="47"/>
  <c r="K17" i="47"/>
  <c r="K19" i="47"/>
  <c r="K41" i="47"/>
  <c r="K30" i="47"/>
  <c r="N16" i="47"/>
  <c r="N22" i="47"/>
  <c r="N20" i="47"/>
  <c r="N26" i="47"/>
  <c r="N15" i="47"/>
  <c r="N23" i="47"/>
  <c r="N25" i="47"/>
  <c r="N17" i="47"/>
  <c r="M34" i="47"/>
  <c r="K37" i="47"/>
  <c r="K25" i="47"/>
  <c r="K26" i="47"/>
  <c r="K15" i="47"/>
  <c r="K36" i="47"/>
  <c r="K39" i="47"/>
  <c r="K38" i="47"/>
  <c r="K32" i="47"/>
  <c r="K21" i="47"/>
  <c r="K23" i="47"/>
  <c r="K16" i="47"/>
  <c r="K22" i="47"/>
  <c r="K20" i="47"/>
  <c r="K33" i="47"/>
  <c r="K35" i="47"/>
  <c r="N21" i="47"/>
  <c r="N18" i="47"/>
  <c r="M17" i="47"/>
  <c r="M18" i="47"/>
  <c r="M21" i="47"/>
  <c r="M40" i="47"/>
  <c r="M30" i="47"/>
  <c r="M41" i="47"/>
  <c r="M33" i="47"/>
  <c r="L16" i="47"/>
  <c r="L23" i="47"/>
  <c r="L21" i="47"/>
  <c r="L34" i="47"/>
  <c r="L40" i="47"/>
  <c r="M16" i="47"/>
  <c r="M25" i="47"/>
  <c r="M20" i="47"/>
  <c r="M38" i="47"/>
  <c r="M31" i="47"/>
  <c r="M39" i="47"/>
  <c r="L17" i="47"/>
  <c r="L20" i="47"/>
  <c r="L22" i="47"/>
  <c r="L30" i="47"/>
  <c r="L39" i="47"/>
  <c r="L31" i="47"/>
  <c r="L32" i="47"/>
  <c r="L35" i="47"/>
  <c r="AE391" i="46"/>
  <c r="J60" i="43" s="1"/>
  <c r="Z391" i="46"/>
  <c r="E60" i="43" s="1"/>
  <c r="Z261" i="46"/>
  <c r="Y391" i="46"/>
  <c r="J54" i="43"/>
  <c r="D54" i="43"/>
  <c r="D55" i="43"/>
  <c r="E54" i="43"/>
  <c r="AE521" i="46" l="1"/>
  <c r="J63" i="43" s="1"/>
  <c r="O66" i="47" s="1"/>
  <c r="AI521" i="46"/>
  <c r="N63" i="43" s="1"/>
  <c r="S71" i="47" s="1"/>
  <c r="T37" i="47"/>
  <c r="T39" i="47"/>
  <c r="R64" i="43"/>
  <c r="T34" i="47"/>
  <c r="T40" i="47"/>
  <c r="Q41" i="47"/>
  <c r="T38" i="47"/>
  <c r="T36" i="47"/>
  <c r="AK521" i="46"/>
  <c r="P63" i="43" s="1"/>
  <c r="T41" i="47"/>
  <c r="T32" i="47"/>
  <c r="T31" i="47"/>
  <c r="T33" i="47"/>
  <c r="AL261" i="46"/>
  <c r="Q57" i="43" s="1"/>
  <c r="V39" i="47" s="1"/>
  <c r="T30" i="47"/>
  <c r="T35" i="47"/>
  <c r="P39" i="47"/>
  <c r="AM519" i="46"/>
  <c r="AG521" i="46"/>
  <c r="L63" i="43" s="1"/>
  <c r="Q65" i="47" s="1"/>
  <c r="AM260" i="46"/>
  <c r="Q31" i="47"/>
  <c r="Q35" i="47"/>
  <c r="AM520" i="46"/>
  <c r="D94" i="43"/>
  <c r="Q40" i="47"/>
  <c r="AH521" i="46"/>
  <c r="M63" i="43" s="1"/>
  <c r="Q33" i="47"/>
  <c r="N33" i="47"/>
  <c r="AJ521" i="46"/>
  <c r="O63" i="43" s="1"/>
  <c r="T71" i="47" s="1"/>
  <c r="AM517" i="46"/>
  <c r="Q39" i="47"/>
  <c r="Q30" i="47"/>
  <c r="Q34" i="47"/>
  <c r="AM518" i="46"/>
  <c r="AD521" i="46"/>
  <c r="I63" i="43" s="1"/>
  <c r="N64" i="47" s="1"/>
  <c r="Q38" i="47"/>
  <c r="Q36" i="47"/>
  <c r="F93" i="43"/>
  <c r="AF521" i="46"/>
  <c r="K63" i="43" s="1"/>
  <c r="P62" i="47" s="1"/>
  <c r="Q32" i="47"/>
  <c r="Q37" i="47"/>
  <c r="AM522" i="46"/>
  <c r="F104" i="43" s="1"/>
  <c r="R30" i="47"/>
  <c r="F94" i="43"/>
  <c r="N39" i="47"/>
  <c r="N30" i="47"/>
  <c r="N31" i="47"/>
  <c r="N38" i="47"/>
  <c r="N35" i="47"/>
  <c r="N36" i="47"/>
  <c r="N41" i="47"/>
  <c r="N34" i="47"/>
  <c r="N37" i="47"/>
  <c r="N51" i="47"/>
  <c r="AM262" i="46"/>
  <c r="D104" i="43" s="1"/>
  <c r="AM259" i="46"/>
  <c r="AM261" i="46" s="1"/>
  <c r="N40" i="47"/>
  <c r="N32" i="47"/>
  <c r="R58" i="43"/>
  <c r="D93" i="43"/>
  <c r="D103" i="43" s="1"/>
  <c r="AE204" i="79"/>
  <c r="J66" i="43" s="1"/>
  <c r="R54" i="43"/>
  <c r="AK572" i="79"/>
  <c r="P72" i="43" s="1"/>
  <c r="AM383" i="79"/>
  <c r="AM382" i="79"/>
  <c r="AM384" i="79"/>
  <c r="Z756" i="79"/>
  <c r="E75" i="43" s="1"/>
  <c r="Y572" i="79"/>
  <c r="D72" i="43" s="1"/>
  <c r="AM205" i="79"/>
  <c r="G104" i="43" s="1"/>
  <c r="AD572" i="79"/>
  <c r="I72" i="43" s="1"/>
  <c r="AJ572" i="79"/>
  <c r="O72" i="43" s="1"/>
  <c r="U31" i="47"/>
  <c r="R55" i="43"/>
  <c r="AM388" i="46"/>
  <c r="AM567" i="79"/>
  <c r="AM390" i="46"/>
  <c r="AM200" i="79"/>
  <c r="AM199" i="79"/>
  <c r="AM1115" i="79"/>
  <c r="AM1116" i="79"/>
  <c r="AM750" i="79"/>
  <c r="AM754" i="79"/>
  <c r="AM749" i="79"/>
  <c r="AM1114" i="79"/>
  <c r="AM748" i="79"/>
  <c r="AM932" i="79"/>
  <c r="AM1122" i="79"/>
  <c r="AM1120" i="79"/>
  <c r="AM201" i="79"/>
  <c r="AM389" i="46"/>
  <c r="AM133" i="46"/>
  <c r="AM1117" i="79"/>
  <c r="AM1119" i="79"/>
  <c r="AM934" i="79"/>
  <c r="AM571" i="79"/>
  <c r="AM753" i="79"/>
  <c r="AM1123" i="79"/>
  <c r="AM751" i="79"/>
  <c r="AM1121" i="79"/>
  <c r="AM202" i="79"/>
  <c r="AM566" i="79"/>
  <c r="D79" i="43"/>
  <c r="R79" i="43" s="1"/>
  <c r="AM941" i="79"/>
  <c r="K104" i="43" s="1"/>
  <c r="AM387" i="79"/>
  <c r="AM568" i="79"/>
  <c r="R73" i="43"/>
  <c r="AM573" i="79"/>
  <c r="I104" i="43" s="1"/>
  <c r="AM392" i="46"/>
  <c r="E104" i="43" s="1"/>
  <c r="AM565" i="79"/>
  <c r="AM937" i="79"/>
  <c r="AM389" i="79"/>
  <c r="H104" i="43" s="1"/>
  <c r="AK391" i="46"/>
  <c r="P60" i="43" s="1"/>
  <c r="U47" i="47" s="1"/>
  <c r="AM385" i="79"/>
  <c r="AM570" i="79"/>
  <c r="AM931" i="79"/>
  <c r="AM933" i="79"/>
  <c r="AM1125" i="79"/>
  <c r="L104" i="43" s="1"/>
  <c r="AM936" i="79"/>
  <c r="AM755" i="79"/>
  <c r="AM939" i="79"/>
  <c r="AM938" i="79"/>
  <c r="AM757" i="79"/>
  <c r="J104" i="43" s="1"/>
  <c r="C103" i="43"/>
  <c r="AL572" i="79"/>
  <c r="Q72" i="43" s="1"/>
  <c r="E95" i="43"/>
  <c r="Z388" i="79"/>
  <c r="E69" i="43" s="1"/>
  <c r="AG572" i="79"/>
  <c r="L72" i="43" s="1"/>
  <c r="R27" i="47"/>
  <c r="R29" i="47" s="1"/>
  <c r="P30" i="47"/>
  <c r="P37" i="47"/>
  <c r="P33" i="47"/>
  <c r="P56" i="47"/>
  <c r="P32" i="47"/>
  <c r="AG388" i="79"/>
  <c r="L69" i="43" s="1"/>
  <c r="AH388" i="79"/>
  <c r="M69" i="43" s="1"/>
  <c r="AI572" i="79"/>
  <c r="N72" i="43" s="1"/>
  <c r="AJ388" i="79"/>
  <c r="O69" i="43" s="1"/>
  <c r="AL388" i="79"/>
  <c r="Q69" i="43" s="1"/>
  <c r="P48" i="47"/>
  <c r="AD204" i="79"/>
  <c r="I66" i="43" s="1"/>
  <c r="K95" i="43"/>
  <c r="AF388" i="79"/>
  <c r="K69" i="43" s="1"/>
  <c r="P54" i="47"/>
  <c r="AF572" i="79"/>
  <c r="K72" i="43" s="1"/>
  <c r="AF204" i="79"/>
  <c r="K66" i="43" s="1"/>
  <c r="AK388" i="79"/>
  <c r="P69" i="43" s="1"/>
  <c r="AG204" i="79"/>
  <c r="L66" i="43" s="1"/>
  <c r="P34" i="47"/>
  <c r="P40" i="47"/>
  <c r="AK204" i="79"/>
  <c r="P66" i="43" s="1"/>
  <c r="Y940" i="79"/>
  <c r="D78" i="43" s="1"/>
  <c r="H94" i="43"/>
  <c r="H96" i="43"/>
  <c r="AI204" i="79"/>
  <c r="N66" i="43" s="1"/>
  <c r="AE572" i="79"/>
  <c r="J72" i="43" s="1"/>
  <c r="P51" i="47"/>
  <c r="K94" i="43"/>
  <c r="AH572" i="79"/>
  <c r="M72" i="43" s="1"/>
  <c r="AC388" i="79"/>
  <c r="H69" i="43" s="1"/>
  <c r="I99" i="43"/>
  <c r="H93" i="43"/>
  <c r="H98" i="43"/>
  <c r="P55" i="47"/>
  <c r="AI1124" i="79"/>
  <c r="N81" i="43" s="1"/>
  <c r="J99" i="43"/>
  <c r="I95" i="43"/>
  <c r="P50" i="47"/>
  <c r="K101" i="43"/>
  <c r="R76" i="43"/>
  <c r="J98" i="43"/>
  <c r="R70" i="43"/>
  <c r="AC204" i="79"/>
  <c r="H66" i="43" s="1"/>
  <c r="AC572" i="79"/>
  <c r="H72" i="43" s="1"/>
  <c r="L100" i="43"/>
  <c r="P47" i="47"/>
  <c r="P35" i="47"/>
  <c r="P38" i="47"/>
  <c r="AD388" i="79"/>
  <c r="I69" i="43" s="1"/>
  <c r="AD1124" i="79"/>
  <c r="I81" i="43" s="1"/>
  <c r="AF940" i="79"/>
  <c r="K78" i="43" s="1"/>
  <c r="I93" i="43"/>
  <c r="P53" i="47"/>
  <c r="P36" i="47"/>
  <c r="P31" i="47"/>
  <c r="H95" i="43"/>
  <c r="AG940" i="79"/>
  <c r="L78" i="43" s="1"/>
  <c r="AI388" i="79"/>
  <c r="N69" i="43" s="1"/>
  <c r="I98" i="43"/>
  <c r="L94" i="43"/>
  <c r="R61" i="43"/>
  <c r="P46" i="47"/>
  <c r="P52" i="47"/>
  <c r="P41" i="47"/>
  <c r="J96" i="43"/>
  <c r="L95" i="43"/>
  <c r="K93" i="43"/>
  <c r="P45" i="47"/>
  <c r="P49" i="47"/>
  <c r="L102" i="43"/>
  <c r="M102" i="43" s="1"/>
  <c r="I94" i="43"/>
  <c r="AE388" i="79"/>
  <c r="J69" i="43" s="1"/>
  <c r="Z572" i="79"/>
  <c r="E72" i="43" s="1"/>
  <c r="AH940" i="79"/>
  <c r="M78" i="43" s="1"/>
  <c r="K99" i="43"/>
  <c r="AD756" i="79"/>
  <c r="I75" i="43" s="1"/>
  <c r="J93" i="43"/>
  <c r="AE940" i="79"/>
  <c r="J78" i="43" s="1"/>
  <c r="AL1124" i="79"/>
  <c r="Q81" i="43" s="1"/>
  <c r="AK756" i="79"/>
  <c r="P75" i="43" s="1"/>
  <c r="L93" i="43"/>
  <c r="Z1124" i="79"/>
  <c r="E81" i="43" s="1"/>
  <c r="AH1124" i="79"/>
  <c r="M81" i="43" s="1"/>
  <c r="AF1124" i="79"/>
  <c r="K81" i="43" s="1"/>
  <c r="AC940" i="79"/>
  <c r="H78" i="43" s="1"/>
  <c r="AG1124" i="79"/>
  <c r="L81" i="43" s="1"/>
  <c r="L98" i="43"/>
  <c r="J94" i="43"/>
  <c r="AL756" i="79"/>
  <c r="Q75" i="43" s="1"/>
  <c r="AF756" i="79"/>
  <c r="K75" i="43" s="1"/>
  <c r="AD940" i="79"/>
  <c r="I78" i="43" s="1"/>
  <c r="J95" i="43"/>
  <c r="I96" i="43"/>
  <c r="AC756" i="79"/>
  <c r="H75" i="43" s="1"/>
  <c r="K100" i="43"/>
  <c r="AK1124" i="79"/>
  <c r="P81" i="43" s="1"/>
  <c r="AJ1124" i="79"/>
  <c r="O81" i="43" s="1"/>
  <c r="AI756" i="79"/>
  <c r="N75" i="43" s="1"/>
  <c r="K96" i="43"/>
  <c r="Y388" i="79"/>
  <c r="D69" i="43" s="1"/>
  <c r="L99" i="43"/>
  <c r="R82" i="43"/>
  <c r="AJ940" i="79"/>
  <c r="O78" i="43" s="1"/>
  <c r="K98" i="43"/>
  <c r="AE1124" i="79"/>
  <c r="J81" i="43" s="1"/>
  <c r="AE756" i="79"/>
  <c r="J75" i="43" s="1"/>
  <c r="Z940" i="79"/>
  <c r="E78" i="43" s="1"/>
  <c r="AL940" i="79"/>
  <c r="Q78" i="43" s="1"/>
  <c r="L101" i="43"/>
  <c r="AC1124" i="79"/>
  <c r="H81" i="43" s="1"/>
  <c r="AI940" i="79"/>
  <c r="N78" i="43" s="1"/>
  <c r="AJ756" i="79"/>
  <c r="O75" i="43" s="1"/>
  <c r="AH756" i="79"/>
  <c r="M75" i="43" s="1"/>
  <c r="AK940" i="79"/>
  <c r="P78" i="43" s="1"/>
  <c r="AG756" i="79"/>
  <c r="L75" i="43" s="1"/>
  <c r="L96" i="43"/>
  <c r="J100" i="43"/>
  <c r="AH391" i="46"/>
  <c r="M60" i="43" s="1"/>
  <c r="R31" i="47"/>
  <c r="R34" i="47"/>
  <c r="R38" i="47"/>
  <c r="T47" i="47"/>
  <c r="R37" i="47"/>
  <c r="R39" i="47"/>
  <c r="AJ204" i="79"/>
  <c r="O66" i="43" s="1"/>
  <c r="Q27" i="47"/>
  <c r="Q29" i="47" s="1"/>
  <c r="P27" i="47"/>
  <c r="P29" i="47" s="1"/>
  <c r="Q50" i="47"/>
  <c r="R40" i="47"/>
  <c r="R41" i="47"/>
  <c r="R33" i="47"/>
  <c r="AL204" i="79"/>
  <c r="Q66" i="43" s="1"/>
  <c r="Q47" i="47"/>
  <c r="Q52" i="47"/>
  <c r="R35" i="47"/>
  <c r="R32" i="47"/>
  <c r="R36" i="47"/>
  <c r="E93" i="43"/>
  <c r="Q45" i="47"/>
  <c r="G94" i="43"/>
  <c r="Q54" i="47"/>
  <c r="Q48" i="47"/>
  <c r="Q56" i="47"/>
  <c r="Q49" i="47"/>
  <c r="Q53" i="47"/>
  <c r="Q55" i="47"/>
  <c r="G95" i="43"/>
  <c r="Q51" i="47"/>
  <c r="Q46" i="47"/>
  <c r="R67" i="43"/>
  <c r="S48" i="47"/>
  <c r="G96" i="43"/>
  <c r="AH204" i="79"/>
  <c r="M66" i="43" s="1"/>
  <c r="G93" i="43"/>
  <c r="S49" i="47"/>
  <c r="S55" i="47"/>
  <c r="S50" i="47"/>
  <c r="S46" i="47"/>
  <c r="S45" i="47"/>
  <c r="S52" i="47"/>
  <c r="S51" i="47"/>
  <c r="S54" i="47"/>
  <c r="S47" i="47"/>
  <c r="S53" i="47"/>
  <c r="T54" i="47"/>
  <c r="T52" i="47"/>
  <c r="T56" i="47"/>
  <c r="T48" i="47"/>
  <c r="T27" i="47"/>
  <c r="T29" i="47" s="1"/>
  <c r="T53" i="47"/>
  <c r="T45" i="47"/>
  <c r="T55" i="47"/>
  <c r="S27" i="47"/>
  <c r="S29" i="47" s="1"/>
  <c r="S42" i="47" s="1"/>
  <c r="S44" i="47" s="1"/>
  <c r="T46" i="47"/>
  <c r="T51" i="47"/>
  <c r="T49" i="47"/>
  <c r="T50" i="47"/>
  <c r="V27" i="47"/>
  <c r="V29" i="47" s="1"/>
  <c r="F96" i="43"/>
  <c r="F95" i="43"/>
  <c r="D63" i="43"/>
  <c r="U27" i="47"/>
  <c r="U29" i="47" s="1"/>
  <c r="U40" i="47"/>
  <c r="U36" i="47"/>
  <c r="U41" i="47"/>
  <c r="U39" i="47"/>
  <c r="U38" i="47"/>
  <c r="U37" i="47"/>
  <c r="U35" i="47"/>
  <c r="U33" i="47"/>
  <c r="U30" i="47"/>
  <c r="U32" i="47"/>
  <c r="U34" i="47"/>
  <c r="K56" i="47"/>
  <c r="K54" i="47"/>
  <c r="K50" i="47"/>
  <c r="K51" i="47"/>
  <c r="K48" i="47"/>
  <c r="K55" i="47"/>
  <c r="K52" i="47"/>
  <c r="K46" i="47"/>
  <c r="K47" i="47"/>
  <c r="K49" i="47"/>
  <c r="K53" i="47"/>
  <c r="M47" i="47"/>
  <c r="M49" i="47"/>
  <c r="M54" i="47"/>
  <c r="M55" i="47"/>
  <c r="M51" i="47"/>
  <c r="D66" i="43"/>
  <c r="M50" i="47"/>
  <c r="M52" i="47"/>
  <c r="M46" i="47"/>
  <c r="M56" i="47"/>
  <c r="M48" i="47"/>
  <c r="M53" i="47"/>
  <c r="N54" i="47"/>
  <c r="N49" i="47"/>
  <c r="N50" i="47"/>
  <c r="N46" i="47"/>
  <c r="N45" i="47"/>
  <c r="N52" i="47"/>
  <c r="N47" i="47"/>
  <c r="N48" i="47"/>
  <c r="N56" i="47"/>
  <c r="N55" i="47"/>
  <c r="N53" i="47"/>
  <c r="M71" i="47"/>
  <c r="M65" i="47"/>
  <c r="M68" i="47"/>
  <c r="M70" i="47"/>
  <c r="M63" i="47"/>
  <c r="M61" i="47"/>
  <c r="M60" i="47"/>
  <c r="M66" i="47"/>
  <c r="M69" i="47"/>
  <c r="M64" i="47"/>
  <c r="M67" i="47"/>
  <c r="M62" i="47"/>
  <c r="L55" i="47"/>
  <c r="L54" i="47"/>
  <c r="L47" i="47"/>
  <c r="L66" i="47"/>
  <c r="L60" i="47"/>
  <c r="L69" i="47"/>
  <c r="L62" i="47"/>
  <c r="L56" i="47"/>
  <c r="L68" i="47"/>
  <c r="L48" i="47"/>
  <c r="L53" i="47"/>
  <c r="L52" i="47"/>
  <c r="L45" i="47"/>
  <c r="L46" i="47"/>
  <c r="L67" i="47"/>
  <c r="L49" i="47"/>
  <c r="L63" i="47"/>
  <c r="L70" i="47"/>
  <c r="L65" i="47"/>
  <c r="L64" i="47"/>
  <c r="L71" i="47"/>
  <c r="L61" i="47"/>
  <c r="L51" i="47"/>
  <c r="L50" i="47"/>
  <c r="D60" i="43"/>
  <c r="J21" i="47"/>
  <c r="J23" i="47"/>
  <c r="J15" i="47"/>
  <c r="J18" i="47"/>
  <c r="O39" i="47"/>
  <c r="O22" i="47"/>
  <c r="O38" i="47"/>
  <c r="J19" i="47"/>
  <c r="O45" i="47"/>
  <c r="O16" i="47"/>
  <c r="O46" i="47"/>
  <c r="O48" i="47"/>
  <c r="O19" i="47"/>
  <c r="O23" i="47"/>
  <c r="O41" i="47"/>
  <c r="O52" i="47"/>
  <c r="O17" i="47"/>
  <c r="O40" i="47"/>
  <c r="O61" i="47"/>
  <c r="O35" i="47"/>
  <c r="O50" i="47"/>
  <c r="O49" i="47"/>
  <c r="J16" i="47"/>
  <c r="O20" i="47"/>
  <c r="O32" i="47"/>
  <c r="I30" i="47"/>
  <c r="I15" i="47"/>
  <c r="J24" i="47"/>
  <c r="J20" i="47"/>
  <c r="J26" i="47"/>
  <c r="O25" i="47"/>
  <c r="O18" i="47"/>
  <c r="O24" i="47"/>
  <c r="O54" i="47"/>
  <c r="O33" i="47"/>
  <c r="O31" i="47"/>
  <c r="O36" i="47"/>
  <c r="O37" i="47"/>
  <c r="O30" i="47"/>
  <c r="J17" i="47"/>
  <c r="J25" i="47"/>
  <c r="J22" i="47"/>
  <c r="O15" i="47"/>
  <c r="O26" i="47"/>
  <c r="O21" i="47"/>
  <c r="O34" i="47"/>
  <c r="O55" i="47"/>
  <c r="O56" i="47"/>
  <c r="O47" i="47"/>
  <c r="O51" i="47"/>
  <c r="O53" i="47"/>
  <c r="I36" i="47"/>
  <c r="I39" i="47"/>
  <c r="I31" i="47"/>
  <c r="I38" i="47"/>
  <c r="I40" i="47"/>
  <c r="I32" i="47"/>
  <c r="I41" i="47"/>
  <c r="I34" i="47"/>
  <c r="I37" i="47"/>
  <c r="I33" i="47"/>
  <c r="I35" i="47"/>
  <c r="I21" i="47"/>
  <c r="I18" i="47"/>
  <c r="I23" i="47"/>
  <c r="I22" i="47"/>
  <c r="I26" i="47"/>
  <c r="I25" i="47"/>
  <c r="I24" i="47"/>
  <c r="I20" i="47"/>
  <c r="I19" i="47"/>
  <c r="I17" i="47"/>
  <c r="I16" i="47"/>
  <c r="E57" i="43"/>
  <c r="K27" i="47"/>
  <c r="S66" i="47" l="1"/>
  <c r="S65" i="47"/>
  <c r="O63" i="47"/>
  <c r="O67" i="47"/>
  <c r="O70" i="47"/>
  <c r="O65" i="47"/>
  <c r="O71" i="47"/>
  <c r="O60" i="47"/>
  <c r="O62" i="47"/>
  <c r="O69" i="47"/>
  <c r="O68" i="47"/>
  <c r="O83" i="47"/>
  <c r="O64" i="47"/>
  <c r="S64" i="47"/>
  <c r="S63" i="47"/>
  <c r="T63" i="47"/>
  <c r="V31" i="47"/>
  <c r="T64" i="47"/>
  <c r="S61" i="47"/>
  <c r="T75" i="47"/>
  <c r="S62" i="47"/>
  <c r="S70" i="47"/>
  <c r="S67" i="47"/>
  <c r="S60" i="47"/>
  <c r="S69" i="47"/>
  <c r="S68" i="47"/>
  <c r="V46" i="47"/>
  <c r="V40" i="47"/>
  <c r="V56" i="47"/>
  <c r="Q61" i="47"/>
  <c r="V61" i="47"/>
  <c r="V48" i="47"/>
  <c r="Q66" i="47"/>
  <c r="Q60" i="47"/>
  <c r="R57" i="43"/>
  <c r="V64" i="47"/>
  <c r="V67" i="47"/>
  <c r="V54" i="47"/>
  <c r="V32" i="47"/>
  <c r="V71" i="47"/>
  <c r="V30" i="47"/>
  <c r="T42" i="47"/>
  <c r="T44" i="47" s="1"/>
  <c r="T57" i="47" s="1"/>
  <c r="T59" i="47" s="1"/>
  <c r="V69" i="47"/>
  <c r="V70" i="47"/>
  <c r="V66" i="47"/>
  <c r="V35" i="47"/>
  <c r="V51" i="47"/>
  <c r="V50" i="47"/>
  <c r="V37" i="47"/>
  <c r="T62" i="47"/>
  <c r="T60" i="47"/>
  <c r="V62" i="47"/>
  <c r="V63" i="47"/>
  <c r="V60" i="47"/>
  <c r="V45" i="47"/>
  <c r="V53" i="47"/>
  <c r="V34" i="47"/>
  <c r="V68" i="47"/>
  <c r="V65" i="47"/>
  <c r="V41" i="47"/>
  <c r="V36" i="47"/>
  <c r="V49" i="47"/>
  <c r="V47" i="47"/>
  <c r="V55" i="47"/>
  <c r="V52" i="47"/>
  <c r="V38" i="47"/>
  <c r="V33" i="47"/>
  <c r="T66" i="47"/>
  <c r="N65" i="47"/>
  <c r="Q64" i="47"/>
  <c r="Q69" i="47"/>
  <c r="Q70" i="47"/>
  <c r="Q62" i="47"/>
  <c r="Q71" i="47"/>
  <c r="Q67" i="47"/>
  <c r="AM263" i="46"/>
  <c r="N68" i="47"/>
  <c r="N62" i="47"/>
  <c r="R63" i="43"/>
  <c r="Q68" i="47"/>
  <c r="Q63" i="47"/>
  <c r="P60" i="47"/>
  <c r="P64" i="47"/>
  <c r="AM521" i="46"/>
  <c r="AM523" i="46" s="1"/>
  <c r="T67" i="47"/>
  <c r="T68" i="47"/>
  <c r="T70" i="47"/>
  <c r="T61" i="47"/>
  <c r="T65" i="47"/>
  <c r="T69" i="47"/>
  <c r="P71" i="47"/>
  <c r="N67" i="47"/>
  <c r="P63" i="47"/>
  <c r="Q42" i="47"/>
  <c r="Q44" i="47" s="1"/>
  <c r="N71" i="47"/>
  <c r="N66" i="47"/>
  <c r="P67" i="47"/>
  <c r="N69" i="47"/>
  <c r="P70" i="47"/>
  <c r="P69" i="47"/>
  <c r="R68" i="47"/>
  <c r="N63" i="47"/>
  <c r="N60" i="47"/>
  <c r="P65" i="47"/>
  <c r="P68" i="47"/>
  <c r="P66" i="47"/>
  <c r="N70" i="47"/>
  <c r="N61" i="47"/>
  <c r="P61" i="47"/>
  <c r="O86" i="47"/>
  <c r="O81" i="47"/>
  <c r="O80" i="47"/>
  <c r="O98" i="47"/>
  <c r="O78" i="47"/>
  <c r="O77" i="47"/>
  <c r="O76" i="47"/>
  <c r="O82" i="47"/>
  <c r="O79" i="47"/>
  <c r="O85" i="47"/>
  <c r="O84" i="47"/>
  <c r="O75" i="47"/>
  <c r="U83" i="47"/>
  <c r="E29" i="43"/>
  <c r="E42" i="43"/>
  <c r="H20" i="43"/>
  <c r="R60" i="43"/>
  <c r="Q82" i="47"/>
  <c r="P83" i="47"/>
  <c r="AM391" i="46"/>
  <c r="AM393" i="46" s="1"/>
  <c r="U63" i="47"/>
  <c r="U71" i="47"/>
  <c r="U48" i="47"/>
  <c r="U50" i="47"/>
  <c r="U61" i="47"/>
  <c r="U65" i="47"/>
  <c r="U49" i="47"/>
  <c r="U56" i="47"/>
  <c r="U68" i="47"/>
  <c r="U70" i="47"/>
  <c r="U45" i="47"/>
  <c r="U46" i="47"/>
  <c r="U60" i="47"/>
  <c r="U66" i="47"/>
  <c r="U69" i="47"/>
  <c r="U52" i="47"/>
  <c r="U62" i="47"/>
  <c r="U64" i="47"/>
  <c r="U54" i="47"/>
  <c r="U55" i="47"/>
  <c r="U67" i="47"/>
  <c r="U53" i="47"/>
  <c r="U51" i="47"/>
  <c r="W15" i="47"/>
  <c r="M82" i="47"/>
  <c r="N84" i="47"/>
  <c r="M104" i="43"/>
  <c r="F103" i="43"/>
  <c r="M95" i="43"/>
  <c r="M94" i="43"/>
  <c r="M99" i="43"/>
  <c r="W26" i="47"/>
  <c r="M100" i="43"/>
  <c r="E103" i="43"/>
  <c r="M101" i="43"/>
  <c r="M93" i="43"/>
  <c r="W18" i="47"/>
  <c r="M96" i="43"/>
  <c r="M98" i="43"/>
  <c r="Q106" i="47"/>
  <c r="U84" i="47"/>
  <c r="Q111" i="47"/>
  <c r="Q81" i="47"/>
  <c r="Q86" i="47"/>
  <c r="Q107" i="47"/>
  <c r="Q94" i="47"/>
  <c r="Q97" i="47"/>
  <c r="Q84" i="47"/>
  <c r="Q95" i="47"/>
  <c r="Q125" i="47"/>
  <c r="Q76" i="47"/>
  <c r="Q110" i="47"/>
  <c r="Q80" i="47"/>
  <c r="Q108" i="47"/>
  <c r="Q77" i="47"/>
  <c r="Q96" i="47"/>
  <c r="Q116" i="47"/>
  <c r="Q101" i="47"/>
  <c r="Q100" i="47"/>
  <c r="O92" i="47"/>
  <c r="O99" i="47"/>
  <c r="P100" i="47"/>
  <c r="P80" i="47"/>
  <c r="O94" i="47"/>
  <c r="U78" i="47"/>
  <c r="N78" i="47"/>
  <c r="N85" i="47"/>
  <c r="N86" i="47"/>
  <c r="P101" i="47"/>
  <c r="P84" i="47"/>
  <c r="N77" i="47"/>
  <c r="O101" i="47"/>
  <c r="N80" i="47"/>
  <c r="N82" i="47"/>
  <c r="N101" i="47"/>
  <c r="P75" i="47"/>
  <c r="N95" i="47"/>
  <c r="P115" i="47"/>
  <c r="N75" i="47"/>
  <c r="P106" i="47"/>
  <c r="N81" i="47"/>
  <c r="N93" i="47"/>
  <c r="N97" i="47"/>
  <c r="N76" i="47"/>
  <c r="N79" i="47"/>
  <c r="N83" i="47"/>
  <c r="R49" i="47"/>
  <c r="N90" i="47"/>
  <c r="N113" i="47"/>
  <c r="Q99" i="47"/>
  <c r="Q83" i="47"/>
  <c r="P95" i="47"/>
  <c r="Q85" i="47"/>
  <c r="Q92" i="47"/>
  <c r="R55" i="47"/>
  <c r="Q109" i="47"/>
  <c r="Q112" i="47"/>
  <c r="Q127" i="47"/>
  <c r="U75" i="47"/>
  <c r="Q79" i="47"/>
  <c r="P109" i="47"/>
  <c r="Q105" i="47"/>
  <c r="Q114" i="47"/>
  <c r="Q131" i="47"/>
  <c r="Q113" i="47"/>
  <c r="Q93" i="47"/>
  <c r="N152" i="47"/>
  <c r="M92" i="47"/>
  <c r="U94" i="47"/>
  <c r="U82" i="47"/>
  <c r="Q98" i="47"/>
  <c r="Q90" i="47"/>
  <c r="Q75" i="47"/>
  <c r="Q78" i="47"/>
  <c r="Q91" i="47"/>
  <c r="Q120" i="47"/>
  <c r="Q115" i="47"/>
  <c r="P120" i="47"/>
  <c r="U108" i="47"/>
  <c r="P114" i="47"/>
  <c r="P76" i="47"/>
  <c r="N153" i="47"/>
  <c r="N92" i="47"/>
  <c r="N111" i="47"/>
  <c r="N107" i="47"/>
  <c r="U112" i="47"/>
  <c r="P90" i="47"/>
  <c r="P108" i="47"/>
  <c r="P110" i="47"/>
  <c r="P92" i="47"/>
  <c r="P113" i="47"/>
  <c r="P77" i="47"/>
  <c r="U101" i="47"/>
  <c r="U115" i="47"/>
  <c r="M98" i="47"/>
  <c r="U100" i="47"/>
  <c r="U99" i="47"/>
  <c r="U111" i="47"/>
  <c r="P97" i="47"/>
  <c r="P93" i="47"/>
  <c r="P105" i="47"/>
  <c r="P85" i="47"/>
  <c r="P91" i="47"/>
  <c r="P79" i="47"/>
  <c r="U109" i="47"/>
  <c r="P112" i="47"/>
  <c r="P107" i="47"/>
  <c r="P96" i="47"/>
  <c r="P86" i="47"/>
  <c r="O114" i="47"/>
  <c r="S95" i="47"/>
  <c r="U95" i="47"/>
  <c r="N155" i="47"/>
  <c r="U97" i="47"/>
  <c r="P94" i="47"/>
  <c r="P99" i="47"/>
  <c r="U90" i="47"/>
  <c r="U105" i="47"/>
  <c r="U106" i="47"/>
  <c r="U91" i="47"/>
  <c r="P116" i="47"/>
  <c r="P130" i="47"/>
  <c r="P111" i="47"/>
  <c r="P98" i="47"/>
  <c r="P81" i="47"/>
  <c r="P78" i="47"/>
  <c r="P82" i="47"/>
  <c r="U161" i="47"/>
  <c r="S77" i="47"/>
  <c r="O116" i="47"/>
  <c r="O97" i="47"/>
  <c r="S98" i="47"/>
  <c r="S84" i="47"/>
  <c r="S92" i="47"/>
  <c r="Q130" i="47"/>
  <c r="Q157" i="47"/>
  <c r="M116" i="47"/>
  <c r="O113" i="47"/>
  <c r="O107" i="47"/>
  <c r="O141" i="47"/>
  <c r="O91" i="47"/>
  <c r="O128" i="47"/>
  <c r="O93" i="47"/>
  <c r="O108" i="47"/>
  <c r="M111" i="47"/>
  <c r="U114" i="47"/>
  <c r="U85" i="47"/>
  <c r="U80" i="47"/>
  <c r="U93" i="47"/>
  <c r="U86" i="47"/>
  <c r="U92" i="47"/>
  <c r="S76" i="47"/>
  <c r="S152" i="47"/>
  <c r="S107" i="47"/>
  <c r="S93" i="47"/>
  <c r="S75" i="47"/>
  <c r="R70" i="47"/>
  <c r="P140" i="47"/>
  <c r="Q124" i="47"/>
  <c r="Q123" i="47"/>
  <c r="Q135" i="47"/>
  <c r="Q121" i="47"/>
  <c r="S82" i="47"/>
  <c r="O111" i="47"/>
  <c r="O110" i="47"/>
  <c r="S160" i="47"/>
  <c r="S131" i="47"/>
  <c r="S83" i="47"/>
  <c r="S114" i="47"/>
  <c r="Q136" i="47"/>
  <c r="U96" i="47"/>
  <c r="U110" i="47"/>
  <c r="U113" i="47"/>
  <c r="U107" i="47"/>
  <c r="U98" i="47"/>
  <c r="S100" i="47"/>
  <c r="S78" i="47"/>
  <c r="S101" i="47"/>
  <c r="S153" i="47"/>
  <c r="Q129" i="47"/>
  <c r="Q122" i="47"/>
  <c r="O100" i="47"/>
  <c r="O109" i="47"/>
  <c r="O112" i="47"/>
  <c r="O137" i="47"/>
  <c r="S122" i="47"/>
  <c r="S125" i="47"/>
  <c r="O135" i="47"/>
  <c r="O120" i="47"/>
  <c r="O96" i="47"/>
  <c r="O124" i="47"/>
  <c r="O126" i="47"/>
  <c r="U77" i="47"/>
  <c r="U81" i="47"/>
  <c r="U79" i="47"/>
  <c r="S109" i="47"/>
  <c r="S108" i="47"/>
  <c r="S116" i="47"/>
  <c r="S161" i="47"/>
  <c r="E35" i="43"/>
  <c r="P160" i="47"/>
  <c r="U125" i="47"/>
  <c r="N141" i="47"/>
  <c r="S79" i="47"/>
  <c r="O105" i="47"/>
  <c r="O115" i="47"/>
  <c r="O106" i="47"/>
  <c r="S85" i="47"/>
  <c r="S86" i="47"/>
  <c r="Q126" i="47"/>
  <c r="O95" i="47"/>
  <c r="O90" i="47"/>
  <c r="O122" i="47"/>
  <c r="O127" i="47"/>
  <c r="U76" i="47"/>
  <c r="U116" i="47"/>
  <c r="S113" i="47"/>
  <c r="S80" i="47"/>
  <c r="S81" i="47"/>
  <c r="Q128" i="47"/>
  <c r="M86" i="47"/>
  <c r="M93" i="47"/>
  <c r="M112" i="47"/>
  <c r="M78" i="47"/>
  <c r="U146" i="47"/>
  <c r="Q152" i="47"/>
  <c r="N116" i="47"/>
  <c r="M75" i="47"/>
  <c r="M80" i="47"/>
  <c r="M113" i="47"/>
  <c r="M100" i="47"/>
  <c r="P42" i="47"/>
  <c r="P44" i="47" s="1"/>
  <c r="P57" i="47" s="1"/>
  <c r="P59" i="47" s="1"/>
  <c r="M122" i="47"/>
  <c r="Q141" i="47"/>
  <c r="Q145" i="47"/>
  <c r="Q139" i="47"/>
  <c r="Q142" i="47"/>
  <c r="Q143" i="47"/>
  <c r="M95" i="47"/>
  <c r="M110" i="47"/>
  <c r="M107" i="47"/>
  <c r="M96" i="47"/>
  <c r="M114" i="47"/>
  <c r="M76" i="47"/>
  <c r="M97" i="47"/>
  <c r="M85" i="47"/>
  <c r="Q144" i="47"/>
  <c r="M79" i="47"/>
  <c r="M84" i="47"/>
  <c r="M94" i="47"/>
  <c r="M90" i="47"/>
  <c r="N110" i="47"/>
  <c r="M108" i="47"/>
  <c r="U158" i="47"/>
  <c r="U122" i="47"/>
  <c r="Q161" i="47"/>
  <c r="S126" i="47"/>
  <c r="N114" i="47"/>
  <c r="M105" i="47"/>
  <c r="M91" i="47"/>
  <c r="M109" i="47"/>
  <c r="M99" i="47"/>
  <c r="M81" i="47"/>
  <c r="Q150" i="47"/>
  <c r="M154" i="47"/>
  <c r="M83" i="47"/>
  <c r="M115" i="47"/>
  <c r="M101" i="47"/>
  <c r="M77" i="47"/>
  <c r="M106" i="47"/>
  <c r="U156" i="47"/>
  <c r="Q151" i="47"/>
  <c r="M150" i="47"/>
  <c r="U121" i="47"/>
  <c r="U151" i="47"/>
  <c r="N122" i="47"/>
  <c r="N91" i="47"/>
  <c r="N99" i="47"/>
  <c r="N106" i="47"/>
  <c r="U142" i="47"/>
  <c r="U144" i="47"/>
  <c r="U153" i="47"/>
  <c r="S111" i="47"/>
  <c r="S94" i="47"/>
  <c r="S135" i="47"/>
  <c r="S97" i="47"/>
  <c r="Q138" i="47"/>
  <c r="P125" i="47"/>
  <c r="Q146" i="47"/>
  <c r="U123" i="47"/>
  <c r="U150" i="47"/>
  <c r="U140" i="47"/>
  <c r="N98" i="47"/>
  <c r="N100" i="47"/>
  <c r="N109" i="47"/>
  <c r="N112" i="47"/>
  <c r="M124" i="47"/>
  <c r="E41" i="43"/>
  <c r="U124" i="47"/>
  <c r="S91" i="47"/>
  <c r="S156" i="47"/>
  <c r="S120" i="47"/>
  <c r="S96" i="47"/>
  <c r="E39" i="43"/>
  <c r="V155" i="47"/>
  <c r="O160" i="47"/>
  <c r="U120" i="47"/>
  <c r="U131" i="47"/>
  <c r="N135" i="47"/>
  <c r="O150" i="47"/>
  <c r="N115" i="47"/>
  <c r="N105" i="47"/>
  <c r="N136" i="47"/>
  <c r="M135" i="47"/>
  <c r="N94" i="47"/>
  <c r="N137" i="47"/>
  <c r="N96" i="47"/>
  <c r="U138" i="47"/>
  <c r="U130" i="47"/>
  <c r="S110" i="47"/>
  <c r="S154" i="47"/>
  <c r="S106" i="47"/>
  <c r="S139" i="47"/>
  <c r="S99" i="47"/>
  <c r="S112" i="47"/>
  <c r="Q137" i="47"/>
  <c r="Q140" i="47"/>
  <c r="Q153" i="47"/>
  <c r="O155" i="47"/>
  <c r="U154" i="47"/>
  <c r="U126" i="47"/>
  <c r="P155" i="47"/>
  <c r="O157" i="47"/>
  <c r="N108" i="47"/>
  <c r="N144" i="47"/>
  <c r="U128" i="47"/>
  <c r="U127" i="47"/>
  <c r="U129" i="47"/>
  <c r="U159" i="47"/>
  <c r="S115" i="47"/>
  <c r="S90" i="47"/>
  <c r="S105" i="47"/>
  <c r="E36" i="43"/>
  <c r="P150" i="47"/>
  <c r="S155" i="47"/>
  <c r="S151" i="47"/>
  <c r="R64" i="47"/>
  <c r="P144" i="47"/>
  <c r="P153" i="47"/>
  <c r="R53" i="47"/>
  <c r="O123" i="47"/>
  <c r="N157" i="47"/>
  <c r="M136" i="47"/>
  <c r="N156" i="47"/>
  <c r="S142" i="47"/>
  <c r="R52" i="47"/>
  <c r="R51" i="47"/>
  <c r="P146" i="47"/>
  <c r="P129" i="47"/>
  <c r="P161" i="47"/>
  <c r="R62" i="47"/>
  <c r="O145" i="47"/>
  <c r="O131" i="47"/>
  <c r="O161" i="47"/>
  <c r="O151" i="47"/>
  <c r="O121" i="47"/>
  <c r="O139" i="47"/>
  <c r="N151" i="47"/>
  <c r="N140" i="47"/>
  <c r="N121" i="47"/>
  <c r="E34" i="43"/>
  <c r="M126" i="47"/>
  <c r="M156" i="47"/>
  <c r="M155" i="47"/>
  <c r="M151" i="47"/>
  <c r="M127" i="47"/>
  <c r="N131" i="47"/>
  <c r="U145" i="47"/>
  <c r="S128" i="47"/>
  <c r="S123" i="47"/>
  <c r="S141" i="47"/>
  <c r="R71" i="47"/>
  <c r="R67" i="47"/>
  <c r="R48" i="47"/>
  <c r="R61" i="47"/>
  <c r="P135" i="47"/>
  <c r="P142" i="47"/>
  <c r="E37" i="43"/>
  <c r="R60" i="47"/>
  <c r="P152" i="47"/>
  <c r="R45" i="47"/>
  <c r="M143" i="47"/>
  <c r="O140" i="47"/>
  <c r="N138" i="47"/>
  <c r="M130" i="47"/>
  <c r="M131" i="47"/>
  <c r="S144" i="47"/>
  <c r="R54" i="47"/>
  <c r="R46" i="47"/>
  <c r="P156" i="47"/>
  <c r="R66" i="47"/>
  <c r="P128" i="47"/>
  <c r="O159" i="47"/>
  <c r="O138" i="47"/>
  <c r="O143" i="47"/>
  <c r="O142" i="47"/>
  <c r="O146" i="47"/>
  <c r="N143" i="47"/>
  <c r="N139" i="47"/>
  <c r="N129" i="47"/>
  <c r="N158" i="47"/>
  <c r="N159" i="47"/>
  <c r="M120" i="47"/>
  <c r="M121" i="47"/>
  <c r="M123" i="47"/>
  <c r="M159" i="47"/>
  <c r="M146" i="47"/>
  <c r="M145" i="47"/>
  <c r="N130" i="47"/>
  <c r="N142" i="47"/>
  <c r="N128" i="47"/>
  <c r="U136" i="47"/>
  <c r="U160" i="47"/>
  <c r="U141" i="47"/>
  <c r="S146" i="47"/>
  <c r="S145" i="47"/>
  <c r="S130" i="47"/>
  <c r="S138" i="47"/>
  <c r="S127" i="47"/>
  <c r="S121" i="47"/>
  <c r="R56" i="47"/>
  <c r="R47" i="47"/>
  <c r="R122" i="47"/>
  <c r="P137" i="47"/>
  <c r="P139" i="47"/>
  <c r="P154" i="47"/>
  <c r="Q154" i="47"/>
  <c r="Q158" i="47"/>
  <c r="M139" i="47"/>
  <c r="O144" i="47"/>
  <c r="O152" i="47"/>
  <c r="N160" i="47"/>
  <c r="M144" i="47"/>
  <c r="M138" i="47"/>
  <c r="M141" i="47"/>
  <c r="M129" i="47"/>
  <c r="N127" i="47"/>
  <c r="M160" i="47"/>
  <c r="S143" i="47"/>
  <c r="S136" i="47"/>
  <c r="R50" i="47"/>
  <c r="P143" i="47"/>
  <c r="P124" i="47"/>
  <c r="P151" i="47"/>
  <c r="R65" i="47"/>
  <c r="O154" i="47"/>
  <c r="O130" i="47"/>
  <c r="O153" i="47"/>
  <c r="O129" i="47"/>
  <c r="N124" i="47"/>
  <c r="N120" i="47"/>
  <c r="M142" i="47"/>
  <c r="M137" i="47"/>
  <c r="M158" i="47"/>
  <c r="N123" i="47"/>
  <c r="M152" i="47"/>
  <c r="N125" i="47"/>
  <c r="U143" i="47"/>
  <c r="U157" i="47"/>
  <c r="U155" i="47"/>
  <c r="U152" i="47"/>
  <c r="U135" i="47"/>
  <c r="U137" i="47"/>
  <c r="U139" i="47"/>
  <c r="S150" i="47"/>
  <c r="S140" i="47"/>
  <c r="S124" i="47"/>
  <c r="S157" i="47"/>
  <c r="S129" i="47"/>
  <c r="R63" i="47"/>
  <c r="Q155" i="47"/>
  <c r="P145" i="47"/>
  <c r="Q159" i="47"/>
  <c r="P136" i="47"/>
  <c r="P158" i="47"/>
  <c r="P157" i="47"/>
  <c r="Q156" i="47"/>
  <c r="P159" i="47"/>
  <c r="P131" i="47"/>
  <c r="O125" i="47"/>
  <c r="O136" i="47"/>
  <c r="N145" i="47"/>
  <c r="N150" i="47"/>
  <c r="M161" i="47"/>
  <c r="M125" i="47"/>
  <c r="E33" i="43"/>
  <c r="M128" i="47"/>
  <c r="M157" i="47"/>
  <c r="P126" i="47"/>
  <c r="P121" i="47"/>
  <c r="O158" i="47"/>
  <c r="O156" i="47"/>
  <c r="N126" i="47"/>
  <c r="N161" i="47"/>
  <c r="N154" i="47"/>
  <c r="N146" i="47"/>
  <c r="M153" i="47"/>
  <c r="M140" i="47"/>
  <c r="S159" i="47"/>
  <c r="S158" i="47"/>
  <c r="S137" i="47"/>
  <c r="R69" i="47"/>
  <c r="Q160" i="47"/>
  <c r="P123" i="47"/>
  <c r="P122" i="47"/>
  <c r="P141" i="47"/>
  <c r="P127" i="47"/>
  <c r="P138" i="47"/>
  <c r="T95" i="47"/>
  <c r="V137" i="47"/>
  <c r="V97" i="47"/>
  <c r="V138" i="47"/>
  <c r="V161" i="47"/>
  <c r="V96" i="47"/>
  <c r="V140" i="47"/>
  <c r="T135" i="47"/>
  <c r="V106" i="47"/>
  <c r="V135" i="47"/>
  <c r="V127" i="47"/>
  <c r="V160" i="47"/>
  <c r="V120" i="47"/>
  <c r="V124" i="47"/>
  <c r="T110" i="47"/>
  <c r="T106" i="47"/>
  <c r="T92" i="47"/>
  <c r="V128" i="47"/>
  <c r="V129" i="47"/>
  <c r="V84" i="47"/>
  <c r="V154" i="47"/>
  <c r="T137" i="47"/>
  <c r="T128" i="47"/>
  <c r="T96" i="47"/>
  <c r="T154" i="47"/>
  <c r="T130" i="47"/>
  <c r="T80" i="47"/>
  <c r="T140" i="47"/>
  <c r="T125" i="47"/>
  <c r="T82" i="47"/>
  <c r="V92" i="47"/>
  <c r="V130" i="47"/>
  <c r="V75" i="47"/>
  <c r="V78" i="47"/>
  <c r="T159" i="47"/>
  <c r="T146" i="47"/>
  <c r="T120" i="47"/>
  <c r="T115" i="47"/>
  <c r="T86" i="47"/>
  <c r="T123" i="47"/>
  <c r="T112" i="47"/>
  <c r="T105" i="47"/>
  <c r="V108" i="47"/>
  <c r="V121" i="47"/>
  <c r="V159" i="47"/>
  <c r="V93" i="47"/>
  <c r="T127" i="47"/>
  <c r="T109" i="47"/>
  <c r="T121" i="47"/>
  <c r="T139" i="47"/>
  <c r="T116" i="47"/>
  <c r="T122" i="47"/>
  <c r="T101" i="47"/>
  <c r="V125" i="47"/>
  <c r="V158" i="47"/>
  <c r="V94" i="47"/>
  <c r="T144" i="47"/>
  <c r="T150" i="47"/>
  <c r="T141" i="47"/>
  <c r="T114" i="47"/>
  <c r="R84" i="47"/>
  <c r="V82" i="47"/>
  <c r="V152" i="47"/>
  <c r="V116" i="47"/>
  <c r="V99" i="47"/>
  <c r="V142" i="47"/>
  <c r="V146" i="47"/>
  <c r="V101" i="47"/>
  <c r="V143" i="47"/>
  <c r="V85" i="47"/>
  <c r="T153" i="47"/>
  <c r="T145" i="47"/>
  <c r="T152" i="47"/>
  <c r="T158" i="47"/>
  <c r="T126" i="47"/>
  <c r="T129" i="47"/>
  <c r="T90" i="47"/>
  <c r="T77" i="47"/>
  <c r="R127" i="47"/>
  <c r="V141" i="47"/>
  <c r="V98" i="47"/>
  <c r="V150" i="47"/>
  <c r="V105" i="47"/>
  <c r="V126" i="47"/>
  <c r="V90" i="47"/>
  <c r="V156" i="47"/>
  <c r="V111" i="47"/>
  <c r="V76" i="47"/>
  <c r="V100" i="47"/>
  <c r="T161" i="47"/>
  <c r="T143" i="47"/>
  <c r="T94" i="47"/>
  <c r="T108" i="47"/>
  <c r="T138" i="47"/>
  <c r="T142" i="47"/>
  <c r="T99" i="47"/>
  <c r="T76" i="47"/>
  <c r="T79" i="47"/>
  <c r="T81" i="47"/>
  <c r="R157" i="47"/>
  <c r="V122" i="47"/>
  <c r="V151" i="47"/>
  <c r="V109" i="47"/>
  <c r="V123" i="47"/>
  <c r="V157" i="47"/>
  <c r="V81" i="47"/>
  <c r="V110" i="47"/>
  <c r="V145" i="47"/>
  <c r="V131" i="47"/>
  <c r="V77" i="47"/>
  <c r="V144" i="47"/>
  <c r="V95" i="47"/>
  <c r="V112" i="47"/>
  <c r="T98" i="47"/>
  <c r="T91" i="47"/>
  <c r="T156" i="47"/>
  <c r="T107" i="47"/>
  <c r="T113" i="47"/>
  <c r="E40" i="43"/>
  <c r="T111" i="47"/>
  <c r="T160" i="47"/>
  <c r="T78" i="47"/>
  <c r="T100" i="47"/>
  <c r="T83" i="47"/>
  <c r="R158" i="47"/>
  <c r="R42" i="47"/>
  <c r="R44" i="47" s="1"/>
  <c r="R140" i="47"/>
  <c r="V113" i="47"/>
  <c r="V107" i="47"/>
  <c r="V79" i="47"/>
  <c r="V136" i="47"/>
  <c r="V80" i="47"/>
  <c r="V86" i="47"/>
  <c r="V115" i="47"/>
  <c r="V83" i="47"/>
  <c r="V91" i="47"/>
  <c r="V114" i="47"/>
  <c r="V139" i="47"/>
  <c r="V153" i="47"/>
  <c r="T136" i="47"/>
  <c r="T93" i="47"/>
  <c r="T155" i="47"/>
  <c r="T131" i="47"/>
  <c r="T97" i="47"/>
  <c r="T157" i="47"/>
  <c r="T151" i="47"/>
  <c r="T85" i="47"/>
  <c r="T84" i="47"/>
  <c r="T124" i="47"/>
  <c r="R81" i="47"/>
  <c r="R112" i="47"/>
  <c r="R123" i="47"/>
  <c r="R78" i="47"/>
  <c r="R109" i="47"/>
  <c r="R150" i="47"/>
  <c r="R94" i="47"/>
  <c r="R106" i="47"/>
  <c r="R128" i="47"/>
  <c r="R99" i="47"/>
  <c r="R125" i="47"/>
  <c r="R75" i="47"/>
  <c r="R154" i="47"/>
  <c r="R107" i="47"/>
  <c r="R80" i="47"/>
  <c r="R86" i="47"/>
  <c r="R113" i="47"/>
  <c r="R83" i="47"/>
  <c r="R138" i="47"/>
  <c r="R110" i="47"/>
  <c r="R136" i="47"/>
  <c r="R95" i="47"/>
  <c r="R121" i="47"/>
  <c r="R152" i="47"/>
  <c r="R142" i="47"/>
  <c r="R111" i="47"/>
  <c r="E38" i="43"/>
  <c r="R153" i="47"/>
  <c r="R141" i="47"/>
  <c r="R120" i="47"/>
  <c r="R100" i="47"/>
  <c r="R115" i="47"/>
  <c r="R155" i="47"/>
  <c r="R90" i="47"/>
  <c r="R108" i="47"/>
  <c r="R93" i="47"/>
  <c r="R101" i="47"/>
  <c r="R82" i="47"/>
  <c r="R146" i="47"/>
  <c r="R144" i="47"/>
  <c r="R91" i="47"/>
  <c r="R85" i="47"/>
  <c r="R97" i="47"/>
  <c r="R139" i="47"/>
  <c r="R135" i="47"/>
  <c r="Q57" i="47"/>
  <c r="Q59" i="47" s="1"/>
  <c r="R129" i="47"/>
  <c r="R92" i="47"/>
  <c r="R156" i="47"/>
  <c r="R124" i="47"/>
  <c r="R98" i="47"/>
  <c r="R145" i="47"/>
  <c r="R159" i="47"/>
  <c r="R137" i="47"/>
  <c r="R116" i="47"/>
  <c r="R161" i="47"/>
  <c r="R160" i="47"/>
  <c r="R151" i="47"/>
  <c r="R126" i="47"/>
  <c r="R130" i="47"/>
  <c r="R143" i="47"/>
  <c r="R96" i="47"/>
  <c r="R79" i="47"/>
  <c r="R131" i="47"/>
  <c r="R105" i="47"/>
  <c r="R76" i="47"/>
  <c r="R114" i="47"/>
  <c r="R77" i="47"/>
  <c r="W17" i="47"/>
  <c r="S57" i="47"/>
  <c r="S59" i="47" s="1"/>
  <c r="W25" i="47"/>
  <c r="U42" i="47"/>
  <c r="U44" i="47" s="1"/>
  <c r="W20" i="47"/>
  <c r="W22" i="47"/>
  <c r="W24" i="47"/>
  <c r="W19" i="47"/>
  <c r="W21" i="47"/>
  <c r="W16" i="47"/>
  <c r="W23" i="47"/>
  <c r="I137" i="47"/>
  <c r="K63" i="47"/>
  <c r="K65" i="47"/>
  <c r="K64" i="47"/>
  <c r="K69" i="47"/>
  <c r="K68" i="47"/>
  <c r="K62" i="47"/>
  <c r="K60" i="47"/>
  <c r="K71" i="47"/>
  <c r="K70" i="47"/>
  <c r="K67" i="47"/>
  <c r="K61" i="47"/>
  <c r="K66" i="47"/>
  <c r="I154" i="47"/>
  <c r="I71" i="47"/>
  <c r="I125" i="47"/>
  <c r="I126" i="47"/>
  <c r="I155" i="47"/>
  <c r="I68" i="47"/>
  <c r="I60" i="47"/>
  <c r="I70" i="47"/>
  <c r="I109" i="47"/>
  <c r="I131" i="47"/>
  <c r="I75" i="47"/>
  <c r="I83" i="47"/>
  <c r="I66" i="47"/>
  <c r="I54" i="47"/>
  <c r="I63" i="47"/>
  <c r="I95" i="47"/>
  <c r="I115" i="47"/>
  <c r="I158" i="47"/>
  <c r="I157" i="47"/>
  <c r="I141" i="47"/>
  <c r="I61" i="47"/>
  <c r="I47" i="47"/>
  <c r="I107" i="47"/>
  <c r="I105" i="47"/>
  <c r="I135" i="47"/>
  <c r="I152" i="47"/>
  <c r="I85" i="47"/>
  <c r="I82" i="47"/>
  <c r="I77" i="47"/>
  <c r="I65" i="47"/>
  <c r="I80" i="47"/>
  <c r="I48" i="47"/>
  <c r="I79" i="47"/>
  <c r="I62" i="47"/>
  <c r="I94" i="47"/>
  <c r="I146" i="47"/>
  <c r="I99" i="47"/>
  <c r="I97" i="47"/>
  <c r="I138" i="47"/>
  <c r="I129" i="47"/>
  <c r="I112" i="47"/>
  <c r="I160" i="47"/>
  <c r="I76" i="47"/>
  <c r="I56" i="47"/>
  <c r="I69" i="47"/>
  <c r="I53" i="47"/>
  <c r="I55" i="47"/>
  <c r="I46" i="47"/>
  <c r="I51" i="47"/>
  <c r="I90" i="47"/>
  <c r="I151" i="47"/>
  <c r="I121" i="47"/>
  <c r="I128" i="47"/>
  <c r="I106" i="47"/>
  <c r="I96" i="47"/>
  <c r="I136" i="47"/>
  <c r="I123" i="47"/>
  <c r="I86" i="47"/>
  <c r="I113" i="47"/>
  <c r="I91" i="47"/>
  <c r="I98" i="47"/>
  <c r="I144" i="47"/>
  <c r="I159" i="47"/>
  <c r="I140" i="47"/>
  <c r="I93" i="47"/>
  <c r="I130" i="47"/>
  <c r="I150" i="47"/>
  <c r="I92" i="47"/>
  <c r="I124" i="47"/>
  <c r="I161" i="47"/>
  <c r="I108" i="47"/>
  <c r="I145" i="47"/>
  <c r="I156" i="47"/>
  <c r="I84" i="47"/>
  <c r="I49" i="47"/>
  <c r="I67" i="47"/>
  <c r="I50" i="47"/>
  <c r="I81" i="47"/>
  <c r="I64" i="47"/>
  <c r="I52" i="47"/>
  <c r="I45" i="47"/>
  <c r="I78" i="47"/>
  <c r="I139" i="47"/>
  <c r="I122" i="47"/>
  <c r="I120" i="47"/>
  <c r="I153" i="47"/>
  <c r="I114" i="47"/>
  <c r="I101" i="47"/>
  <c r="I111" i="47"/>
  <c r="I143" i="47"/>
  <c r="I100" i="47"/>
  <c r="I110" i="47"/>
  <c r="I142" i="47"/>
  <c r="I116" i="47"/>
  <c r="I127" i="47"/>
  <c r="J61" i="47"/>
  <c r="J40" i="47"/>
  <c r="J35" i="47"/>
  <c r="J51" i="47"/>
  <c r="J55" i="47"/>
  <c r="J33" i="47"/>
  <c r="J41" i="47"/>
  <c r="J52" i="47"/>
  <c r="J66" i="47"/>
  <c r="J53" i="47"/>
  <c r="J49" i="47"/>
  <c r="J67" i="47"/>
  <c r="J37" i="47"/>
  <c r="J31" i="47"/>
  <c r="W31" i="47" s="1"/>
  <c r="J46" i="47"/>
  <c r="J45" i="47"/>
  <c r="J48" i="47"/>
  <c r="J62" i="47"/>
  <c r="J69" i="47"/>
  <c r="J60" i="47"/>
  <c r="J68" i="47"/>
  <c r="J47" i="47"/>
  <c r="J38" i="47"/>
  <c r="J65" i="47"/>
  <c r="J36" i="47"/>
  <c r="J63" i="47"/>
  <c r="J32" i="47"/>
  <c r="J30" i="47"/>
  <c r="J39" i="47"/>
  <c r="W39" i="47" s="1"/>
  <c r="J64" i="47"/>
  <c r="J71" i="47"/>
  <c r="J56" i="47"/>
  <c r="J54" i="47"/>
  <c r="J70" i="47"/>
  <c r="J50" i="47"/>
  <c r="J34" i="47"/>
  <c r="I27" i="47"/>
  <c r="I29" i="47" s="1"/>
  <c r="O27" i="47"/>
  <c r="O29" i="47" s="1"/>
  <c r="J27" i="47"/>
  <c r="J29" i="47" s="1"/>
  <c r="M27" i="47"/>
  <c r="M29" i="47" s="1"/>
  <c r="L27" i="47"/>
  <c r="L29" i="47" s="1"/>
  <c r="N27" i="47"/>
  <c r="N29" i="47" s="1"/>
  <c r="K29" i="47"/>
  <c r="W40" i="47" l="1"/>
  <c r="W33" i="47"/>
  <c r="W32" i="47"/>
  <c r="W41" i="47"/>
  <c r="S72" i="47"/>
  <c r="S74" i="47" s="1"/>
  <c r="S87" i="47" s="1"/>
  <c r="S89" i="47" s="1"/>
  <c r="S102" i="47" s="1"/>
  <c r="W34" i="47"/>
  <c r="W30" i="47"/>
  <c r="V42" i="47"/>
  <c r="V44" i="47" s="1"/>
  <c r="V57" i="47" s="1"/>
  <c r="V59" i="47" s="1"/>
  <c r="V72" i="47" s="1"/>
  <c r="V74" i="47" s="1"/>
  <c r="V87" i="47" s="1"/>
  <c r="V89" i="47" s="1"/>
  <c r="V102" i="47" s="1"/>
  <c r="W38" i="47"/>
  <c r="W35" i="47"/>
  <c r="W36" i="47"/>
  <c r="W37" i="47"/>
  <c r="Q72" i="47"/>
  <c r="Q74" i="47" s="1"/>
  <c r="Q87" i="47" s="1"/>
  <c r="Q89" i="47" s="1"/>
  <c r="Q102" i="47" s="1"/>
  <c r="T72" i="47"/>
  <c r="T74" i="47" s="1"/>
  <c r="T87" i="47" s="1"/>
  <c r="T89" i="47" s="1"/>
  <c r="T102" i="47" s="1"/>
  <c r="P72" i="47"/>
  <c r="P74" i="47" s="1"/>
  <c r="P87" i="47" s="1"/>
  <c r="P89" i="47" s="1"/>
  <c r="P102" i="47" s="1"/>
  <c r="U57" i="47"/>
  <c r="U59" i="47" s="1"/>
  <c r="U72" i="47" s="1"/>
  <c r="U74" i="47" s="1"/>
  <c r="U87" i="47" s="1"/>
  <c r="U89" i="47" s="1"/>
  <c r="U102" i="47" s="1"/>
  <c r="W27" i="47"/>
  <c r="C105" i="43" s="1"/>
  <c r="R57" i="47"/>
  <c r="R59" i="47" s="1"/>
  <c r="R72" i="47" s="1"/>
  <c r="R74" i="47" s="1"/>
  <c r="R87" i="47" s="1"/>
  <c r="R89" i="47" s="1"/>
  <c r="R102" i="47" s="1"/>
  <c r="W64" i="47"/>
  <c r="W55" i="47"/>
  <c r="W46" i="47"/>
  <c r="W48" i="47"/>
  <c r="W66" i="47"/>
  <c r="W56" i="47"/>
  <c r="W61" i="47"/>
  <c r="W45" i="47"/>
  <c r="W50" i="47"/>
  <c r="W51" i="47"/>
  <c r="W69" i="47"/>
  <c r="W47" i="47"/>
  <c r="W54" i="47"/>
  <c r="W68" i="47"/>
  <c r="W71" i="47"/>
  <c r="W52" i="47"/>
  <c r="W67" i="47"/>
  <c r="W49" i="47"/>
  <c r="W70" i="47"/>
  <c r="W53" i="47"/>
  <c r="W62" i="47"/>
  <c r="W65" i="47"/>
  <c r="W63" i="47"/>
  <c r="W60" i="47"/>
  <c r="J42" i="47"/>
  <c r="J44" i="47" s="1"/>
  <c r="J57" i="47" s="1"/>
  <c r="J59" i="47" s="1"/>
  <c r="I42" i="47"/>
  <c r="I44" i="47" s="1"/>
  <c r="I57" i="47" s="1"/>
  <c r="I59" i="47" s="1"/>
  <c r="O42" i="47"/>
  <c r="O44" i="47" s="1"/>
  <c r="O57" i="47" s="1"/>
  <c r="O59" i="47" s="1"/>
  <c r="N42" i="47"/>
  <c r="N44" i="47" s="1"/>
  <c r="N57" i="47" s="1"/>
  <c r="N59" i="47" s="1"/>
  <c r="M42" i="47"/>
  <c r="M44" i="47" s="1"/>
  <c r="M57" i="47" s="1"/>
  <c r="M59" i="47" s="1"/>
  <c r="L42" i="47"/>
  <c r="V104" i="47" l="1"/>
  <c r="V117" i="47" s="1"/>
  <c r="V119" i="47" s="1"/>
  <c r="V132" i="47" s="1"/>
  <c r="V134" i="47" s="1"/>
  <c r="V147" i="47" s="1"/>
  <c r="V149" i="47" s="1"/>
  <c r="V162" i="47" s="1"/>
  <c r="Q84" i="43" s="1"/>
  <c r="Q85" i="43" s="1"/>
  <c r="P104" i="47"/>
  <c r="P117" i="47" s="1"/>
  <c r="P119" i="47" s="1"/>
  <c r="P132" i="47" s="1"/>
  <c r="P134" i="47" s="1"/>
  <c r="P147" i="47" s="1"/>
  <c r="P149" i="47" s="1"/>
  <c r="P162" i="47" s="1"/>
  <c r="K84" i="43" s="1"/>
  <c r="K85" i="43" s="1"/>
  <c r="R104" i="47"/>
  <c r="R117" i="47" s="1"/>
  <c r="R119" i="47" s="1"/>
  <c r="R132" i="47" s="1"/>
  <c r="R134" i="47" s="1"/>
  <c r="R147" i="47" s="1"/>
  <c r="R149" i="47" s="1"/>
  <c r="R162" i="47" s="1"/>
  <c r="M84" i="43" s="1"/>
  <c r="M85" i="43" s="1"/>
  <c r="Q104" i="47"/>
  <c r="Q117" i="47" s="1"/>
  <c r="Q119" i="47" s="1"/>
  <c r="Q132" i="47" s="1"/>
  <c r="Q134" i="47" s="1"/>
  <c r="Q147" i="47" s="1"/>
  <c r="Q149" i="47" s="1"/>
  <c r="Q162" i="47" s="1"/>
  <c r="L84" i="43" s="1"/>
  <c r="L85" i="43" s="1"/>
  <c r="S104" i="47"/>
  <c r="S117" i="47" s="1"/>
  <c r="S119" i="47" s="1"/>
  <c r="S132" i="47" s="1"/>
  <c r="S134" i="47" s="1"/>
  <c r="S147" i="47" s="1"/>
  <c r="S149" i="47" s="1"/>
  <c r="S162" i="47" s="1"/>
  <c r="N84" i="43" s="1"/>
  <c r="N85" i="43" s="1"/>
  <c r="T104" i="47"/>
  <c r="T117" i="47" s="1"/>
  <c r="T119" i="47" s="1"/>
  <c r="T132" i="47" s="1"/>
  <c r="T134" i="47" s="1"/>
  <c r="T147" i="47" s="1"/>
  <c r="T149" i="47" s="1"/>
  <c r="T162" i="47" s="1"/>
  <c r="O84" i="43" s="1"/>
  <c r="O85" i="43" s="1"/>
  <c r="U104" i="47"/>
  <c r="U117" i="47" s="1"/>
  <c r="U119" i="47" s="1"/>
  <c r="U132" i="47" s="1"/>
  <c r="U134" i="47" s="1"/>
  <c r="U147" i="47" s="1"/>
  <c r="U149" i="47" s="1"/>
  <c r="U162" i="47" s="1"/>
  <c r="P84" i="43" s="1"/>
  <c r="P85" i="43" s="1"/>
  <c r="W29" i="47"/>
  <c r="C106" i="43"/>
  <c r="M72" i="47"/>
  <c r="M74" i="47" s="1"/>
  <c r="M87" i="47" s="1"/>
  <c r="M89" i="47" s="1"/>
  <c r="M102" i="47" s="1"/>
  <c r="I72" i="47"/>
  <c r="I74" i="47" s="1"/>
  <c r="I87" i="47" s="1"/>
  <c r="I89" i="47" s="1"/>
  <c r="I102" i="47" s="1"/>
  <c r="J72" i="47"/>
  <c r="J74" i="47" s="1"/>
  <c r="N72" i="47"/>
  <c r="N74" i="47" s="1"/>
  <c r="N87" i="47" s="1"/>
  <c r="N89" i="47" s="1"/>
  <c r="N102" i="47" s="1"/>
  <c r="O72" i="47"/>
  <c r="O74" i="47" s="1"/>
  <c r="O87" i="47" s="1"/>
  <c r="O89" i="47" s="1"/>
  <c r="O102" i="47" s="1"/>
  <c r="L44" i="47"/>
  <c r="L57" i="47" s="1"/>
  <c r="L59" i="47" s="1"/>
  <c r="F38" i="43" l="1"/>
  <c r="G38" i="43" s="1"/>
  <c r="F36" i="43"/>
  <c r="G36" i="43" s="1"/>
  <c r="F42" i="43"/>
  <c r="G42" i="43" s="1"/>
  <c r="F41" i="43"/>
  <c r="G41" i="43" s="1"/>
  <c r="F39" i="43"/>
  <c r="G39" i="43" s="1"/>
  <c r="O104" i="47"/>
  <c r="O117" i="47" s="1"/>
  <c r="O119" i="47" s="1"/>
  <c r="O132" i="47" s="1"/>
  <c r="O134" i="47" s="1"/>
  <c r="O147" i="47" s="1"/>
  <c r="O149" i="47" s="1"/>
  <c r="O162" i="47" s="1"/>
  <c r="J84" i="43" s="1"/>
  <c r="J85" i="43" s="1"/>
  <c r="F40" i="43"/>
  <c r="G40" i="43" s="1"/>
  <c r="F37" i="43"/>
  <c r="G37" i="43" s="1"/>
  <c r="M104" i="47"/>
  <c r="M117" i="47" s="1"/>
  <c r="M119" i="47" s="1"/>
  <c r="M132" i="47" s="1"/>
  <c r="M134" i="47" s="1"/>
  <c r="M147" i="47" s="1"/>
  <c r="M149" i="47" s="1"/>
  <c r="M162" i="47" s="1"/>
  <c r="H84" i="43" s="1"/>
  <c r="H85" i="43" s="1"/>
  <c r="N104" i="47"/>
  <c r="N117" i="47" s="1"/>
  <c r="N119" i="47" s="1"/>
  <c r="N132" i="47" s="1"/>
  <c r="N134" i="47" s="1"/>
  <c r="N147" i="47" s="1"/>
  <c r="N149" i="47" s="1"/>
  <c r="N162" i="47" s="1"/>
  <c r="I84" i="43" s="1"/>
  <c r="I85" i="43" s="1"/>
  <c r="L72" i="47"/>
  <c r="L74" i="47" s="1"/>
  <c r="F33" i="43" l="1"/>
  <c r="G33" i="43" s="1"/>
  <c r="F34" i="43"/>
  <c r="G34" i="43" s="1"/>
  <c r="I104" i="47"/>
  <c r="I117" i="47" s="1"/>
  <c r="I119" i="47" s="1"/>
  <c r="I132" i="47" s="1"/>
  <c r="I134" i="47" s="1"/>
  <c r="I147" i="47" s="1"/>
  <c r="I149" i="47" s="1"/>
  <c r="I162" i="47" s="1"/>
  <c r="D84" i="43" s="1"/>
  <c r="F35" i="43"/>
  <c r="G35" i="43" s="1"/>
  <c r="D85" i="43" l="1"/>
  <c r="F29" i="43"/>
  <c r="W42" i="47"/>
  <c r="D105" i="43" s="1"/>
  <c r="K42" i="47"/>
  <c r="G29" i="43" l="1"/>
  <c r="D106" i="43"/>
  <c r="K44" i="47"/>
  <c r="K57" i="47" s="1"/>
  <c r="K59" i="47" s="1"/>
  <c r="W44" i="47"/>
  <c r="W57" i="47" s="1"/>
  <c r="W59" i="47" l="1"/>
  <c r="W72" i="47" s="1"/>
  <c r="E105" i="43"/>
  <c r="K72" i="47"/>
  <c r="K74" i="47" s="1"/>
  <c r="W74" i="47" l="1"/>
  <c r="F105" i="43"/>
  <c r="F106" i="43" s="1"/>
  <c r="E106" i="43"/>
  <c r="AA208" i="79" l="1"/>
  <c r="AA386" i="79" s="1"/>
  <c r="AA195" i="79"/>
  <c r="AA203" i="79" s="1"/>
  <c r="AA209" i="79"/>
  <c r="AA569" i="79" s="1"/>
  <c r="AA210" i="79"/>
  <c r="AA752" i="79" s="1"/>
  <c r="AA212" i="79"/>
  <c r="AA1118" i="79" s="1"/>
  <c r="AA211" i="79"/>
  <c r="AA935" i="79" s="1"/>
  <c r="AA204" i="79" l="1"/>
  <c r="F66" i="43" s="1"/>
  <c r="K81" i="47" s="1"/>
  <c r="AA940" i="79"/>
  <c r="F78" i="43" s="1"/>
  <c r="AA1124" i="79"/>
  <c r="F81" i="43" s="1"/>
  <c r="AA756" i="79"/>
  <c r="F75" i="43" s="1"/>
  <c r="AA572" i="79"/>
  <c r="F72" i="43" s="1"/>
  <c r="AB195" i="79"/>
  <c r="AB203" i="79" s="1"/>
  <c r="AB204" i="79" s="1"/>
  <c r="G66" i="43" s="1"/>
  <c r="AB209" i="79"/>
  <c r="AB569" i="79" s="1"/>
  <c r="AB572" i="79" s="1"/>
  <c r="G72" i="43" s="1"/>
  <c r="AB212" i="79"/>
  <c r="AB1118" i="79" s="1"/>
  <c r="AB1124" i="79" s="1"/>
  <c r="G81" i="43" s="1"/>
  <c r="AB211" i="79"/>
  <c r="AB935" i="79" s="1"/>
  <c r="AB940" i="79" s="1"/>
  <c r="G78" i="43" s="1"/>
  <c r="AB210" i="79"/>
  <c r="AB752" i="79" s="1"/>
  <c r="AB756" i="79" s="1"/>
  <c r="G75" i="43" s="1"/>
  <c r="AB208" i="79"/>
  <c r="AB386" i="79" s="1"/>
  <c r="AB388" i="79" s="1"/>
  <c r="G69" i="43" s="1"/>
  <c r="AA388" i="79"/>
  <c r="F69" i="43" s="1"/>
  <c r="K86" i="47"/>
  <c r="K105" i="47" l="1"/>
  <c r="K82" i="47"/>
  <c r="E32" i="43"/>
  <c r="K127" i="47"/>
  <c r="K158" i="47"/>
  <c r="K137" i="47"/>
  <c r="K112" i="47"/>
  <c r="K79" i="47"/>
  <c r="E31" i="43"/>
  <c r="K76" i="47"/>
  <c r="K113" i="47"/>
  <c r="K120" i="47"/>
  <c r="K153" i="47"/>
  <c r="K151" i="47"/>
  <c r="K157" i="47"/>
  <c r="K78" i="47"/>
  <c r="K80" i="47"/>
  <c r="K75" i="47"/>
  <c r="K85" i="47"/>
  <c r="K77" i="47"/>
  <c r="K145" i="47"/>
  <c r="K84" i="47"/>
  <c r="K83" i="47"/>
  <c r="K161" i="47"/>
  <c r="K155" i="47"/>
  <c r="K159" i="47"/>
  <c r="K152" i="47"/>
  <c r="AM386" i="79"/>
  <c r="AM388" i="79" s="1"/>
  <c r="AM390" i="79" s="1"/>
  <c r="K142" i="47"/>
  <c r="K156" i="47"/>
  <c r="K125" i="47"/>
  <c r="H97" i="43"/>
  <c r="H103" i="43" s="1"/>
  <c r="K136" i="47"/>
  <c r="K144" i="47"/>
  <c r="K135" i="47"/>
  <c r="AM569" i="79"/>
  <c r="AM572" i="79" s="1"/>
  <c r="AM574" i="79" s="1"/>
  <c r="AM1118" i="79"/>
  <c r="AM1124" i="79" s="1"/>
  <c r="AM1126" i="79" s="1"/>
  <c r="I97" i="43"/>
  <c r="I103" i="43" s="1"/>
  <c r="R78" i="43"/>
  <c r="J97" i="43"/>
  <c r="J103" i="43" s="1"/>
  <c r="K146" i="47"/>
  <c r="K143" i="47"/>
  <c r="K140" i="47"/>
  <c r="AM752" i="79"/>
  <c r="AM756" i="79" s="1"/>
  <c r="AM758" i="79" s="1"/>
  <c r="R81" i="43"/>
  <c r="R75" i="43"/>
  <c r="K97" i="43"/>
  <c r="K103" i="43" s="1"/>
  <c r="K139" i="47"/>
  <c r="K141" i="47"/>
  <c r="K138" i="47"/>
  <c r="K160" i="47"/>
  <c r="K150" i="47"/>
  <c r="K154" i="47"/>
  <c r="R72" i="43"/>
  <c r="L97" i="43"/>
  <c r="L103" i="43" s="1"/>
  <c r="AM935" i="79"/>
  <c r="AM940" i="79" s="1"/>
  <c r="AM942" i="79" s="1"/>
  <c r="K115" i="47"/>
  <c r="K116" i="47"/>
  <c r="K109" i="47"/>
  <c r="K131" i="47"/>
  <c r="K129" i="47"/>
  <c r="K130" i="47"/>
  <c r="K108" i="47"/>
  <c r="K110" i="47"/>
  <c r="K106" i="47"/>
  <c r="K128" i="47"/>
  <c r="K123" i="47"/>
  <c r="K126" i="47"/>
  <c r="K114" i="47"/>
  <c r="K111" i="47"/>
  <c r="K107" i="47"/>
  <c r="K122" i="47"/>
  <c r="K121" i="47"/>
  <c r="K124" i="47"/>
  <c r="L95" i="47"/>
  <c r="L91" i="47"/>
  <c r="L100" i="47"/>
  <c r="L90" i="47"/>
  <c r="L93" i="47"/>
  <c r="L94" i="47"/>
  <c r="L99" i="47"/>
  <c r="L97" i="47"/>
  <c r="L92" i="47"/>
  <c r="L98" i="47"/>
  <c r="L101" i="47"/>
  <c r="L96" i="47"/>
  <c r="L122" i="47"/>
  <c r="L130" i="47"/>
  <c r="L131" i="47"/>
  <c r="L123" i="47"/>
  <c r="L126" i="47"/>
  <c r="L129" i="47"/>
  <c r="L127" i="47"/>
  <c r="L121" i="47"/>
  <c r="L120" i="47"/>
  <c r="L124" i="47"/>
  <c r="L128" i="47"/>
  <c r="L125" i="47"/>
  <c r="L140" i="47"/>
  <c r="L135" i="47"/>
  <c r="L143" i="47"/>
  <c r="L146" i="47"/>
  <c r="L142" i="47"/>
  <c r="L137" i="47"/>
  <c r="L144" i="47"/>
  <c r="L141" i="47"/>
  <c r="L139" i="47"/>
  <c r="L136" i="47"/>
  <c r="L145" i="47"/>
  <c r="L138" i="47"/>
  <c r="L110" i="47"/>
  <c r="L108" i="47"/>
  <c r="L111" i="47"/>
  <c r="L109" i="47"/>
  <c r="L115" i="47"/>
  <c r="L112" i="47"/>
  <c r="L105" i="47"/>
  <c r="L116" i="47"/>
  <c r="L114" i="47"/>
  <c r="L107" i="47"/>
  <c r="L106" i="47"/>
  <c r="L113" i="47"/>
  <c r="L81" i="47"/>
  <c r="L86" i="47"/>
  <c r="L83" i="47"/>
  <c r="L77" i="47"/>
  <c r="L75" i="47"/>
  <c r="L79" i="47"/>
  <c r="L78" i="47"/>
  <c r="L80" i="47"/>
  <c r="L84" i="47"/>
  <c r="L82" i="47"/>
  <c r="L85" i="47"/>
  <c r="L76" i="47"/>
  <c r="R69" i="43"/>
  <c r="K96" i="47"/>
  <c r="K94" i="47"/>
  <c r="K92" i="47"/>
  <c r="K100" i="47"/>
  <c r="K97" i="47"/>
  <c r="K93" i="47"/>
  <c r="K98" i="47"/>
  <c r="K90" i="47"/>
  <c r="K99" i="47"/>
  <c r="K91" i="47"/>
  <c r="K101" i="47"/>
  <c r="K95" i="47"/>
  <c r="L151" i="47"/>
  <c r="L161" i="47"/>
  <c r="L160" i="47"/>
  <c r="L156" i="47"/>
  <c r="L155" i="47"/>
  <c r="L152" i="47"/>
  <c r="L154" i="47"/>
  <c r="L157" i="47"/>
  <c r="L150" i="47"/>
  <c r="L153" i="47"/>
  <c r="L158" i="47"/>
  <c r="L159" i="47"/>
  <c r="L87" i="47" l="1"/>
  <c r="L89" i="47" s="1"/>
  <c r="L102" i="47" s="1"/>
  <c r="L104" i="47" s="1"/>
  <c r="L117" i="47" s="1"/>
  <c r="L119" i="47" s="1"/>
  <c r="L132" i="47" s="1"/>
  <c r="L134" i="47" s="1"/>
  <c r="L147" i="47" s="1"/>
  <c r="L149" i="47" s="1"/>
  <c r="L162" i="47" s="1"/>
  <c r="G84" i="43" s="1"/>
  <c r="K87" i="47"/>
  <c r="K89" i="47" s="1"/>
  <c r="K102" i="47" s="1"/>
  <c r="K104" i="47" s="1"/>
  <c r="K117" i="47" s="1"/>
  <c r="K119" i="47" s="1"/>
  <c r="K132" i="47" s="1"/>
  <c r="K134" i="47" s="1"/>
  <c r="K147" i="47" s="1"/>
  <c r="K149" i="47" s="1"/>
  <c r="K162" i="47" s="1"/>
  <c r="F84" i="43" s="1"/>
  <c r="G85" i="43" l="1"/>
  <c r="F32" i="43"/>
  <c r="G32" i="43" s="1"/>
  <c r="F31" i="43"/>
  <c r="G31" i="43" s="1"/>
  <c r="F85" i="43"/>
  <c r="Z195" i="79" l="1"/>
  <c r="Z203" i="79" s="1"/>
  <c r="Z204" i="79" l="1"/>
  <c r="E66" i="43" s="1"/>
  <c r="J92" i="47" s="1"/>
  <c r="W92" i="47" s="1"/>
  <c r="G97" i="43"/>
  <c r="M97" i="43" s="1"/>
  <c r="M103" i="43" s="1"/>
  <c r="AM203" i="79"/>
  <c r="AM204" i="79" s="1"/>
  <c r="AM206" i="79" s="1"/>
  <c r="J105" i="47" l="1"/>
  <c r="W105" i="47" s="1"/>
  <c r="J146" i="47"/>
  <c r="W146" i="47" s="1"/>
  <c r="J136" i="47"/>
  <c r="W136" i="47" s="1"/>
  <c r="J145" i="47"/>
  <c r="W145" i="47" s="1"/>
  <c r="J125" i="47"/>
  <c r="W125" i="47" s="1"/>
  <c r="J76" i="47"/>
  <c r="W76" i="47" s="1"/>
  <c r="J111" i="47"/>
  <c r="W111" i="47" s="1"/>
  <c r="J108" i="47"/>
  <c r="W108" i="47" s="1"/>
  <c r="J139" i="47"/>
  <c r="W139" i="47" s="1"/>
  <c r="E30" i="43"/>
  <c r="E43" i="43" s="1"/>
  <c r="J86" i="47"/>
  <c r="W86" i="47" s="1"/>
  <c r="J83" i="47"/>
  <c r="W83" i="47" s="1"/>
  <c r="J114" i="47"/>
  <c r="W114" i="47" s="1"/>
  <c r="R66" i="43"/>
  <c r="H19" i="43" s="1"/>
  <c r="J157" i="47"/>
  <c r="W157" i="47" s="1"/>
  <c r="J158" i="47"/>
  <c r="W158" i="47" s="1"/>
  <c r="J81" i="47"/>
  <c r="W81" i="47" s="1"/>
  <c r="J97" i="47"/>
  <c r="W97" i="47" s="1"/>
  <c r="J160" i="47"/>
  <c r="W160" i="47" s="1"/>
  <c r="G103" i="43"/>
  <c r="J130" i="47"/>
  <c r="W130" i="47" s="1"/>
  <c r="J137" i="47"/>
  <c r="W137" i="47" s="1"/>
  <c r="J159" i="47"/>
  <c r="W159" i="47" s="1"/>
  <c r="J121" i="47"/>
  <c r="W121" i="47" s="1"/>
  <c r="J82" i="47"/>
  <c r="W82" i="47" s="1"/>
  <c r="J153" i="47"/>
  <c r="W153" i="47" s="1"/>
  <c r="J110" i="47"/>
  <c r="W110" i="47" s="1"/>
  <c r="J90" i="47"/>
  <c r="W90" i="47" s="1"/>
  <c r="J75" i="47"/>
  <c r="W75" i="47" s="1"/>
  <c r="J109" i="47"/>
  <c r="W109" i="47" s="1"/>
  <c r="J79" i="47"/>
  <c r="W79" i="47" s="1"/>
  <c r="J128" i="47"/>
  <c r="W128" i="47" s="1"/>
  <c r="J85" i="47"/>
  <c r="W85" i="47" s="1"/>
  <c r="J155" i="47"/>
  <c r="W155" i="47" s="1"/>
  <c r="J138" i="47"/>
  <c r="W138" i="47" s="1"/>
  <c r="J116" i="47"/>
  <c r="W116" i="47" s="1"/>
  <c r="J95" i="47"/>
  <c r="W95" i="47" s="1"/>
  <c r="J78" i="47"/>
  <c r="W78" i="47" s="1"/>
  <c r="J144" i="47"/>
  <c r="W144" i="47" s="1"/>
  <c r="J127" i="47"/>
  <c r="W127" i="47" s="1"/>
  <c r="J106" i="47"/>
  <c r="W106" i="47" s="1"/>
  <c r="J84" i="47"/>
  <c r="W84" i="47" s="1"/>
  <c r="J115" i="47"/>
  <c r="W115" i="47" s="1"/>
  <c r="J107" i="47"/>
  <c r="W107" i="47" s="1"/>
  <c r="J124" i="47"/>
  <c r="W124" i="47" s="1"/>
  <c r="J135" i="47"/>
  <c r="W135" i="47" s="1"/>
  <c r="J152" i="47"/>
  <c r="W152" i="47" s="1"/>
  <c r="J96" i="47"/>
  <c r="W96" i="47" s="1"/>
  <c r="J94" i="47"/>
  <c r="W94" i="47" s="1"/>
  <c r="J142" i="47"/>
  <c r="W142" i="47" s="1"/>
  <c r="J99" i="47"/>
  <c r="W99" i="47" s="1"/>
  <c r="J131" i="47"/>
  <c r="W131" i="47" s="1"/>
  <c r="J93" i="47"/>
  <c r="W93" i="47" s="1"/>
  <c r="J98" i="47"/>
  <c r="W98" i="47" s="1"/>
  <c r="J100" i="47"/>
  <c r="W100" i="47" s="1"/>
  <c r="J122" i="47"/>
  <c r="W122" i="47" s="1"/>
  <c r="J156" i="47"/>
  <c r="W156" i="47" s="1"/>
  <c r="J113" i="47"/>
  <c r="W113" i="47" s="1"/>
  <c r="J154" i="47"/>
  <c r="W154" i="47" s="1"/>
  <c r="J120" i="47"/>
  <c r="W120" i="47" s="1"/>
  <c r="J77" i="47"/>
  <c r="W77" i="47" s="1"/>
  <c r="J151" i="47"/>
  <c r="W151" i="47" s="1"/>
  <c r="J129" i="47"/>
  <c r="W129" i="47" s="1"/>
  <c r="J112" i="47"/>
  <c r="W112" i="47" s="1"/>
  <c r="J91" i="47"/>
  <c r="W91" i="47" s="1"/>
  <c r="J161" i="47"/>
  <c r="W161" i="47" s="1"/>
  <c r="J140" i="47"/>
  <c r="W140" i="47" s="1"/>
  <c r="J123" i="47"/>
  <c r="W123" i="47" s="1"/>
  <c r="J101" i="47"/>
  <c r="W101" i="47" s="1"/>
  <c r="J80" i="47"/>
  <c r="W80" i="47" s="1"/>
  <c r="J141" i="47"/>
  <c r="W141" i="47" s="1"/>
  <c r="J126" i="47"/>
  <c r="W126" i="47" s="1"/>
  <c r="J143" i="47"/>
  <c r="W143" i="47" s="1"/>
  <c r="J150" i="47"/>
  <c r="W150" i="47" s="1"/>
  <c r="J87" i="47" l="1"/>
  <c r="J89" i="47" s="1"/>
  <c r="J102" i="47" s="1"/>
  <c r="J104" i="47" s="1"/>
  <c r="J117" i="47" s="1"/>
  <c r="J119" i="47" s="1"/>
  <c r="J132" i="47" s="1"/>
  <c r="J134" i="47" s="1"/>
  <c r="J147" i="47" s="1"/>
  <c r="J149" i="47" s="1"/>
  <c r="J162" i="47" s="1"/>
  <c r="E84" i="43" s="1"/>
  <c r="R84" i="43" s="1"/>
  <c r="W87" i="47"/>
  <c r="W89" i="47" s="1"/>
  <c r="W102" i="47" s="1"/>
  <c r="W104" i="47" s="1"/>
  <c r="W117" i="47" s="1"/>
  <c r="E85" i="43" l="1"/>
  <c r="F30" i="43"/>
  <c r="F43" i="43" s="1"/>
  <c r="H105" i="43"/>
  <c r="H106" i="43" s="1"/>
  <c r="G105" i="43"/>
  <c r="G106" i="43" s="1"/>
  <c r="I105" i="43"/>
  <c r="W119" i="47"/>
  <c r="W132" i="47" s="1"/>
  <c r="H21" i="43"/>
  <c r="H22" i="43" s="1"/>
  <c r="G30" i="43" l="1"/>
  <c r="G43" i="43" s="1"/>
  <c r="W134" i="47"/>
  <c r="W147" i="47" s="1"/>
  <c r="J105" i="43"/>
  <c r="J106" i="43" s="1"/>
  <c r="I106" i="43"/>
  <c r="W149" i="47" l="1"/>
  <c r="W162" i="47" s="1"/>
  <c r="L105" i="43" s="1"/>
  <c r="L106" i="43" s="1"/>
  <c r="K105" i="43"/>
  <c r="K106" i="43" l="1"/>
  <c r="M105" i="43"/>
  <c r="M106" i="4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Keith Ritchie</author>
  </authors>
  <commentList>
    <comment ref="H105" authorId="0" shapeId="0" xr:uid="{00000000-0006-0000-0B00-00000100000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sharedStrings.xml><?xml version="1.0" encoding="utf-8"?>
<sst xmlns="http://schemas.openxmlformats.org/spreadsheetml/2006/main" count="4471" uniqueCount="772">
  <si>
    <t>Consumer Program</t>
  </si>
  <si>
    <t>Appliance Retirement</t>
  </si>
  <si>
    <t>Appliance Exchange</t>
  </si>
  <si>
    <t>HVAC Incentives</t>
  </si>
  <si>
    <t>Conservation Instant Coupon Booklet</t>
  </si>
  <si>
    <t>Bi-Annual Retailer Event</t>
  </si>
  <si>
    <t>Retailer Co-op</t>
  </si>
  <si>
    <t>Residential New Construction</t>
  </si>
  <si>
    <t>Business Program</t>
  </si>
  <si>
    <t>Demand Response 3</t>
  </si>
  <si>
    <t>Industrial Program</t>
  </si>
  <si>
    <t>Process &amp; System Upgrades</t>
  </si>
  <si>
    <t>Monitoring &amp; Targeting</t>
  </si>
  <si>
    <t>Energy Manager</t>
  </si>
  <si>
    <t>Home Assistance Program</t>
  </si>
  <si>
    <t>Pre-2011 Programs completed in 2011</t>
  </si>
  <si>
    <t>Electricity Retrofit Incentive Program</t>
  </si>
  <si>
    <t>High Performance New Construction</t>
  </si>
  <si>
    <t>Toronto Comprehensive</t>
  </si>
  <si>
    <t>Multifamily Energy Efficiency Rebates</t>
  </si>
  <si>
    <t>Energy Audit</t>
  </si>
  <si>
    <t>Direct Install Lighting</t>
  </si>
  <si>
    <t>Retrofit</t>
  </si>
  <si>
    <t>Building Commissioning</t>
  </si>
  <si>
    <t>New Construction</t>
  </si>
  <si>
    <t>Verified</t>
  </si>
  <si>
    <t>Total</t>
  </si>
  <si>
    <t>kWh</t>
  </si>
  <si>
    <t>kW</t>
  </si>
  <si>
    <t>Residential</t>
  </si>
  <si>
    <t>Sentinel Lighting</t>
  </si>
  <si>
    <t>Street Lighting</t>
  </si>
  <si>
    <t>Unmetered Scattered Load</t>
  </si>
  <si>
    <t>Results Status</t>
  </si>
  <si>
    <t>Description</t>
  </si>
  <si>
    <t>2011 Forecast</t>
  </si>
  <si>
    <t>2012 Forecast</t>
  </si>
  <si>
    <t>2013 Forecast</t>
  </si>
  <si>
    <t>2013 Actuals</t>
  </si>
  <si>
    <t>2014 Forecast</t>
  </si>
  <si>
    <t>2014 Actuals</t>
  </si>
  <si>
    <t>Billing Unit</t>
  </si>
  <si>
    <t>Residential Demand Response</t>
  </si>
  <si>
    <t>Carrying Charges</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</si>
  <si>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</si>
  <si>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</si>
  <si>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</si>
  <si>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</si>
  <si>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</si>
  <si>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</si>
  <si>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</si>
  <si>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</si>
  <si>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</si>
  <si>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</si>
  <si>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</si>
  <si>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</si>
  <si>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</si>
  <si>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</si>
  <si>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</si>
  <si>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</si>
  <si>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</si>
  <si>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</si>
  <si>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Month</t>
  </si>
  <si>
    <t>Quarter</t>
  </si>
  <si>
    <t>Monthly Rate</t>
  </si>
  <si>
    <t>Q1</t>
  </si>
  <si>
    <t>Q2</t>
  </si>
  <si>
    <t>Amount Cleared</t>
  </si>
  <si>
    <t>Q3</t>
  </si>
  <si>
    <t>Q4</t>
  </si>
  <si>
    <t>2012 Savings Persisting in 2013</t>
  </si>
  <si>
    <t>2012 Savings Persisting in 2014</t>
  </si>
  <si>
    <t>2013 Savings Persisting in 2014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</si>
  <si>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</si>
  <si>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</si>
  <si>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</si>
  <si>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</si>
  <si>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</si>
  <si>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</si>
  <si>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</si>
  <si>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</si>
  <si>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</si>
  <si>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</si>
  <si>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</si>
  <si>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</si>
  <si>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</si>
  <si>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</si>
  <si>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</si>
  <si>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</si>
  <si>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</si>
  <si>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Q3</t>
  </si>
  <si>
    <t>2020 Q2</t>
  </si>
  <si>
    <t>2020 Q4</t>
  </si>
  <si>
    <t>2015 Forecast</t>
  </si>
  <si>
    <t>2015 Actuals</t>
  </si>
  <si>
    <t>Coupon Initiative</t>
  </si>
  <si>
    <t>Bi-Annual Retailer Event Initiative</t>
  </si>
  <si>
    <t>Appliance Retirement Initiative</t>
  </si>
  <si>
    <t>Residential New Construction and Major Renovation Initiative</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</si>
  <si>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</si>
  <si>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</si>
  <si>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</si>
  <si>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</si>
  <si>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</si>
  <si>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</si>
  <si>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</si>
  <si>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</si>
  <si>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</si>
  <si>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</si>
  <si>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Loblaws Pilot</t>
  </si>
  <si>
    <t>Social Benchmarking Pliot</t>
  </si>
  <si>
    <t>Conservation Fund Pilot - SEG</t>
  </si>
  <si>
    <t>Conservation Fund Pilot - EnerNOC</t>
  </si>
  <si>
    <t>Save on Energy Coupon Program</t>
  </si>
  <si>
    <t>Save on Energy Heating and Cooling Program</t>
  </si>
  <si>
    <t>Save on Energy New Construction Program</t>
  </si>
  <si>
    <t>Save on Energy Home Assistance Program</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</si>
  <si>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</si>
  <si>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</si>
  <si>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</si>
  <si>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</si>
  <si>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</si>
  <si>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</si>
  <si>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</si>
  <si>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</si>
  <si>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Business Refrigeration Local Program</t>
  </si>
  <si>
    <t>First Nation Conservation Local Program</t>
  </si>
  <si>
    <t>Social Benchmarking Local Program</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</si>
  <si>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</si>
  <si>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</si>
  <si>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</si>
  <si>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</si>
  <si>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</si>
  <si>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</si>
  <si>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</si>
  <si>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</si>
  <si>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</si>
  <si>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</si>
  <si>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</si>
  <si>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</si>
  <si>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</si>
  <si>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</si>
  <si>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2011 Actuals</t>
  </si>
  <si>
    <t>2012 Actuals</t>
  </si>
  <si>
    <t>2015 Savings Persisting in 2016</t>
  </si>
  <si>
    <t>2015 Savings Persisting in 2017</t>
  </si>
  <si>
    <t>2015 Savings Persisting in 2018</t>
  </si>
  <si>
    <t>2015 Savings Persisting in 2019</t>
  </si>
  <si>
    <t>2015 Savings Persisting in 2020</t>
  </si>
  <si>
    <t>Lost Revenue in 2015 from 2011 programs</t>
  </si>
  <si>
    <t>Lost Revenue in 2015 from 2012 programs</t>
  </si>
  <si>
    <t>Lost Revenue in 2015 from 2013 programs</t>
  </si>
  <si>
    <t>Lost Revenue in 2015 from 2014 programs</t>
  </si>
  <si>
    <t>Lost Revenue in 2015 from 2015 programs</t>
  </si>
  <si>
    <t>Lost Revenue in 2012 from 2011 programs</t>
  </si>
  <si>
    <t>Lost Revenue in 2012 from 2012 programs</t>
  </si>
  <si>
    <t>Lost Revenue in 2013 from 2011 programs</t>
  </si>
  <si>
    <t>Lost Revenue in 2013 from 2012 programs</t>
  </si>
  <si>
    <t>Lost Revenue in 2013 from 2013 programs</t>
  </si>
  <si>
    <t>Lost Revenue in 2014 from 2011 programs</t>
  </si>
  <si>
    <t>Lost Revenue in 2014 from 2012 programs</t>
  </si>
  <si>
    <t>Lost Revenue in 2014 from 2013 programs</t>
  </si>
  <si>
    <t>Lost Revenue in 2014 from 2014 programs</t>
  </si>
  <si>
    <t>True-up</t>
  </si>
  <si>
    <t>Distribution Rate in 2011</t>
  </si>
  <si>
    <t>Distribution Rate in 2012</t>
  </si>
  <si>
    <t>Distribution Rate in 2013</t>
  </si>
  <si>
    <t>Distribution Rate in 2014</t>
  </si>
  <si>
    <t>Distribution Rate in 2015</t>
  </si>
  <si>
    <t>3.  Distribution Rates</t>
  </si>
  <si>
    <t>1.  LRAMVA Summary</t>
  </si>
  <si>
    <t>Legend</t>
  </si>
  <si>
    <t>Auto Populated Cells (White)</t>
  </si>
  <si>
    <t xml:space="preserve">    Description</t>
  </si>
  <si>
    <t>Generic LRAMVA Work Forms</t>
  </si>
  <si>
    <t>User Inputs (Green)</t>
  </si>
  <si>
    <t>2015 Q3</t>
  </si>
  <si>
    <t>2015 Q4</t>
  </si>
  <si>
    <t>2011-2012</t>
  </si>
  <si>
    <t>2011-2013</t>
  </si>
  <si>
    <t>2011-2014</t>
  </si>
  <si>
    <t>2011-2015</t>
  </si>
  <si>
    <t>Check OEB website</t>
  </si>
  <si>
    <t>2011-2016</t>
  </si>
  <si>
    <t>2011-2017</t>
  </si>
  <si>
    <t>2011-2018</t>
  </si>
  <si>
    <t>2011-2019</t>
  </si>
  <si>
    <t>2011-2020</t>
  </si>
  <si>
    <t>Rate Year</t>
  </si>
  <si>
    <t>2012 Savings Persisting in 2015</t>
  </si>
  <si>
    <t>2012 Savings Persisting in 2016</t>
  </si>
  <si>
    <t>2012 Savings Persisting in 2017</t>
  </si>
  <si>
    <t>2012 Savings Persisting in 2018</t>
  </si>
  <si>
    <t>2012 Savings Persisting in 2019</t>
  </si>
  <si>
    <t>2012 Savings Persisting in 2020</t>
  </si>
  <si>
    <t>2013 Savings Persisting in 2015</t>
  </si>
  <si>
    <t>2013 Savings Persisting in 2016</t>
  </si>
  <si>
    <t>2013 Savings Persisting in 2017</t>
  </si>
  <si>
    <t>2013 Savings Persisting in 2018</t>
  </si>
  <si>
    <t>2013 Savings Persisting in 2019</t>
  </si>
  <si>
    <t>2013 Savings Persisting in 2020</t>
  </si>
  <si>
    <t>2014 Savings Persisting in 2015</t>
  </si>
  <si>
    <t>2014 Savings Persisting in 2016</t>
  </si>
  <si>
    <t>2014 Savings Persisting in 2017</t>
  </si>
  <si>
    <t>2014 Savings Persisting in 2018</t>
  </si>
  <si>
    <t>2014 Savings Persisting in 2019</t>
  </si>
  <si>
    <t>2014 Savings Persisting in 2020</t>
  </si>
  <si>
    <t>+ Carrying Charges ($) by Rate Class</t>
  </si>
  <si>
    <t>LDC</t>
  </si>
  <si>
    <t>Net Energy Savings Persistence (kWh)</t>
  </si>
  <si>
    <t>Forecast Lost Revenues in 2011</t>
  </si>
  <si>
    <t>Program</t>
  </si>
  <si>
    <t>Net Peak Demand Savings Persistence (kW)</t>
  </si>
  <si>
    <t>Monthly Multiplier</t>
  </si>
  <si>
    <t>Adjustment to 2011 savings</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</si>
  <si>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</si>
  <si>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</si>
  <si>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</si>
  <si>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</si>
  <si>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</si>
  <si>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</si>
  <si>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</si>
  <si>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</si>
  <si>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</si>
  <si>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2016 Forecast</t>
  </si>
  <si>
    <t>2016 Actuals</t>
  </si>
  <si>
    <t>2017 Forecast</t>
  </si>
  <si>
    <t>2017 Actuals</t>
  </si>
  <si>
    <t>2018 Forecast</t>
  </si>
  <si>
    <t>2018 Actuals</t>
  </si>
  <si>
    <t>2019 Forecast</t>
  </si>
  <si>
    <t>2019 Actuals</t>
  </si>
  <si>
    <t>2020 Forecast</t>
  </si>
  <si>
    <t>2020 Actuals</t>
  </si>
  <si>
    <t>Year</t>
  </si>
  <si>
    <t>Table 6.  Prescribed Interest Rates</t>
  </si>
  <si>
    <t>Table 6-a.  Calculation of Carrying Costs by Rate Class</t>
  </si>
  <si>
    <t>Actual CDM Savings in 2011</t>
  </si>
  <si>
    <t>Forecast CDM Savings in 2011</t>
  </si>
  <si>
    <t>LDC Name</t>
  </si>
  <si>
    <t>Total LRAMVA Balance</t>
  </si>
  <si>
    <t>Table 4-a.  2011 Lost Revenues Work Form</t>
  </si>
  <si>
    <t>Table 4-b.  2012 Lost Revenues Work Form</t>
  </si>
  <si>
    <t>Rate Allocations for LRAMVA</t>
  </si>
  <si>
    <t>Adjustment to 2012 savings</t>
  </si>
  <si>
    <t>Actual CDM Savings in 2012</t>
  </si>
  <si>
    <t>Forecast CDM Savings in 2012</t>
  </si>
  <si>
    <t>Forecast Lost Revenues in 2012</t>
  </si>
  <si>
    <t>Table 4-c.  2013 Lost Revenues Work Form</t>
  </si>
  <si>
    <t>Adjustment to 2013 savings</t>
  </si>
  <si>
    <t>Actual CDM Savings in 2013</t>
  </si>
  <si>
    <t>Forecast CDM Savings in 2013</t>
  </si>
  <si>
    <t>Forecast Lost Revenues in 2013</t>
  </si>
  <si>
    <t>Lost Revenue in 2011 from 2011 programs</t>
  </si>
  <si>
    <t>Total Lost Revenues in 2012</t>
  </si>
  <si>
    <t>LRAMVA in 2012</t>
  </si>
  <si>
    <t>LRAMVA in 2011</t>
  </si>
  <si>
    <t>Total Lost Revenues in 2013</t>
  </si>
  <si>
    <t>Table 4-d.  2014 Lost Revenues Work Form</t>
  </si>
  <si>
    <t>Adjustment to 2014 savings</t>
  </si>
  <si>
    <t>Actual CDM Savings in 2014</t>
  </si>
  <si>
    <t>Forecast CDM Savings in 2014</t>
  </si>
  <si>
    <t>Total Lost Revenues in 2014</t>
  </si>
  <si>
    <t>Forecast Lost Revenues in 2014</t>
  </si>
  <si>
    <t>LRAMVA in 2013</t>
  </si>
  <si>
    <t>LRAMVA in 2014</t>
  </si>
  <si>
    <t>Table 5-a.  2015 Lost Revenues Work Form</t>
  </si>
  <si>
    <t>Adjustment to 2015 savings</t>
  </si>
  <si>
    <t>Total Lost Revenues in 2015</t>
  </si>
  <si>
    <t>Forecast Lost Revenues in 2015</t>
  </si>
  <si>
    <t>LRAMVA in 2015</t>
  </si>
  <si>
    <t>Actual CDM Savings in 2015</t>
  </si>
  <si>
    <t>Forecast CDM Savings in 2015</t>
  </si>
  <si>
    <t>Table 5-b.  2016 Lost Revenues Work Form</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</si>
  <si>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</si>
  <si>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</si>
  <si>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</si>
  <si>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</si>
  <si>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</si>
  <si>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</si>
  <si>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</si>
  <si>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</si>
  <si>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Total Lost Revenues in 2016</t>
  </si>
  <si>
    <t>Forecast Lost Revenues in 2016</t>
  </si>
  <si>
    <t>LRAMVA in 2016</t>
  </si>
  <si>
    <t>2016 Savings Persisting in 2017</t>
  </si>
  <si>
    <t>2016 Savings Persisting in 2018</t>
  </si>
  <si>
    <t>2016 Savings Persisting in 2019</t>
  </si>
  <si>
    <t>2016 Savings Persisting in 2020</t>
  </si>
  <si>
    <t>Adjustment to 2016 savings</t>
  </si>
  <si>
    <t>Lost Revenue in 2016 from 2016 programs</t>
  </si>
  <si>
    <t>Table 5-c.  2017 Lost Revenues Work Form</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</si>
  <si>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</si>
  <si>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</si>
  <si>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</si>
  <si>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</si>
  <si>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</si>
  <si>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</si>
  <si>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</si>
  <si>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</si>
  <si>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</si>
  <si>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</si>
  <si>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</si>
  <si>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</si>
  <si>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</si>
  <si>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</si>
  <si>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</si>
  <si>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</si>
  <si>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Adjustment to 2017 savings</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</si>
  <si>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</si>
  <si>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</si>
  <si>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</si>
  <si>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</si>
  <si>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</si>
  <si>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</si>
  <si>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</si>
  <si>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</si>
  <si>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</si>
  <si>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</si>
  <si>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</si>
  <si>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</si>
  <si>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</si>
  <si>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</si>
  <si>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</si>
  <si>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</si>
  <si>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</si>
  <si>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</si>
  <si>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Table 5-e.  2019 Lost Revenues Work Form</t>
  </si>
  <si>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</si>
  <si>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</si>
  <si>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</si>
  <si>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</si>
  <si>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</si>
  <si>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</si>
  <si>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</si>
  <si>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</si>
  <si>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</si>
  <si>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</si>
  <si>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</si>
  <si>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</si>
  <si>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2019 Savings Persisting in 2020</t>
  </si>
  <si>
    <t>Table 5-f.  2020 Lost Revenues Work Form</t>
  </si>
  <si>
    <t>Adjustment to 2019 savings</t>
  </si>
  <si>
    <t>Total Lost Revenues in 2019</t>
  </si>
  <si>
    <t>Forecast Lost Revenues in 2019</t>
  </si>
  <si>
    <t>LRAMVA in 2019</t>
  </si>
  <si>
    <t>Adjustment to 2020 savings</t>
  </si>
  <si>
    <t>Actual CDM Savings in 2020</t>
  </si>
  <si>
    <t>Forecast CDM Savings in 2020</t>
  </si>
  <si>
    <t>Distribution Rate in 2020</t>
  </si>
  <si>
    <t>LRAMVA in 2020</t>
  </si>
  <si>
    <t>Forecast Lost Revenues in 2020</t>
  </si>
  <si>
    <t>Total Lost Revenues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</si>
  <si>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</si>
  <si>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</si>
  <si>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</si>
  <si>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</si>
  <si>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</si>
  <si>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</si>
  <si>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</si>
  <si>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</si>
  <si>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</si>
  <si>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</si>
  <si>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A</t>
  </si>
  <si>
    <t>B</t>
  </si>
  <si>
    <t>C</t>
  </si>
  <si>
    <t>Source of Threshold</t>
  </si>
  <si>
    <t>2.  LRAMVA Threshold</t>
  </si>
  <si>
    <t>4.  2011-2014 LRAM</t>
  </si>
  <si>
    <t>5.  2015-2020 LRAM</t>
  </si>
  <si>
    <t>6.  Carrying Charges</t>
  </si>
  <si>
    <t>GS&lt;50 kW</t>
  </si>
  <si>
    <t>GS&gt;50 kW</t>
  </si>
  <si>
    <t>General Service ≥ 1,000 kW</t>
  </si>
  <si>
    <t>General Service ≥ 1,500 kW</t>
  </si>
  <si>
    <t xml:space="preserve">General Service 1,000 kW and Greater </t>
  </si>
  <si>
    <t>General Service 1,000 to 4,999 kW</t>
  </si>
  <si>
    <t>General Service 1,000 to 4,999 kW (co-generation)</t>
  </si>
  <si>
    <t>General Service 1,500 to 4,999 kW</t>
  </si>
  <si>
    <t>General Service 3,000 to 4,999 kW</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</si>
  <si>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</si>
  <si>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</si>
  <si>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</si>
  <si>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</si>
  <si>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</si>
  <si>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</si>
  <si>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</si>
  <si>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</si>
  <si>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</si>
  <si>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</si>
  <si>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</si>
  <si>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</si>
  <si>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</si>
  <si>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</si>
  <si>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Urban General Service Demand Billed (50 kW and above) - UGd</t>
  </si>
  <si>
    <t>Embedded Distributor</t>
  </si>
  <si>
    <t>Large Use</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</si>
  <si>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</si>
  <si>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</si>
  <si>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</si>
  <si>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</si>
  <si>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</si>
  <si>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</si>
  <si>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</si>
  <si>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</si>
  <si>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</si>
  <si>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Drop Down List (Blue)</t>
  </si>
  <si>
    <t>Tables 1-a and 1-b</t>
  </si>
  <si>
    <t>Carrying Charges ($)</t>
  </si>
  <si>
    <t>Total LRAMVA ($)</t>
  </si>
  <si>
    <t>Service Classifications</t>
  </si>
  <si>
    <t>Table 2-a.  LRAMVA Threshold</t>
  </si>
  <si>
    <t>Table 2-b.  LRAMVA Threshold</t>
  </si>
  <si>
    <t>Application of Current LRAMVA Claim</t>
  </si>
  <si>
    <t>Response</t>
  </si>
  <si>
    <t>Yes</t>
  </si>
  <si>
    <t>No</t>
  </si>
  <si>
    <t>Not Applicable</t>
  </si>
  <si>
    <t xml:space="preserve">Table 1-a.  LRAMVA Totals by Rate Class </t>
  </si>
  <si>
    <t>Worksheet Name</t>
  </si>
  <si>
    <t>Amount of LRAMVA Claimed in Previous Application</t>
  </si>
  <si>
    <t>Net Energy Savings (kWh)</t>
  </si>
  <si>
    <t xml:space="preserve">Net Demand Savings (kW) </t>
  </si>
  <si>
    <t>Application of Previous LRAMVA Claim</t>
  </si>
  <si>
    <t>Opening Balance for 2012</t>
  </si>
  <si>
    <t>Opening Balance for 2013</t>
  </si>
  <si>
    <t>Opening Balance for 2014</t>
  </si>
  <si>
    <t>Opening Balance for 2015</t>
  </si>
  <si>
    <t>Opening Balance for 2016</t>
  </si>
  <si>
    <t>Opening Balance for 2017</t>
  </si>
  <si>
    <t>Opening Balance for 2018</t>
  </si>
  <si>
    <t>Opening Balance for 2019</t>
  </si>
  <si>
    <t>Opening Balance for 2020</t>
  </si>
  <si>
    <t xml:space="preserve">Period of New LRAMVA in this Application </t>
  </si>
  <si>
    <t>Actual Lost Revenues ($)</t>
  </si>
  <si>
    <t>Forecast Lost Revenues ($)</t>
  </si>
  <si>
    <t>Tabs "4.  2011-2014 LRAM" and "5.  2015-2020 LRAM"</t>
  </si>
  <si>
    <t>Tab "4.  2011-2014 LRAM"</t>
  </si>
  <si>
    <t>Source of Data Inputs</t>
  </si>
  <si>
    <t>Tab "3.  Distribution Rates"</t>
  </si>
  <si>
    <t>Tab "1.  LRAMVA Summary"</t>
  </si>
  <si>
    <t>Tabs "1.  LRAMVA Summary" and "6.  Carrying Charges"</t>
  </si>
  <si>
    <t xml:space="preserve">Tables 4-a to 4-d / 5-a to 5-f (Columns D &amp; O) </t>
  </si>
  <si>
    <t>Tables 4-a to 4-d / 5-a to 5-f (Columns D-M &amp; Columns O-X)</t>
  </si>
  <si>
    <t>Tables 4-a to 4-d / 5-a to 5-f (Columns E-M &amp; Columns P-X)</t>
  </si>
  <si>
    <t>Tables 4-a to 4-d / 5-a to 5-f (Columns Y-AJ)</t>
  </si>
  <si>
    <t>Inputs (Tables to Complete)</t>
  </si>
  <si>
    <t>Tables 4-a to 4-d / 5-a to 5-f (Columns Y-AL)</t>
  </si>
  <si>
    <t>A-B+C</t>
  </si>
  <si>
    <t>Threshold</t>
  </si>
  <si>
    <t>Summary</t>
  </si>
  <si>
    <t>LRAMVA ($) by Rate Class</t>
  </si>
  <si>
    <t>Table 2-c.   Inputs for LRAMVA Thresholds</t>
  </si>
  <si>
    <t>Period of LRAMVA Claimed in Previous Application</t>
  </si>
  <si>
    <t>+   Initiative Level Savings Persistence</t>
  </si>
  <si>
    <t>x   Allocation % to Rate Class</t>
  </si>
  <si>
    <t>x   Distribution Rate by Rate Class</t>
  </si>
  <si>
    <t xml:space="preserve">+/- IESO Verified Savings Adjustments </t>
  </si>
  <si>
    <t>LDC's Approved Tariff Sheets</t>
  </si>
  <si>
    <t>Table 1-b.  Annual LRAMVA Breakdown by Year and Rate Class</t>
  </si>
  <si>
    <t>Total for 2011</t>
  </si>
  <si>
    <t>Total for 2012</t>
  </si>
  <si>
    <t>Total for 2013</t>
  </si>
  <si>
    <t>Total for 2014</t>
  </si>
  <si>
    <t>Total for 2015</t>
  </si>
  <si>
    <t>Total for 2016</t>
  </si>
  <si>
    <t>Total for 2017</t>
  </si>
  <si>
    <t>Total for 2018</t>
  </si>
  <si>
    <t>Total for 2019</t>
  </si>
  <si>
    <t>Total for 2020</t>
  </si>
  <si>
    <t>Source of Calculation</t>
  </si>
  <si>
    <t xml:space="preserve">Approved Deferral &amp; Variance Accounts </t>
  </si>
  <si>
    <t>Portfolio</t>
  </si>
  <si>
    <t>Initiative</t>
  </si>
  <si>
    <t>Sector</t>
  </si>
  <si>
    <t xml:space="preserve">Conservation Resource Type </t>
  </si>
  <si>
    <t>(Implementation) Year</t>
  </si>
  <si>
    <t>Net Verified Annual Peak Demand Savings at the End-User Level (kW)</t>
  </si>
  <si>
    <t>Net Verified Annual Energy Savings at the End-User Level (kWh)</t>
  </si>
  <si>
    <t>etc.</t>
  </si>
  <si>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</si>
  <si>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Table 3</t>
  </si>
  <si>
    <t>Table 3.  Inputs for Distribution Rates and Adjustments by Rate Class</t>
  </si>
  <si>
    <t>Table 3-a.  Distribution Rates by Rate Class</t>
  </si>
  <si>
    <t>Residential Demand Response (IHD)</t>
  </si>
  <si>
    <t xml:space="preserve">Small Commercial Demand Response </t>
  </si>
  <si>
    <t>Small Commercial Demand Response (IHD)</t>
  </si>
  <si>
    <t>Aboriginal Program</t>
  </si>
  <si>
    <t>LDC Custom Programs</t>
  </si>
  <si>
    <t>Other</t>
  </si>
  <si>
    <t>Program Enabled Savings</t>
  </si>
  <si>
    <t>Time of Use Savings</t>
  </si>
  <si>
    <t>LDC Pilots</t>
  </si>
  <si>
    <t>Period</t>
  </si>
  <si>
    <t>Aboriginal Conservation Program</t>
  </si>
  <si>
    <t>Conservation Fund Pilots</t>
  </si>
  <si>
    <t>Residential Program</t>
  </si>
  <si>
    <t>Commercial &amp; Institutional Program</t>
  </si>
  <si>
    <t>Residential Province-Wide Programs</t>
  </si>
  <si>
    <t>Non-Residential Province-Wide Programs</t>
  </si>
  <si>
    <t>Local &amp; Regional Programs</t>
  </si>
  <si>
    <t>Pilot Programs</t>
  </si>
  <si>
    <t>Conservation First Framework</t>
  </si>
  <si>
    <t>Legacy Framework</t>
  </si>
  <si>
    <t>Instructions</t>
  </si>
  <si>
    <t>C.  Documentation of Changes</t>
  </si>
  <si>
    <t>Customer Class</t>
  </si>
  <si>
    <t xml:space="preserve">A.  Previous LRAMVA Application </t>
  </si>
  <si>
    <t>B.  Current LRAMVA Application</t>
  </si>
  <si>
    <t>LRAMVA ($) for Account 1568</t>
  </si>
  <si>
    <t>Rate rider for tax sharing</t>
  </si>
  <si>
    <t>Rate rider for foregone revenue</t>
  </si>
  <si>
    <t>Adjusted rate</t>
  </si>
  <si>
    <t>Calendar year equivalent</t>
  </si>
  <si>
    <t>Original Amount</t>
  </si>
  <si>
    <t>Amount for Final Disposition</t>
  </si>
  <si>
    <t>LRAMVA Previously Claimed</t>
  </si>
  <si>
    <t>Forecast Lost Revenues</t>
  </si>
  <si>
    <t xml:space="preserve">Actual Lost Revenues </t>
  </si>
  <si>
    <t>Application Details</t>
  </si>
  <si>
    <t>Return to Top</t>
  </si>
  <si>
    <t>Table 4-a.  2011 Lost Revenues</t>
  </si>
  <si>
    <t>Table 4-b.  2012 Lost Revenues</t>
  </si>
  <si>
    <t>Table 4-c.  2013 Lost Revenues</t>
  </si>
  <si>
    <t xml:space="preserve">Table 4-d.  2014 Lost Revenues </t>
  </si>
  <si>
    <t>Return to top</t>
  </si>
  <si>
    <t>Tables</t>
  </si>
  <si>
    <t>Table 3-a.</t>
  </si>
  <si>
    <t>Table 5-a.  2015 Lost Revenues</t>
  </si>
  <si>
    <t xml:space="preserve">Table 5-b.  2016 Lost Revenues </t>
  </si>
  <si>
    <t xml:space="preserve">Table 5-c.  2017 Lost Revenues </t>
  </si>
  <si>
    <t xml:space="preserve">Table 5-d.  2018 Lost Revenues </t>
  </si>
  <si>
    <t>Table 5-e.  2019 Lost Revenues</t>
  </si>
  <si>
    <t>Table 5-f.  2020 Lost Revenues</t>
  </si>
  <si>
    <t>Go to Tab 1: Summary</t>
  </si>
  <si>
    <t>Note: LDC to make note of assumptions included above, if any</t>
  </si>
  <si>
    <t>Table 1-c.  Breakdown of Incremental and Persisting Lost Revenues Amounts (Dollars)</t>
  </si>
  <si>
    <t>Tab "2. LRAMVA Threshold" Tables 2-a, 2-b and 2-c</t>
  </si>
  <si>
    <t>Total LRAMVA ($) by Rate Class</t>
  </si>
  <si>
    <t>Work Form Calculations</t>
  </si>
  <si>
    <t>Actual Lost Revenues (kWh and kW) by Rate Class</t>
  </si>
  <si>
    <t>- Forecast Lost Revenues (kWh and kW) by Rate Class</t>
  </si>
  <si>
    <t xml:space="preserve">Actual Incremental CDM Savings by Initiative </t>
  </si>
  <si>
    <t>Rationale</t>
  </si>
  <si>
    <t>Cell Reference</t>
  </si>
  <si>
    <t>No.</t>
  </si>
  <si>
    <t>Previous LRAMVA Application (EB#)</t>
  </si>
  <si>
    <t>Current LRAMVA Application (EB#)</t>
  </si>
  <si>
    <t>Tabs</t>
  </si>
  <si>
    <t>2. LRAMVA Threshold</t>
  </si>
  <si>
    <t>Instructions (Grey)</t>
  </si>
  <si>
    <t>1-a.  Summary of Changes</t>
  </si>
  <si>
    <t>Outputs of Data (Auto-Populated)</t>
  </si>
  <si>
    <t>Table 6-a</t>
  </si>
  <si>
    <t>Table 6</t>
  </si>
  <si>
    <t>Please fill in the requested information: a) the amounts approved in the previous LRAMVA application, b) details on the current application, and c) documentation of changes if applicable.</t>
  </si>
  <si>
    <t xml:space="preserve">LDCs are requested to clear the cells in the table to show only the amounts related to this LRAMVA application.  This table is a check on the LRAMVA disposition providing a breakdown of actual incremental and persisting savings by year.  </t>
  </si>
  <si>
    <t>7. Persistence Data</t>
  </si>
  <si>
    <t>Period 1 (# months)</t>
  </si>
  <si>
    <t>Period 2 (# months)</t>
  </si>
  <si>
    <t>Tab</t>
  </si>
  <si>
    <t xml:space="preserve">Please provide the LRAMVA threshold approved in the last COS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</si>
  <si>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t xml:space="preserve">Please provide the LRAMVA threshold approved in the cost of service (COS)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</si>
  <si>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</si>
  <si>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r>
      <rPr>
        <b/>
        <sz val="12"/>
        <rFont val="Arial"/>
        <family val="2"/>
      </rPr>
      <t xml:space="preserve">3.  </t>
    </r>
    <r>
      <rPr>
        <sz val="12"/>
        <rFont val="Arial"/>
        <family val="2"/>
      </rPr>
      <t>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new multiplier that has been used.</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</si>
  <si>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</si>
  <si>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</si>
  <si>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t>Source of Persistence Reports</t>
  </si>
  <si>
    <t xml:space="preserve">2011 Results Persistence </t>
  </si>
  <si>
    <t xml:space="preserve">2012 Results Persistence </t>
  </si>
  <si>
    <t xml:space="preserve">2013 Results Persistence </t>
  </si>
  <si>
    <t xml:space="preserve">2014 Results Persistence </t>
  </si>
  <si>
    <t xml:space="preserve">2015 Results Persistence </t>
  </si>
  <si>
    <t xml:space="preserve">2016 Results Persistence </t>
  </si>
  <si>
    <t xml:space="preserve">2017 Results Persistence </t>
  </si>
  <si>
    <t xml:space="preserve">2018 Results Persistence </t>
  </si>
  <si>
    <t xml:space="preserve">2019 Results Persistence </t>
  </si>
  <si>
    <t xml:space="preserve">2020 Results Persistence </t>
  </si>
  <si>
    <t>Record</t>
  </si>
  <si>
    <t>Adjustment</t>
  </si>
  <si>
    <t>Identify Source of Report</t>
  </si>
  <si>
    <t>Identify Status of Savings</t>
  </si>
  <si>
    <r>
      <rPr>
        <b/>
        <sz val="12"/>
        <color theme="1"/>
        <rFont val="Arial"/>
        <family val="2"/>
      </rPr>
      <t xml:space="preserve">2.  </t>
    </r>
    <r>
      <rPr>
        <sz val="12"/>
        <color theme="1"/>
        <rFont val="Arial"/>
        <family val="2"/>
      </rPr>
      <t xml:space="preserve">Please identify the source of the report via the dropdown list in Column I.  </t>
    </r>
  </si>
  <si>
    <t>Note:  LDC to make note of key assumptions included above</t>
  </si>
  <si>
    <t>IESO Verified Persistence Results Reports included in Tab 7 (Columns L to BT).</t>
  </si>
  <si>
    <t>Important Checklist</t>
  </si>
  <si>
    <t>Current year savings</t>
  </si>
  <si>
    <t>Table 7.  2011-2020 Verified Program Results and Persistence into Future Years</t>
  </si>
  <si>
    <t>#2</t>
  </si>
  <si>
    <t>#3</t>
  </si>
  <si>
    <t>#4</t>
  </si>
  <si>
    <t>Step:</t>
  </si>
  <si>
    <t>#1</t>
  </si>
  <si>
    <t>3-a.  Rate Class Allocations</t>
  </si>
  <si>
    <t>8.  Streetlighting</t>
  </si>
  <si>
    <r>
      <rPr>
        <b/>
        <sz val="11"/>
        <rFont val="Arial"/>
        <family val="2"/>
      </rPr>
      <t>Tables 1-a and 1-b</t>
    </r>
    <r>
      <rPr>
        <sz val="11"/>
        <rFont val="Arial"/>
        <family val="2"/>
      </rPr>
      <t xml:space="preserve"> provide a summary of the LRAMVA balances and carrying charges associated with the LRAMVA disposition. The balances are populated from entries into other tabs throughout this work form.</t>
    </r>
  </si>
  <si>
    <r>
      <rPr>
        <b/>
        <sz val="11"/>
        <rFont val="Arial"/>
        <family val="2"/>
      </rPr>
      <t>Tables 2-a,  2-b and 2-c</t>
    </r>
    <r>
      <rPr>
        <sz val="11"/>
        <rFont val="Arial"/>
        <family val="2"/>
      </rPr>
      <t xml:space="preserve"> include the LRAMVA thresholds and allocations by rate class.</t>
    </r>
  </si>
  <si>
    <r>
      <rPr>
        <b/>
        <sz val="11"/>
        <rFont val="Arial"/>
        <family val="2"/>
      </rPr>
      <t>Tables 3-a and 3-b</t>
    </r>
    <r>
      <rPr>
        <sz val="11"/>
        <rFont val="Arial"/>
        <family val="2"/>
      </rPr>
      <t xml:space="preserve"> include the distribution rates that are used to calculate lost revenues.</t>
    </r>
  </si>
  <si>
    <r>
      <rPr>
        <b/>
        <sz val="11"/>
        <rFont val="Arial"/>
        <family val="2"/>
      </rPr>
      <t>Tables 4-a, 4-b, 4-c and 4-d</t>
    </r>
    <r>
      <rPr>
        <sz val="11"/>
        <rFont val="Arial"/>
        <family val="2"/>
      </rPr>
      <t xml:space="preserve"> include the template 2011-2014 LRAMVA work forms.  </t>
    </r>
  </si>
  <si>
    <r>
      <rPr>
        <b/>
        <sz val="11"/>
        <rFont val="Arial"/>
        <family val="2"/>
      </rPr>
      <t>Tables 5-a, 5-b, 5-c and 5-d</t>
    </r>
    <r>
      <rPr>
        <sz val="11"/>
        <rFont val="Arial"/>
        <family val="2"/>
      </rPr>
      <t xml:space="preserve"> include the template 2015-2020 LRAMVA work forms.</t>
    </r>
  </si>
  <si>
    <r>
      <rPr>
        <b/>
        <sz val="11"/>
        <rFont val="Arial"/>
        <family val="2"/>
      </rPr>
      <t>Table 6-b</t>
    </r>
    <r>
      <rPr>
        <sz val="11"/>
        <rFont val="Arial"/>
        <family val="2"/>
      </rPr>
      <t xml:space="preserve"> includes the variance on carrying charges related to the LRAMVA disposition.</t>
    </r>
  </si>
  <si>
    <t>A blank spreadsheet is provided to allow LDCs to populate distributor specific rate class percentages to allocate actual CDM savings to different customer classes.</t>
  </si>
  <si>
    <t>LRAMVA Threshold</t>
  </si>
  <si>
    <t>Determined by the LDC</t>
  </si>
  <si>
    <t>(Steps)</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</si>
  <si>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The LRAMVA threshold values in Table 2-c will be auto-populated in Tabs 4 and 5 of this work form.</t>
  </si>
  <si>
    <r>
      <t xml:space="preserve">In column C of Table 1-b below, please insert a 'check mark' to indicate the years in which LRAMVA has been claimed.  If you inserted a check-mark for a particular year, please delete the amounts associated with the actual and forecast lost revenues for all rate classes for that year, up to and including the total.  Any LRAMVA from a prior year that has already been claimed cannot be included in the current LRAMVA disposition, with the exception of the case noted below.  </t>
    </r>
    <r>
      <rPr>
        <b/>
        <sz val="12"/>
        <rFont val="Arial"/>
        <family val="2"/>
      </rPr>
      <t/>
    </r>
  </si>
  <si>
    <t>Table A-2.  Updates to LRAMVA Disposition</t>
  </si>
  <si>
    <r>
      <rPr>
        <b/>
        <sz val="11"/>
        <rFont val="Arial"/>
        <family val="2"/>
      </rPr>
      <t>Tables A-1 and A-2</t>
    </r>
    <r>
      <rPr>
        <sz val="11"/>
        <rFont val="Arial"/>
        <family val="2"/>
      </rPr>
      <t xml:space="preserve"> include a template for LDCs to summarize changes to the LRAMVA work form.</t>
    </r>
  </si>
  <si>
    <t>Note:  LDC to make note of adjustments made to Table 3 to accommodate the LDC's specific circumstances</t>
  </si>
  <si>
    <r>
      <rPr>
        <b/>
        <sz val="12"/>
        <color theme="1"/>
        <rFont val="Arial"/>
        <family val="2"/>
      </rPr>
      <t>1.</t>
    </r>
    <r>
      <rPr>
        <sz val="12"/>
        <color theme="1"/>
        <rFont val="Arial"/>
        <family val="2"/>
      </rPr>
      <t xml:space="preserve">  Columns B to H of this tab have been structured in a way to match the formatting of the persistence report provided by the IESO.  Please copy and paste the program information by initiative in Columns B to H and the corresponding demand and energy savings data by initiative in Columns L to BT of this work form.</t>
    </r>
  </si>
  <si>
    <t xml:space="preserve">Table A-1.  Changes to Generic Assumptions in LRAMVA Work Form </t>
  </si>
  <si>
    <t>Please document any changes related to interrogatories or questions during the application process that affect the LRAMVA amount.</t>
  </si>
  <si>
    <t>Please complete Table 3 with the rate class specific distribution rates that pertain to the years of the LRAMVA disposition.  Any adjustments that affect distribution rates can be incorporated in the calculation by expanding the "plus" button at the left hand bar.  Table 3 will convert the distribution rates to a calendar year rate (January to December) based on the number of months entered in row 16 of each rate year starting from January to the start of the LDC's rate year.  Please enter 0 in row 16, if the rate year begins on January 1.  If there are additional adjustments (i.e., rows) added to Table 3, please adjust the formulas in Table 3-a accordingly.</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</si>
  <si>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</si>
  <si>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</si>
  <si>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color theme="1"/>
        <rFont val="Arial"/>
        <family val="2"/>
      </rPr>
      <t xml:space="preserve">4. </t>
    </r>
    <r>
      <rPr>
        <sz val="12"/>
        <color theme="1"/>
        <rFont val="Arial"/>
        <family val="2"/>
      </rPr>
      <t xml:space="preserve"> Please identify what the savings value represents (i.e., current year savings for the year or an adjustment to a prior year) via the dropdown list in Column J.  Current year savings would be identified with an implementation year that matches the year of the persistence report.  A savings adjustment would be identified with a prior year implementation in the future year's results report.</t>
    </r>
  </si>
  <si>
    <r>
      <rPr>
        <b/>
        <sz val="12"/>
        <color theme="1"/>
        <rFont val="Arial"/>
        <family val="2"/>
      </rPr>
      <t xml:space="preserve">3.  </t>
    </r>
    <r>
      <rPr>
        <sz val="12"/>
        <color theme="1"/>
        <rFont val="Arial"/>
        <family val="2"/>
      </rPr>
      <t xml:space="preserve">To faciliate the identification of adjustments that may be available in a prospective year's results report, it will be easier to sort all the savings by implementation year (Column H).  This can be done by clicking on the filter button at cell H25 (highlighted in orange).  Before you sort values, please ensure that all table columns have filters. </t>
    </r>
  </si>
  <si>
    <r>
      <rPr>
        <b/>
        <sz val="12"/>
        <color theme="1"/>
        <rFont val="Arial"/>
        <family val="2"/>
      </rPr>
      <t xml:space="preserve">5.  </t>
    </r>
    <r>
      <rPr>
        <sz val="12"/>
        <color theme="1"/>
        <rFont val="Arial"/>
        <family val="2"/>
      </rPr>
      <t>Please manually input or link the applicable savings and adjustments (Columns L to BT) for all applicable initiatives in Tabs 4 and 5 of this work form.</t>
    </r>
  </si>
  <si>
    <t>o Include any necessary assumptions the LDC has to make in its LRAMVA work form in the "Notes" section of the work form</t>
  </si>
  <si>
    <t>o Provide documentation on the LRAMVA threshold by providing the reference and source material from the LDC’s cost of service proceeding where its most recent load forecast was approved</t>
  </si>
  <si>
    <t>o Include a copy of initiative-level persistence savings information that was verified by the IESO in Tab 7.  Persistence information is available upon request from the IESO</t>
  </si>
  <si>
    <t xml:space="preserve">o Apply the IESO verified savings adjustments to the year it relates to.  </t>
  </si>
  <si>
    <t>o Provide documentation or data substantiating savings from projects that were not provided in the IESO's verified results reports, inserted in Tab 8 (i.e., streetlighting projects), as applicable</t>
  </si>
  <si>
    <t>o Highlight changes to this work form made by the LDC, if any, and provide rationale for the change in Tab 1-a</t>
  </si>
  <si>
    <t>o Provide documentation or analysis on how rate class allocations were determined by customer class and program each year, inserted in Tab 3-a</t>
  </si>
  <si>
    <t>Note:  LDC to make note of the years removed from this table, whose distribution rates are not part of the LRAMVA disposition</t>
  </si>
  <si>
    <r>
      <rPr>
        <b/>
        <sz val="12"/>
        <rFont val="Arial"/>
        <family val="2"/>
      </rPr>
      <t xml:space="preserve">1.  </t>
    </r>
    <r>
      <rPr>
        <sz val="12"/>
        <rFont val="Arial"/>
        <family val="2"/>
      </rPr>
      <t xml:space="preserve">LDCs can apply for disposition of LRAMVA amounts at any time, but at a minimum, must do so as part of a cost of service (COS) application.   The following LRAMVA work forms apply to LDCs that need to recover lost revenues from the 2011-2014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</si>
  <si>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NOTE: The Net Verified Peak Demand Savings table and Net Verified Energy Savings table below are in the reverse order to the accompanying tables in Tab 4 and Tab 5. The tables below match those provided by the IESO.</t>
  </si>
  <si>
    <t xml:space="preserve">LDCs must clearly show how it has allocated actual CDM savings to applicable rate classes, including supporting documentation and rationale for its proposal.  This should be shown by customer class and program each year.  </t>
  </si>
  <si>
    <r>
      <rPr>
        <b/>
        <sz val="12"/>
        <rFont val="Arial"/>
        <family val="2"/>
      </rPr>
      <t xml:space="preserve">4.  </t>
    </r>
    <r>
      <rPr>
        <sz val="12"/>
        <rFont val="Arial"/>
        <family val="2"/>
      </rPr>
      <t xml:space="preserve">LDC are requested to input the applicable rate class allocation percentages to allocate actual savings to the rate classes.  The generic template currently includes the same allocation percentage for program savings and its savings adjustments.  If a different allocation is proposed for savings adjustments, LDCs must provide supporting rationale in Tab 1-a and highlight the change.  </t>
    </r>
  </si>
  <si>
    <t>LRAMVA Checklist/Schematic Tab</t>
  </si>
  <si>
    <r>
      <t>o</t>
    </r>
    <r>
      <rPr>
        <sz val="7"/>
        <rFont val="Times New Roman"/>
        <family val="1"/>
      </rPr>
      <t xml:space="preserve">   </t>
    </r>
    <r>
      <rPr>
        <sz val="12"/>
        <rFont val="Arial"/>
        <family val="2"/>
      </rPr>
      <t>Include any necessary assumptions the LDC has to make in its LRAMVA work form in the "Notes" section of the work form.</t>
    </r>
  </si>
  <si>
    <r>
      <t>o</t>
    </r>
    <r>
      <rPr>
        <sz val="7"/>
        <rFont val="Times New Roman"/>
        <family val="1"/>
      </rPr>
      <t xml:space="preserve">   </t>
    </r>
    <r>
      <rPr>
        <sz val="12"/>
        <rFont val="Arial"/>
        <family val="2"/>
      </rPr>
      <t>Provide documentation on the LRAMVA threshold by providing the reference and source material from the LDC’s cost of service proceeding where its most recent load forecast was approved.</t>
    </r>
  </si>
  <si>
    <r>
      <t>o</t>
    </r>
    <r>
      <rPr>
        <sz val="7"/>
        <rFont val="Times New Roman"/>
        <family val="1"/>
      </rPr>
      <t xml:space="preserve">   </t>
    </r>
    <r>
      <rPr>
        <sz val="12"/>
        <rFont val="Arial"/>
        <family val="2"/>
      </rPr>
      <t>Apply the IESO verified savings adjustments to the year it relates to.  For example, savings adjustments to 2015 programs will be provided to LDCs with the 2016 Final Results Report.  The 2015 savings adjustments should be included in the 2015 verified savings portion of the work form.</t>
    </r>
  </si>
  <si>
    <r>
      <t>o</t>
    </r>
    <r>
      <rPr>
        <sz val="7"/>
        <rFont val="Times New Roman"/>
        <family val="1"/>
      </rPr>
      <t xml:space="preserve">   </t>
    </r>
    <r>
      <rPr>
        <sz val="12"/>
        <rFont val="Arial"/>
        <family val="2"/>
      </rPr>
      <t>Highlight changes to this work form made by the LDC, if any, and provide rationale for the change in Tab 1-a.</t>
    </r>
  </si>
  <si>
    <r>
      <t>o</t>
    </r>
    <r>
      <rPr>
        <sz val="7"/>
        <rFont val="Times New Roman"/>
        <family val="1"/>
      </rPr>
      <t xml:space="preserve">   </t>
    </r>
    <r>
      <rPr>
        <sz val="12"/>
        <rFont val="Arial"/>
        <family val="2"/>
      </rPr>
      <t>Include a copy of initiative-level persistence savings information that was verified by the IESO</t>
    </r>
    <r>
      <rPr>
        <sz val="12"/>
        <rFont val="Arial"/>
        <family val="2"/>
      </rPr>
      <t>.  Persistence information is available upon request from the IESO.</t>
    </r>
  </si>
  <si>
    <r>
      <t>o</t>
    </r>
    <r>
      <rPr>
        <sz val="7"/>
        <rFont val="Times New Roman"/>
        <family val="1"/>
      </rPr>
      <t xml:space="preserve">   </t>
    </r>
    <r>
      <rPr>
        <sz val="12"/>
        <rFont val="Arial"/>
        <family val="2"/>
      </rPr>
      <t>Provide documentation or data substantiating savings from projects that were not provided in the IESO's verified results reports, inserted in Tab 8 (i.e., streetlighting projects), as applicable.</t>
    </r>
  </si>
  <si>
    <r>
      <t>o</t>
    </r>
    <r>
      <rPr>
        <sz val="7"/>
        <rFont val="Times New Roman"/>
        <family val="1"/>
      </rPr>
      <t xml:space="preserve">   </t>
    </r>
    <r>
      <rPr>
        <sz val="12"/>
        <rFont val="Arial"/>
        <family val="2"/>
      </rPr>
      <t>Provide documentation or analysis on how rate class allocations were determined by customer class and program each year, inserted in Tab 3-a.</t>
    </r>
  </si>
  <si>
    <t xml:space="preserve">Tab 1.  LRAMVA Summary </t>
  </si>
  <si>
    <t>Distributors are required to report any past approved LRAMVA amounts along with the current LRAMVA amount requested for approval.  There are separate tables indicating new lost revenues and carrying charges amounts by year and the totals for rate rider calculations.</t>
  </si>
  <si>
    <t>Tab 1-a.  Summary of Changes</t>
  </si>
  <si>
    <t>Distributors should list all significant changes and changes in assumptions in the generic work form affecting the LRAMVA.</t>
  </si>
  <si>
    <t>Tab 2. LRAMVA Threshold</t>
  </si>
  <si>
    <t>Distributors should use the tables to display the LRAMVA threshold amounts as approved at a rate class level. This should be taken from the LDC’s most recently approved cost of service application.</t>
  </si>
  <si>
    <t>Tab 3. Distribution Rates</t>
  </si>
  <si>
    <t>Distributors should complete the tables with rate class specific distribution rates and adjustments as applicable.</t>
  </si>
  <si>
    <r>
      <t>Tab</t>
    </r>
    <r>
      <rPr>
        <sz val="8"/>
        <color theme="1"/>
        <rFont val="Calibri"/>
        <family val="2"/>
        <scheme val="minor"/>
      </rPr>
      <t> </t>
    </r>
    <r>
      <rPr>
        <b/>
        <sz val="12"/>
        <color theme="1"/>
        <rFont val="Arial"/>
        <family val="2"/>
      </rPr>
      <t xml:space="preserve"> 3-a.  Rate Class Allocations </t>
    </r>
  </si>
  <si>
    <t>A tab is provided to allow LDCs to include documentation or analysis on how rate class allocations for actual CDM savings were determined by customer class and program each year. The rate class allocations would support the LRAMVA rate class allocation figures used in Tabs 4 and 5.</t>
  </si>
  <si>
    <r>
      <t>T</t>
    </r>
    <r>
      <rPr>
        <b/>
        <sz val="12"/>
        <rFont val="Arial"/>
        <family val="2"/>
      </rPr>
      <t>abs 4 and 5 (2</t>
    </r>
    <r>
      <rPr>
        <b/>
        <sz val="12"/>
        <color theme="1"/>
        <rFont val="Arial"/>
        <family val="2"/>
      </rPr>
      <t>011-2020)</t>
    </r>
  </si>
  <si>
    <t>Distributors should complete the lost revenue calculation for 2011-2014 program years and 2015-2020 program years, as applicable, by undertaking the following:</t>
  </si>
  <si>
    <r>
      <t>o</t>
    </r>
    <r>
      <rPr>
        <sz val="11"/>
        <rFont val="Calibri"/>
        <family val="2"/>
        <scheme val="minor"/>
      </rPr>
      <t xml:space="preserve">   </t>
    </r>
    <r>
      <rPr>
        <sz val="12"/>
        <rFont val="Arial"/>
        <family val="2"/>
      </rPr>
      <t xml:space="preserve">Ensure that the IESO verified savings adjustments apply to the program year it relates to.  For example, savings adjustments related to 2012 programs that were reported by the IESO in 2013 should be included in the 2012 program savings table.  </t>
    </r>
  </si>
  <si>
    <r>
      <t>o</t>
    </r>
    <r>
      <rPr>
        <sz val="11"/>
        <rFont val="Calibri"/>
        <family val="2"/>
        <scheme val="minor"/>
      </rPr>
      <t xml:space="preserve">   </t>
    </r>
    <r>
      <rPr>
        <sz val="12"/>
        <rFont val="Arial"/>
        <family val="2"/>
      </rPr>
      <t>Confirm the monthly multipliers applied to demand savings.  If a different monthly multiplier is used than what was confirmed in the LRAMVA Report, provide rationale in Tab 1-a and highlight the new monthly multiplier that has been used.</t>
    </r>
  </si>
  <si>
    <r>
      <t>o</t>
    </r>
    <r>
      <rPr>
        <sz val="11"/>
        <rFont val="Calibri"/>
        <family val="2"/>
        <scheme val="minor"/>
      </rPr>
      <t xml:space="preserve">   </t>
    </r>
    <r>
      <rPr>
        <sz val="12"/>
        <rFont val="Arial"/>
        <family val="2"/>
      </rPr>
      <t xml:space="preserve">Input the rate class allocations by program and year to allocate actual savings to customers.  If a different allocation is proposed for adjustments, LDCs must provide the supporting rationale in Tab 1-a and highlight the change.  </t>
    </r>
  </si>
  <si>
    <r>
      <t>Tab 6.</t>
    </r>
    <r>
      <rPr>
        <sz val="12"/>
        <color theme="1"/>
        <rFont val="Arial"/>
        <family val="2"/>
      </rPr>
      <t xml:space="preserve"> </t>
    </r>
    <r>
      <rPr>
        <b/>
        <sz val="12"/>
        <color theme="1"/>
        <rFont val="Arial"/>
        <family val="2"/>
      </rPr>
      <t>Carrying Charges</t>
    </r>
  </si>
  <si>
    <t>Distributors are requested to calculate carrying charges based on the methodology provided in the work form.  This includes updating Table 6 as new prescribed interest rates for deferral and variance accounts become available and entering any collected interest amounts into the "Amounts Cleared" row to calculate outstanding variances on carrying charges.</t>
  </si>
  <si>
    <r>
      <t>Tab</t>
    </r>
    <r>
      <rPr>
        <sz val="8"/>
        <color theme="1"/>
        <rFont val="Calibri"/>
        <family val="2"/>
        <scheme val="minor"/>
      </rPr>
      <t> </t>
    </r>
    <r>
      <rPr>
        <b/>
        <sz val="12"/>
        <color theme="1"/>
        <rFont val="Arial"/>
        <family val="2"/>
      </rPr>
      <t xml:space="preserve"> 7. Persistence Report </t>
    </r>
  </si>
  <si>
    <t xml:space="preserve">Persistence savings report(s) provided by the IESO should be included for the relevant years in the LRAMVA work form.  Tab 7 has been created consistently with the IESO’s persistence report. </t>
  </si>
  <si>
    <r>
      <t>Tab 8.  Streetlighting</t>
    </r>
    <r>
      <rPr>
        <sz val="12"/>
        <color theme="1"/>
        <rFont val="Arial"/>
        <family val="2"/>
      </rPr>
      <t xml:space="preserve"> </t>
    </r>
  </si>
  <si>
    <t>A tab is provided to ensure LDCs include documentation or data to support projects whose program savings were not provided by the IESO (i.e., streetlighting projects).</t>
  </si>
  <si>
    <r>
      <rPr>
        <b/>
        <sz val="12"/>
        <rFont val="Arial"/>
        <family val="2"/>
      </rPr>
      <t xml:space="preserve">1.  </t>
    </r>
    <r>
      <rPr>
        <sz val="12"/>
        <rFont val="Arial"/>
        <family val="2"/>
      </rPr>
      <t>Please update Table 6 as new approved prescribed interest rates for deferral and variance accounts become available. Monthly interest rates are used to calculate the variance on the carrying charges for LRAMVA.  Starting from column I, the principal will auto-populate as monthly variances in Table 6-a, and are multiplied by the interest rate from column H to determine the monthly variances on carrying charges for each rate class by year.</t>
    </r>
  </si>
  <si>
    <t>Please provide documentation and/or data to substantiate program savings that were not provided in the IESO's verified results reports (i.e., streetlighting projects).</t>
  </si>
  <si>
    <t>A blank spreadsheet is provided to allow LDCs to populate with CDM savings persistence data provided by the IESO.</t>
  </si>
  <si>
    <t>A blank spreadsheet is provided to allow LDCs to populate data on streetlighting projects whose savings were not provided by the IESO in the CDM Final Results Report (i.e., streetlighting projects).</t>
  </si>
  <si>
    <t>7.  Persistence Report</t>
  </si>
  <si>
    <t xml:space="preserve">o   Provide assumptions about the year(s) in which persistence is captured in the load forecast via the "Notes" section of each table and adjust what is included in the LRAMVA totals, as appropriate. </t>
  </si>
  <si>
    <r>
      <t>o</t>
    </r>
    <r>
      <rPr>
        <sz val="11"/>
        <rFont val="Calibri"/>
        <family val="2"/>
        <scheme val="minor"/>
      </rPr>
      <t xml:space="preserve">   </t>
    </r>
    <r>
      <rPr>
        <sz val="12"/>
        <rFont val="Arial"/>
        <family val="2"/>
      </rPr>
      <t>Input or manually link the savings, adjustments and program savings persistence data from Tab 7 (Persistence Report) to Tabs 4 and 5.  As noted earlier, persistence data is available upon request from the IESO.</t>
    </r>
  </si>
  <si>
    <t>Principal ($)</t>
  </si>
  <si>
    <t>Years Included in Threshold</t>
  </si>
  <si>
    <t>Period of Rate Recovery (# years)</t>
  </si>
  <si>
    <r>
      <t xml:space="preserve">Table 3-a below autopopulates the average distribution rates from Table 3.  Please ensure that the distribution rates relevant to the years of the LRAMVA disposition are used.  </t>
    </r>
    <r>
      <rPr>
        <b/>
        <sz val="12"/>
        <color theme="1"/>
        <rFont val="Arial"/>
        <family val="2"/>
      </rPr>
      <t xml:space="preserve">Please clear the rates related to the year(s) that are not part of the LRAMVA claim. </t>
    </r>
    <r>
      <rPr>
        <sz val="12"/>
        <color theme="1"/>
        <rFont val="Arial"/>
        <family val="2"/>
      </rPr>
      <t xml:space="preserve">
The distribution rates that remain in Table 3-a will be used in Tabs 4 and 5 of the work form to calculate actual and forecast lost revenues.  If there are additional adjustments (i.e., rows) added to Table 3, please adjust the formulas from Table 3-a, as well as the distribution rate links in Tabs 4 and 5.  </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</si>
  <si>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r>
      <rPr>
        <b/>
        <sz val="12"/>
        <color rgb="FFFF0000"/>
        <rFont val="Arial"/>
        <family val="2"/>
      </rPr>
      <t/>
    </r>
  </si>
  <si>
    <r>
      <rPr>
        <b/>
        <sz val="12"/>
        <color theme="1"/>
        <rFont val="Arial"/>
        <family val="2"/>
      </rPr>
      <t xml:space="preserve">3.  </t>
    </r>
    <r>
      <rPr>
        <sz val="12"/>
        <color theme="1"/>
        <rFont val="Arial"/>
        <family val="2"/>
      </rPr>
      <t xml:space="preserve">Please calculate the projected interest amounts in the LRAMVA work form.  Project carrying charges amounts incuded in Table 6-a should be consistent with the projected interest amounts included in the DVA Continuity Schedule.  </t>
    </r>
    <r>
      <rPr>
        <b/>
        <sz val="12"/>
        <color theme="1"/>
        <rFont val="Arial"/>
        <family val="2"/>
      </rPr>
      <t>If there are additional adjustments required to the formulas to calculate the projected interest amounts, please adjust the formulas in Table 6-a accordingly.</t>
    </r>
  </si>
  <si>
    <t>HVAC Incentives Initiative</t>
  </si>
  <si>
    <t>Please document any changes in assumptions made to the generic inputs of the LRAMVA work form.  This may include, but are not limited to, the use of different monthly multipliers to claim demand savings from energy efficiency programs; use of different rate allocations between current year savings and prior year savings adjustments; inclusion of additional adjustments affecting distribution rates; etc.  All changes should be highlighted in the work form as well.</t>
  </si>
  <si>
    <t>LDCs are expected to include projected carrying charges amounts in row 84 of Table 1-b below.  LDCs should also check accuracy of the years included in the LRAMVA balance in row 85.</t>
  </si>
  <si>
    <r>
      <t xml:space="preserve">Please input the customer rate classes applicable to the LDC and associated billing units (kWh or kW) in Table 1-a below. This will update all tables throughout the workform. 
The LRAMVA total by rate class in Table 1-a should be used to inform the determination of rate riders in the Deferral and Variance Account Work Form or IRM Rate Generator Model. Please also ensure that the principal amounts in column E of Table 1-a capture the appropriate years and amounts for the LRAMVA claim. Column F of Table 1-a should include projected carrying charges amounts as determined on a rate class basis from Table 1-b below.
</t>
    </r>
    <r>
      <rPr>
        <b/>
        <sz val="12"/>
        <rFont val="Arial"/>
        <family val="2"/>
      </rPr>
      <t>NOTE: If the LDC has more than 14 customer classes in which CDM savings was allocated, LDCs must contact OEB staff to make adjustments to the workform.</t>
    </r>
    <r>
      <rPr>
        <sz val="12"/>
        <rFont val="Arial"/>
        <family val="2"/>
      </rPr>
      <t xml:space="preserve">   </t>
    </r>
  </si>
  <si>
    <t>Actual lost revenue based on kW billing</t>
  </si>
  <si>
    <t>Billed amount (kW)</t>
  </si>
  <si>
    <t>Gross kW reduction</t>
  </si>
  <si>
    <t>Net kW reduction</t>
  </si>
  <si>
    <t>Net to Gross Ratio</t>
  </si>
  <si>
    <t>Fixture type</t>
  </si>
  <si>
    <t>Billing Wattage (kW)</t>
  </si>
  <si>
    <t>Quantity</t>
  </si>
  <si>
    <t>Pre-conversion billing demand</t>
  </si>
  <si>
    <t>Post-conversion billing demand</t>
  </si>
  <si>
    <r>
      <rPr>
        <b/>
        <sz val="12"/>
        <rFont val="Arial"/>
        <family val="2"/>
      </rPr>
      <t xml:space="preserve">1.  </t>
    </r>
    <r>
      <rPr>
        <sz val="12"/>
        <rFont val="Arial"/>
        <family val="2"/>
      </rPr>
      <t>LDCs can apply for disposition of LRAMVA amounts at any time, but at a minimum, must do so as part of a cost of service (COS) application.   The following LRAMVA work forms apply to LDCs that need to recover lost revenues from the</t>
    </r>
    <r>
      <rPr>
        <sz val="12"/>
        <color rgb="FFFF0000"/>
        <rFont val="Arial"/>
        <family val="2"/>
      </rPr>
      <t xml:space="preserve"> </t>
    </r>
    <r>
      <rPr>
        <sz val="12"/>
        <rFont val="Arial"/>
        <family val="2"/>
      </rPr>
      <t>2015-2020 period.</t>
    </r>
    <r>
      <rPr>
        <sz val="12"/>
        <color rgb="FFFF0000"/>
        <rFont val="Arial"/>
        <family val="2"/>
      </rPr>
      <t xml:space="preserve"> </t>
    </r>
    <r>
      <rPr>
        <sz val="12"/>
        <rFont val="Arial"/>
        <family val="2"/>
      </rPr>
      <t xml:space="preserve">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</si>
  <si>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r>
      <rPr>
        <b/>
        <sz val="14"/>
        <rFont val="Arial"/>
        <family val="2"/>
      </rPr>
      <t>General Note on the LRAMVA Model</t>
    </r>
    <r>
      <rPr>
        <sz val="12"/>
        <rFont val="Arial"/>
        <family val="2"/>
      </rPr>
      <t xml:space="preserve">
The LRAMVA work form has been created in a generic manner that should allow for use by all LDCs.  There are some elements that are not applicable at this time (i.e., 2019 and 2020 related components).  These have been included (but hidden in the work form) in an effort to avoid major updates in the future.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The majority of the information required in the LRAMVA work form will be provided to LDCs from the IESO as part of the Final CDM Results each year.    Please contact the IESO for any reports that may be required to complete this LRAMVA work form.
The LRAMVA work form is unlocked to enable LDCs to tailor it to their own unique circumstances. 
</t>
    </r>
  </si>
  <si>
    <t>a</t>
  </si>
  <si>
    <t>b</t>
  </si>
  <si>
    <t>c</t>
  </si>
  <si>
    <t>b * c</t>
  </si>
  <si>
    <t>d</t>
  </si>
  <si>
    <t>e</t>
  </si>
  <si>
    <t>d * e</t>
  </si>
  <si>
    <r>
      <t xml:space="preserve">d </t>
    </r>
    <r>
      <rPr>
        <b/>
        <vertAlign val="subscript"/>
        <sz val="11"/>
        <color theme="0"/>
        <rFont val="Calibri"/>
        <family val="2"/>
        <scheme val="minor"/>
      </rPr>
      <t>1</t>
    </r>
  </si>
  <si>
    <r>
      <t xml:space="preserve">e </t>
    </r>
    <r>
      <rPr>
        <b/>
        <vertAlign val="subscript"/>
        <sz val="11"/>
        <color theme="0"/>
        <rFont val="Calibri"/>
        <family val="2"/>
        <scheme val="minor"/>
      </rPr>
      <t>1</t>
    </r>
  </si>
  <si>
    <r>
      <t xml:space="preserve">d </t>
    </r>
    <r>
      <rPr>
        <b/>
        <vertAlign val="subscript"/>
        <sz val="11"/>
        <color theme="0"/>
        <rFont val="Calibri"/>
        <family val="2"/>
        <scheme val="minor"/>
      </rPr>
      <t>1</t>
    </r>
    <r>
      <rPr>
        <b/>
        <sz val="11"/>
        <color theme="0"/>
        <rFont val="Calibri"/>
        <family val="2"/>
        <scheme val="minor"/>
      </rPr>
      <t xml:space="preserve"> * e </t>
    </r>
    <r>
      <rPr>
        <b/>
        <vertAlign val="subscript"/>
        <sz val="11"/>
        <color theme="0"/>
        <rFont val="Calibri"/>
        <family val="2"/>
        <scheme val="minor"/>
      </rPr>
      <t>1</t>
    </r>
  </si>
  <si>
    <t>Table 8-a:  Name of Muncipality</t>
  </si>
  <si>
    <t>Summary of Project #1</t>
  </si>
  <si>
    <t>Details of Project #1 (Month, Year)</t>
  </si>
  <si>
    <t>Persistence in 20XX</t>
  </si>
  <si>
    <t>Jan 20xx</t>
  </si>
  <si>
    <t>Feb 20xx</t>
  </si>
  <si>
    <t>Mar 20xx</t>
  </si>
  <si>
    <t>Apr 20xx</t>
  </si>
  <si>
    <t>May 20xx</t>
  </si>
  <si>
    <t>June 20xx</t>
  </si>
  <si>
    <t>Jul 20xx</t>
  </si>
  <si>
    <t>Aug 20xx</t>
  </si>
  <si>
    <t>Sep 20xx</t>
  </si>
  <si>
    <t>Oct 20xx</t>
  </si>
  <si>
    <t>Nov 20xx</t>
  </si>
  <si>
    <t>Dec 20xx</t>
  </si>
  <si>
    <t>Distributors are encouraged to provide data in the following format, and complete a separate set of following tables for each project. The tables below are meant to be an example.  Distributors should complete the tables based on the actual project details. Please create the necessary links to Tab 4/5 and tabulations within this LRAMVA workform to calculate the LRAMVA amounts.  Alternatively, LDCs may submit a separate attachment with the project level details for billed demand by type of bulb.</t>
  </si>
  <si>
    <t>The LRAMVA work form was created in a generic manner for use by all LDCs.  There are some elements that are not applicable at this time (i.e. 2019 and 2020 related components) but have been included in an effort to avoid major updates in the future.  Distributors should follow the checklist, which is referenced in this tab of the work form and listed below:</t>
  </si>
  <si>
    <t>Newmarket Tay Power Distribution Ltd.</t>
  </si>
  <si>
    <t/>
  </si>
  <si>
    <t>Home Depot Home Appliance Market Uplift Conservation Fund Pilot Program</t>
  </si>
  <si>
    <t>Efficiency: Equipment Replacement Incentive Initiative</t>
  </si>
  <si>
    <t>Save on Energy Heating &amp; Cooling Program</t>
  </si>
  <si>
    <t>Tier 1</t>
  </si>
  <si>
    <t>Consumer</t>
  </si>
  <si>
    <t>Newmarket - Tay Power Distribution Ltd.</t>
  </si>
  <si>
    <t>EE</t>
  </si>
  <si>
    <t>Tier 1 - 2011 Adjustment</t>
  </si>
  <si>
    <t>Business</t>
  </si>
  <si>
    <t>Commercial &amp; Institutional</t>
  </si>
  <si>
    <t>C&amp;I</t>
  </si>
  <si>
    <t>Pre-2011 Programs Completed in 2011</t>
  </si>
  <si>
    <t>Industrial</t>
  </si>
  <si>
    <t>Home Assistance</t>
  </si>
  <si>
    <t>Commercial</t>
  </si>
  <si>
    <t>Small Business Lighting</t>
  </si>
  <si>
    <t>DR</t>
  </si>
  <si>
    <t>Save on Energy Instant Discount Program</t>
  </si>
  <si>
    <t>Home Energy Assessment &amp; Retrofit LDC Innovation Fund Pilot Program</t>
  </si>
  <si>
    <t>Whole Home Pilot Program</t>
  </si>
  <si>
    <t>2018 Results Persistence</t>
  </si>
  <si>
    <t>EB-2018-0055</t>
  </si>
  <si>
    <t>2019 IRM Application</t>
  </si>
  <si>
    <t>2017-2018</t>
  </si>
  <si>
    <t>EB-2019-0055</t>
  </si>
  <si>
    <t>2020 IRM Application</t>
  </si>
  <si>
    <t>GS&gt;50 kW - Thermal Demand Meter</t>
  </si>
  <si>
    <t>GS&gt;50 kW - Interval Meter</t>
  </si>
  <si>
    <t>2009 Settlement Agreement</t>
  </si>
  <si>
    <t>EB-2009-0269</t>
  </si>
  <si>
    <t>EB-2011-0184</t>
  </si>
  <si>
    <t>EB-2013-0153</t>
  </si>
  <si>
    <t>EB-2014-0095</t>
  </si>
  <si>
    <t>EB-2016-0275</t>
  </si>
  <si>
    <t>EB-2017-0062</t>
  </si>
  <si>
    <t>.</t>
  </si>
  <si>
    <t>2017 CDM Programs</t>
  </si>
  <si>
    <t>2018 CDM Programs</t>
  </si>
  <si>
    <t>Newmarket- T Power Distribution Ltd.</t>
  </si>
  <si>
    <t>Newmarket Tay Rate Zone (Main Rate Zone)</t>
  </si>
  <si>
    <t>KW</t>
  </si>
  <si>
    <t>D116</t>
  </si>
  <si>
    <t>Initiative Revision</t>
  </si>
  <si>
    <t>NT Power confirms that the 276,163 kWh of savings should be applied to the Residential Heating and Cooling Program, not the Industrial - Process and System Upgrades Initiatives program.</t>
  </si>
  <si>
    <t>D619</t>
  </si>
  <si>
    <t>Net Energy Savings (kWh) for 2018</t>
  </si>
  <si>
    <t>D657</t>
  </si>
  <si>
    <t>Net Demand Savings (kW) for 2018</t>
  </si>
  <si>
    <t>O619</t>
  </si>
  <si>
    <t>O657</t>
  </si>
  <si>
    <t>Rate Allocations for LRAMVA for Residential</t>
  </si>
  <si>
    <t>Y657</t>
  </si>
  <si>
    <t>Residential Values and Total's Autopopulate Revisions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</si>
</sst>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8">
    <numFmt numFmtId="5" formatCode="&quot;$&quot;#,##0;\-&quot;$&quot;#,##0"/>
    <numFmt numFmtId="6" formatCode="&quot;$&quot;#,##0;[Red]\-&quot;$&quot;#,##0"/>
    <numFmt numFmtId="8" formatCode="&quot;$&quot;#,##0.00;[Red]\-&quot;$&quot;#,##0.0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quot;$&quot;#,##0.00_);[Red]\(&quot;$&quot;#,##0.00\)"/>
    <numFmt numFmtId="165" formatCode="_(&quot;$&quot;* #,##0.00_);_(&quot;$&quot;* \(#,##0.00\);_(&quot;$&quot;* &quot;-&quot;??_);_(@_)"/>
    <numFmt numFmtId="166" formatCode="_(* #,##0.00_);_(* \(#,##0.00\);_(* &quot;-&quot;??_);_(@_)"/>
    <numFmt numFmtId="167" formatCode="0.0"/>
    <numFmt numFmtId="168" formatCode="&quot;$&quot;#,##0.0000"/>
    <numFmt numFmtId="169" formatCode="&quot;$&quot;#,##0.00"/>
    <numFmt numFmtId="170" formatCode="0.0_);[Red]\(0.0\)"/>
    <numFmt numFmtId="171" formatCode="&quot;$&quot;#,##0"/>
    <numFmt numFmtId="172" formatCode="0.0000"/>
    <numFmt numFmtId="173" formatCode="&quot;$&quot;#,##0.00;[Red]&quot;$&quot;#,##0.00"/>
    <numFmt numFmtId="174" formatCode="_-* #,##0_-;\-* #,##0_-;_-* &quot;-&quot;??_-;_-@_-"/>
    <numFmt numFmtId="175" formatCode="_(* #,##0.0_);_(* \(#,##0.0\);_(* &quot;-&quot;??_);_(@_)"/>
    <numFmt numFmtId="176" formatCode="_-&quot;$&quot;* #,##0.0000_-;\-&quot;$&quot;* #,##0.0000_-;_-&quot;$&quot;* &quot;-&quot;??_-;_-@_-"/>
    <numFmt numFmtId="177" formatCode="_(* #,##0_);_(* \(#,##0\);_(* &quot;-&quot;??_);_(@_)"/>
    <numFmt numFmtId="178" formatCode="#,##0.0_);\(#,##0.0\)"/>
    <numFmt numFmtId="179" formatCode="&quot;$&quot;_(#,##0.00_);&quot;$&quot;\(#,##0.00\)"/>
    <numFmt numFmtId="180" formatCode="_(&quot;$&quot;* #,##0.00000000000000000_);_(&quot;$&quot;* \(#,##0.00000000000000000\);_(&quot;$&quot;* &quot;-&quot;??_);_(@_)"/>
    <numFmt numFmtId="181" formatCode="_-&quot;£&quot;* #,##0.00_-;\-&quot;£&quot;* #,##0.00_-;_-&quot;£&quot;* &quot;-&quot;??_-;_-@_-"/>
    <numFmt numFmtId="182" formatCode="#,##0.0_)\x;\(#,##0.0\)\x"/>
    <numFmt numFmtId="183" formatCode="_(&quot;$&quot;* #,##0.00000000_);_(&quot;$&quot;* \(#,##0.00000000\);_(&quot;$&quot;* &quot;-&quot;??_);_(@_)"/>
    <numFmt numFmtId="184" formatCode="_(&quot;$&quot;* #,##0.00000000000_);_(&quot;$&quot;* \(#,##0.00000000000\);_(&quot;$&quot;* &quot;-&quot;??_);_(@_)"/>
    <numFmt numFmtId="185" formatCode="_(&quot;$&quot;* #,##0.000000000000_);_(&quot;$&quot;* \(#,##0.000000000000\);_(&quot;$&quot;* &quot;-&quot;??_);_(@_)"/>
    <numFmt numFmtId="186" formatCode="_-&quot;£&quot;* #,##0_-;\-&quot;£&quot;* #,##0_-;_-&quot;£&quot;* &quot;-&quot;_-;_-@_-"/>
    <numFmt numFmtId="187" formatCode="#,##0.0_)_x;\(#,##0.0\)_x"/>
    <numFmt numFmtId="188" formatCode="_(* #,##0.0_);_(* \(#,##0.0\);_(* &quot;-&quot;?_);_(@_)"/>
    <numFmt numFmtId="189" formatCode="#,##0.0_)_x;\(#,##0.0\)_x;0.0_)_x;@_)_x"/>
    <numFmt numFmtId="190" formatCode="_(&quot;$&quot;* #,##0.00000000000000_);_(&quot;$&quot;* \(#,##0.00000000000000\);_(&quot;$&quot;* &quot;-&quot;??_);_(@_)"/>
    <numFmt numFmtId="191" formatCode="0.0_)\%;\(0.0\)\%"/>
    <numFmt numFmtId="192" formatCode="_(&quot;$&quot;* #,##0.000000000000000_);_(&quot;$&quot;* \(#,##0.000000000000000\);_(&quot;$&quot;* &quot;-&quot;??_);_(@_)"/>
    <numFmt numFmtId="193" formatCode="#,##0.0_)_%;\(#,##0.0\)_%"/>
    <numFmt numFmtId="194" formatCode="_(* #,##0.000_);_(* \(#,##0.000\);_(* &quot;-&quot;??_);_(@_)"/>
    <numFmt numFmtId="195" formatCode="#,##0.0_);\(#,##0.0\);0_._0_)"/>
    <numFmt numFmtId="196" formatCode="0.000000"/>
    <numFmt numFmtId="197" formatCode="\¥\ #,##0_);[Red]\(\¥\ #,##0\)"/>
    <numFmt numFmtId="198" formatCode="[&gt;1]&quot;10Q: &quot;0&quot; qtrs&quot;;&quot;10Q: &quot;0&quot; qtr&quot;"/>
    <numFmt numFmtId="199" formatCode="0.0%;[Red]\(0.0%\)"/>
    <numFmt numFmtId="200" formatCode="#,##0.0\ \ \ _);\(#,##0.0\)\ \ "/>
    <numFmt numFmtId="201" formatCode="_-* #,##0.00\ _F_-;\-* #,##0.00\ _F_-;_-* &quot;-&quot;??\ _F_-;_-@_-"/>
    <numFmt numFmtId="202" formatCode="m\-d\-yy"/>
    <numFmt numFmtId="203" formatCode="&quot;£&quot;#,##0.00_);[Red]\(&quot;£&quot;#,##0.00\)"/>
    <numFmt numFmtId="204" formatCode="0.0_)"/>
    <numFmt numFmtId="205" formatCode="m/yy"/>
    <numFmt numFmtId="206" formatCode="#,###.0#"/>
    <numFmt numFmtId="207" formatCode="#,###.#"/>
    <numFmt numFmtId="208" formatCode="0000\ \-\ 0000"/>
    <numFmt numFmtId="209" formatCode="[Red][&gt;0.0000001]\+#,##0.?#;[Red][&lt;-0.0000001]\-#,##0.?#;[Green]&quot;=  &quot;"/>
    <numFmt numFmtId="210" formatCode="#.#######\x"/>
    <numFmt numFmtId="211" formatCode="0.00000E+00"/>
    <numFmt numFmtId="212" formatCode="_(* #,##0.0_);_(* \(#,##0.0\);_(* &quot;-&quot;_);_(@_)"/>
    <numFmt numFmtId="213" formatCode="_-* #,##0.00\ _D_M_-;\-* #,##0.00\ _D_M_-;_-* &quot;-&quot;??\ _D_M_-;_-@_-"/>
    <numFmt numFmtId="214" formatCode="#,##0.00_%_);\(#,##0.00\)_%;**;@_%_)"/>
    <numFmt numFmtId="215" formatCode="0.000\x"/>
    <numFmt numFmtId="216" formatCode="_(&quot;$&quot;* #,##0.0_);_(&quot;$&quot;* \(#,##0.0\);_(&quot;$&quot;* &quot;-&quot;_);_(@_)"/>
    <numFmt numFmtId="217" formatCode="_(&quot;$&quot;* #,##0_);_(&quot;$&quot;* \(#,##0\);_(&quot;$&quot;* &quot;-&quot;??_);_(@_)"/>
    <numFmt numFmtId="218" formatCode="&quot;$&quot;#,##0.00_%_);\(&quot;$&quot;#,##0.00\)_%;**;@_%_)"/>
    <numFmt numFmtId="219" formatCode="&quot;$&quot;#,##0.00_%_);\(&quot;$&quot;#,##0.00\)_%;&quot;$&quot;###0.00_%_);@_%_)"/>
    <numFmt numFmtId="220" formatCode="&quot;$&quot;#,##0.00_);[Red]\(&quot;$&quot;#,##0.00\);&quot;--  &quot;;_(@_)"/>
    <numFmt numFmtId="221" formatCode="_(\§\ #,##0_)\ ;[Red]\(\§\ #,##0\)\ ;&quot; - &quot;;_(@\ _)"/>
    <numFmt numFmtId="222" formatCode="_(\§\ #,##0.00_);[Red]\(\§\ #,##0.00\);&quot; - &quot;_0_0;_(@_)"/>
    <numFmt numFmtId="223" formatCode="###0.00_)"/>
    <numFmt numFmtId="224" formatCode="m/d/yy_%_)"/>
    <numFmt numFmtId="225" formatCode="mmm\-d\-yyyy"/>
    <numFmt numFmtId="226" formatCode="mmm\-dd\-yyyy"/>
    <numFmt numFmtId="227" formatCode="mmm\-yyyy"/>
    <numFmt numFmtId="228" formatCode="m/d/yy_%_);;**"/>
    <numFmt numFmtId="229" formatCode="#,##0.0_);[Red]\(#,##0.0\)"/>
    <numFmt numFmtId="230" formatCode="_([$€-2]* #,##0.00_);_([$€-2]* \(#,##0.00\);_([$€-2]* &quot;-&quot;??_)"/>
    <numFmt numFmtId="231" formatCode="&quot;$&quot;#,##0.000_);[Red]\(&quot;$&quot;#,##0.000\)"/>
    <numFmt numFmtId="232" formatCode="0.0000000000000"/>
    <numFmt numFmtId="233" formatCode="0.0%"/>
    <numFmt numFmtId="234" formatCode="0_)"/>
    <numFmt numFmtId="235" formatCode="[$-409]d\-mmm\-yy;@"/>
    <numFmt numFmtId="236" formatCode="#,##0.00_);[Red]\(#,##0.00\);\-\-\ \ \ "/>
    <numFmt numFmtId="237" formatCode="General_)"/>
    <numFmt numFmtId="238" formatCode="&quot;&quot;"/>
    <numFmt numFmtId="239" formatCode="#,##0.0\ ;\(#,##0.0\ \)"/>
    <numFmt numFmtId="240" formatCode="0.0%;0.0%;\-\ "/>
    <numFmt numFmtId="241" formatCode="0.0%\ ;\(0.0%\)"/>
    <numFmt numFmtId="242" formatCode="_ * #,##0.00_)\ _$_ ;_ * \(#,##0.00\)\ _$_ ;_ * &quot;-&quot;??_)\ _$_ ;_ @_ "/>
    <numFmt numFmtId="243" formatCode="#,##0.00000\ ;\(#,##0.00000\ \)"/>
    <numFmt numFmtId="244" formatCode="0.000000000000"/>
    <numFmt numFmtId="245" formatCode="_ * #,##0.00_)\ &quot;$&quot;_ ;_ * \(#,##0.00\)\ &quot;$&quot;_ ;_ * &quot;-&quot;??_)\ &quot;$&quot;_ ;_ @_ "/>
    <numFmt numFmtId="246" formatCode="#,##0.0000\ ;\(#,##0.0000\ \)"/>
    <numFmt numFmtId="247" formatCode="0.000%\ ;\(0.000%\)"/>
    <numFmt numFmtId="248" formatCode="#,##0.0\x_)_);\(#,##0.0\x\)_);#,##0.0\x_)_);@_%_)"/>
    <numFmt numFmtId="249" formatCode="_(* #,##0.00000_);_(* \(#,##0.00000\);_(* &quot;-&quot;?_);_(@_)"/>
    <numFmt numFmtId="250" formatCode="0.00_)"/>
    <numFmt numFmtId="251" formatCode="#,##0.000_);[Red]\(#,##0.000\)"/>
    <numFmt numFmtId="252" formatCode="0_);\(0\)"/>
    <numFmt numFmtId="253" formatCode="[$-1009]d\-mmm\-yy;@"/>
    <numFmt numFmtId="254" formatCode="#,##0.0_);[Red]\(#,##0.0\);&quot;--  &quot;"/>
    <numFmt numFmtId="255" formatCode="#,##0.00&quot;x&quot;_);[Red]\(#,##0.00&quot;x&quot;\)"/>
    <numFmt numFmtId="256" formatCode="#,##0_);\(#,##0\);&quot;-  &quot;"/>
    <numFmt numFmtId="257" formatCode="#,##0.0_);\(#,##0.0\);&quot;-  &quot;"/>
    <numFmt numFmtId="258" formatCode="#,##0.0_);\(#,##0.0\);\-_)"/>
    <numFmt numFmtId="259" formatCode="0.00000000"/>
    <numFmt numFmtId="260" formatCode="#,##0.0%_);[Red]\(#,##0.0%\)"/>
    <numFmt numFmtId="261" formatCode="#,##0.00%_);[Red]\(#,##0.00%\)"/>
    <numFmt numFmtId="262" formatCode="0.0%_);\(0.0%\);&quot;-  &quot;"/>
    <numFmt numFmtId="263" formatCode="#,##0.0\%_);\(#,##0.0\%\);#,##0.0\%_);@_%_)"/>
    <numFmt numFmtId="264" formatCode="mm/dd/yy"/>
    <numFmt numFmtId="265" formatCode="0.00\ ;\-0.00\ ;&quot;- &quot;"/>
    <numFmt numFmtId="266" formatCode="#,##0.0000"/>
    <numFmt numFmtId="267" formatCode="#,##0\ ;[Red]\(#,##0\);\ \-\ "/>
    <numFmt numFmtId="268" formatCode="#,##0.00_);\(#,##0.00\);#,##0.00_);@_)"/>
    <numFmt numFmtId="269" formatCode="[White]General"/>
    <numFmt numFmtId="270" formatCode="#,###.##"/>
    <numFmt numFmtId="271" formatCode="&quot;$&quot;#,##0.000000_);[Red]\(&quot;$&quot;#,##0.000000\)"/>
    <numFmt numFmtId="272" formatCode="&quot;Table &quot;0"/>
    <numFmt numFmtId="273" formatCode="_(General_)"/>
    <numFmt numFmtId="274" formatCode="0.00\ "/>
    <numFmt numFmtId="275" formatCode="_-&quot;L.&quot;\ * #,##0.00_-;\-&quot;L.&quot;\ * #,##0.00_-;_-&quot;L.&quot;\ * &quot;-&quot;??_-;_-@_-"/>
    <numFmt numFmtId="276" formatCode="0_%_);\(0\)_%;0_%_);@_%_)"/>
    <numFmt numFmtId="277" formatCode="0,000\x"/>
    <numFmt numFmtId="278" formatCode="yyyy&quot;A&quot;"/>
    <numFmt numFmtId="279" formatCode="_-* #,##0\ _D_M_-;\-* #,##0\ _D_M_-;_-* &quot;-&quot;\ _D_M_-;_-@_-"/>
    <numFmt numFmtId="280" formatCode="&quot;@ &quot;0.00"/>
    <numFmt numFmtId="281" formatCode="&quot;Yes&quot;_%_);&quot;Error&quot;_%_);&quot;No&quot;_%_);&quot;--&quot;_%_)"/>
    <numFmt numFmtId="282" formatCode="&quot;$&quot;#,##0.00000"/>
    <numFmt numFmtId="283" formatCode="_-&quot;$&quot;* #,##0_-;\-&quot;$&quot;* #,##0_-;_-&quot;$&quot;* &quot;-&quot;??_-;_-@_-"/>
    <numFmt numFmtId="284" formatCode="&quot;$&quot;#,##0.0000_);[Red]\(&quot;$&quot;#,##0.0000\)"/>
  </numFmts>
  <fonts count="248">
    <font>
      <sz val="11"/>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i/>
      <sz val="11"/>
      <color theme="1"/>
      <name val="Calibri"/>
      <family val="2"/>
      <scheme val="minor"/>
    </font>
    <font>
      <sz val="8"/>
      <color theme="1"/>
      <name val="Calibri"/>
      <family val="2"/>
      <scheme val="minor"/>
    </font>
    <font>
      <sz val="12"/>
      <name val="Courier New"/>
      <family val="3"/>
    </font>
    <font>
      <b/>
      <sz val="12"/>
      <color rgb="FFFF0000"/>
      <name val="Arial"/>
      <family val="2"/>
    </font>
    <font>
      <b/>
      <sz val="16"/>
      <color indexed="8"/>
      <name val="Calibri"/>
      <family val="2"/>
      <scheme val="minor"/>
    </font>
    <font>
      <b/>
      <sz val="10"/>
      <color indexed="8"/>
      <name val="Calibri"/>
      <family val="2"/>
      <scheme val="minor"/>
    </font>
    <font>
      <b/>
      <vertAlign val="subscript"/>
      <sz val="11"/>
      <color theme="0"/>
      <name val="Calibri"/>
      <family val="2"/>
      <scheme val="minor"/>
    </font>
    <font>
      <sz val="10"/>
      <color theme="5"/>
      <name val="Calibri"/>
      <family val="2"/>
      <scheme val="minor"/>
    </font>
    <font>
      <sz val="10"/>
      <color theme="8"/>
      <name val="Calibri"/>
      <family val="2"/>
      <scheme val="minor"/>
    </font>
    <font>
      <sz val="12"/>
      <color theme="0" tint="-0.499984740745262"/>
      <name val="Calibri"/>
      <family val="2"/>
      <scheme val="minor"/>
    </font>
    <font>
      <sz val="8"/>
      <color rgb="FFFF0000"/>
      <name val="Calibri"/>
      <family val="2"/>
      <scheme val="minor"/>
    </font>
  </fonts>
  <fills count="94">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9"/>
        <bgColor indexed="64"/>
      </patternFill>
    </fill>
  </fills>
  <borders count="144">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theme="0"/>
      </left>
      <right style="thin">
        <color theme="0"/>
      </right>
      <top/>
      <bottom/>
      <diagonal/>
    </border>
    <border>
      <left style="thin">
        <color theme="0"/>
      </left>
      <right style="thin">
        <color theme="0"/>
      </right>
      <top style="thin">
        <color indexed="64"/>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right style="thin">
        <color indexed="64"/>
      </right>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hair">
        <color indexed="64"/>
      </top>
      <bottom style="hair">
        <color indexed="64"/>
      </bottom>
      <diagonal/>
    </border>
    <border>
      <left/>
      <right style="thin">
        <color indexed="64"/>
      </right>
      <top style="thin">
        <color indexed="64"/>
      </top>
      <bottom style="thin">
        <color theme="0"/>
      </bottom>
      <diagonal/>
    </border>
  </borders>
  <cellStyleXfs count="9772">
    <xf numFmtId="0" fontId="0" fillId="0" borderId="0"/>
    <xf numFmtId="166" fontId="12" fillId="0" borderId="0" applyFont="0" applyFill="0" applyBorder="0" applyAlignment="0" applyProtection="0"/>
    <xf numFmtId="166" fontId="13" fillId="0" borderId="0" applyFont="0" applyFill="0" applyBorder="0" applyAlignment="0" applyProtection="0"/>
    <xf numFmtId="166" fontId="12" fillId="0" borderId="0" applyFont="0" applyFill="0" applyBorder="0" applyAlignment="0" applyProtection="0"/>
    <xf numFmtId="165" fontId="12" fillId="0" borderId="0" applyFont="0" applyFill="0" applyBorder="0" applyAlignment="0" applyProtection="0"/>
    <xf numFmtId="0" fontId="12" fillId="0" borderId="0"/>
    <xf numFmtId="0" fontId="13" fillId="0" borderId="0"/>
    <xf numFmtId="0" fontId="12" fillId="0" borderId="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7" fillId="21" borderId="15" applyNumberFormat="0" applyAlignment="0" applyProtection="0"/>
    <xf numFmtId="0" fontId="18" fillId="22" borderId="16" applyNumberFormat="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17" applyNumberFormat="0" applyFill="0" applyAlignment="0" applyProtection="0"/>
    <xf numFmtId="0" fontId="23" fillId="0" borderId="18" applyNumberFormat="0" applyFill="0" applyAlignment="0" applyProtection="0"/>
    <xf numFmtId="0" fontId="24" fillId="0" borderId="19" applyNumberFormat="0" applyFill="0" applyAlignment="0" applyProtection="0"/>
    <xf numFmtId="0" fontId="24" fillId="0" borderId="0" applyNumberFormat="0" applyFill="0" applyBorder="0" applyAlignment="0" applyProtection="0"/>
    <xf numFmtId="0" fontId="25" fillId="8" borderId="15" applyNumberFormat="0" applyAlignment="0" applyProtection="0"/>
    <xf numFmtId="0" fontId="26" fillId="0" borderId="20" applyNumberFormat="0" applyFill="0" applyAlignment="0" applyProtection="0"/>
    <xf numFmtId="0" fontId="27" fillId="23" borderId="0" applyNumberFormat="0" applyBorder="0" applyAlignment="0" applyProtection="0"/>
    <xf numFmtId="0" fontId="19" fillId="0" borderId="0"/>
    <xf numFmtId="0" fontId="19" fillId="0" borderId="0"/>
    <xf numFmtId="0" fontId="6" fillId="0" borderId="0"/>
    <xf numFmtId="0" fontId="12" fillId="0" borderId="0"/>
    <xf numFmtId="0" fontId="6" fillId="0" borderId="0"/>
    <xf numFmtId="0" fontId="12" fillId="24" borderId="21" applyNumberFormat="0" applyFont="0" applyAlignment="0" applyProtection="0"/>
    <xf numFmtId="0" fontId="12" fillId="24" borderId="21" applyNumberFormat="0" applyFont="0" applyAlignment="0" applyProtection="0"/>
    <xf numFmtId="0" fontId="28" fillId="21" borderId="22" applyNumberFormat="0" applyAlignment="0" applyProtection="0"/>
    <xf numFmtId="9" fontId="6" fillId="0" borderId="0" applyFont="0" applyFill="0" applyBorder="0" applyAlignment="0" applyProtection="0"/>
    <xf numFmtId="0" fontId="12" fillId="25" borderId="1" applyNumberFormat="0" applyProtection="0">
      <alignment horizontal="left" vertical="center"/>
    </xf>
    <xf numFmtId="0" fontId="12" fillId="25" borderId="1" applyNumberFormat="0" applyProtection="0">
      <alignment horizontal="left" vertical="center"/>
    </xf>
    <xf numFmtId="0" fontId="29" fillId="0" borderId="0" applyNumberFormat="0" applyFill="0" applyBorder="0" applyAlignment="0" applyProtection="0"/>
    <xf numFmtId="0" fontId="30" fillId="0" borderId="23" applyNumberFormat="0" applyFill="0" applyAlignment="0" applyProtection="0"/>
    <xf numFmtId="0" fontId="31" fillId="0" borderId="0" applyNumberFormat="0" applyFill="0" applyBorder="0" applyAlignment="0" applyProtection="0"/>
    <xf numFmtId="0" fontId="17" fillId="21" borderId="24" applyNumberFormat="0" applyAlignment="0" applyProtection="0"/>
    <xf numFmtId="0" fontId="25" fillId="8" borderId="24" applyNumberFormat="0" applyAlignment="0" applyProtection="0"/>
    <xf numFmtId="0" fontId="12" fillId="24" borderId="25" applyNumberFormat="0" applyFont="0" applyAlignment="0" applyProtection="0"/>
    <xf numFmtId="0" fontId="12" fillId="24" borderId="25" applyNumberFormat="0" applyFont="0" applyAlignment="0" applyProtection="0"/>
    <xf numFmtId="0" fontId="28" fillId="21" borderId="26" applyNumberFormat="0" applyAlignment="0" applyProtection="0"/>
    <xf numFmtId="0" fontId="30" fillId="0" borderId="27" applyNumberFormat="0" applyFill="0" applyAlignment="0" applyProtection="0"/>
    <xf numFmtId="44" fontId="6" fillId="0" borderId="0" applyFont="0" applyFill="0" applyBorder="0" applyAlignment="0" applyProtection="0"/>
    <xf numFmtId="166" fontId="6" fillId="0" borderId="0" applyFont="0" applyFill="0" applyBorder="0" applyAlignment="0" applyProtection="0"/>
    <xf numFmtId="9" fontId="6" fillId="0" borderId="0" applyFont="0" applyFill="0" applyBorder="0" applyAlignment="0" applyProtection="0"/>
    <xf numFmtId="0" fontId="38" fillId="0" borderId="0" applyNumberFormat="0" applyFill="0" applyBorder="0" applyAlignment="0" applyProtection="0"/>
    <xf numFmtId="0" fontId="6" fillId="0" borderId="0"/>
    <xf numFmtId="9" fontId="6" fillId="0" borderId="0" applyFont="0" applyFill="0" applyBorder="0" applyAlignment="0" applyProtection="0"/>
    <xf numFmtId="0" fontId="12" fillId="25" borderId="34" applyNumberFormat="0" applyProtection="0">
      <alignment horizontal="left" vertical="center"/>
    </xf>
    <xf numFmtId="0" fontId="12" fillId="25" borderId="34" applyNumberFormat="0" applyProtection="0">
      <alignment horizontal="left" vertical="center"/>
    </xf>
    <xf numFmtId="0" fontId="17" fillId="21" borderId="29" applyNumberFormat="0" applyAlignment="0" applyProtection="0"/>
    <xf numFmtId="0" fontId="25" fillId="8" borderId="29" applyNumberFormat="0" applyAlignment="0" applyProtection="0"/>
    <xf numFmtId="0" fontId="12" fillId="24" borderId="30" applyNumberFormat="0" applyFont="0" applyAlignment="0" applyProtection="0"/>
    <xf numFmtId="0" fontId="12" fillId="24" borderId="30" applyNumberFormat="0" applyFont="0" applyAlignment="0" applyProtection="0"/>
    <xf numFmtId="0" fontId="28" fillId="21" borderId="31" applyNumberFormat="0" applyAlignment="0" applyProtection="0"/>
    <xf numFmtId="0" fontId="30" fillId="0" borderId="32" applyNumberFormat="0" applyFill="0" applyAlignment="0" applyProtection="0"/>
    <xf numFmtId="0" fontId="17" fillId="21" borderId="29" applyNumberFormat="0" applyAlignment="0" applyProtection="0"/>
    <xf numFmtId="0" fontId="25" fillId="8" borderId="29" applyNumberFormat="0" applyAlignment="0" applyProtection="0"/>
    <xf numFmtId="0" fontId="12" fillId="24" borderId="30" applyNumberFormat="0" applyFont="0" applyAlignment="0" applyProtection="0"/>
    <xf numFmtId="0" fontId="12" fillId="24" borderId="30" applyNumberFormat="0" applyFont="0" applyAlignment="0" applyProtection="0"/>
    <xf numFmtId="0" fontId="28" fillId="21" borderId="31" applyNumberFormat="0" applyAlignment="0" applyProtection="0"/>
    <xf numFmtId="0" fontId="30" fillId="0" borderId="32" applyNumberFormat="0" applyFill="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2" fillId="25" borderId="34" applyNumberFormat="0" applyProtection="0">
      <alignment horizontal="left" vertical="center"/>
    </xf>
    <xf numFmtId="0" fontId="12" fillId="25" borderId="34" applyNumberFormat="0" applyProtection="0">
      <alignment horizontal="left" vertical="center"/>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7" fillId="0" borderId="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77" fillId="0" borderId="0" applyFon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6" fillId="0" borderId="0"/>
    <xf numFmtId="0" fontId="12" fillId="0" borderId="0"/>
    <xf numFmtId="0" fontId="12" fillId="0" borderId="0" applyFont="0" applyFill="0" applyBorder="0" applyAlignment="0" applyProtection="0"/>
    <xf numFmtId="178" fontId="12" fillId="0" borderId="0" applyFont="0" applyFill="0" applyBorder="0" applyAlignment="0" applyProtection="0"/>
    <xf numFmtId="0" fontId="78" fillId="0" borderId="0"/>
    <xf numFmtId="0" fontId="79" fillId="0" borderId="0" applyFont="0" applyFill="0" applyBorder="0" applyAlignment="0" applyProtection="0"/>
    <xf numFmtId="179" fontId="12" fillId="0" borderId="0" applyFont="0" applyFill="0" applyBorder="0" applyAlignment="0" applyProtection="0"/>
    <xf numFmtId="175" fontId="12" fillId="0" borderId="0" applyFont="0" applyFill="0" applyBorder="0" applyAlignment="0" applyProtection="0"/>
    <xf numFmtId="180" fontId="80" fillId="0" borderId="0" applyFont="0" applyFill="0" applyBorder="0" applyAlignment="0" applyProtection="0"/>
    <xf numFmtId="181" fontId="80" fillId="0" borderId="0" applyFont="0" applyFill="0" applyBorder="0" applyAlignment="0" applyProtection="0"/>
    <xf numFmtId="39" fontId="12" fillId="0" borderId="0" applyFont="0" applyFill="0" applyBorder="0" applyAlignment="0" applyProtection="0"/>
    <xf numFmtId="0" fontId="78" fillId="0" borderId="0"/>
    <xf numFmtId="0" fontId="12" fillId="0" borderId="0">
      <alignment vertical="top"/>
    </xf>
    <xf numFmtId="0" fontId="79" fillId="0" borderId="0" applyNumberFormat="0" applyFill="0">
      <alignment horizontal="left" vertical="center" wrapText="1"/>
    </xf>
    <xf numFmtId="182" fontId="12" fillId="0" borderId="0" applyFont="0" applyFill="0" applyBorder="0" applyAlignment="0" applyProtection="0"/>
    <xf numFmtId="183" fontId="80" fillId="0" borderId="0" applyFont="0" applyFill="0" applyBorder="0" applyAlignment="0" applyProtection="0"/>
    <xf numFmtId="184" fontId="80" fillId="0" borderId="0" applyFont="0" applyFill="0" applyBorder="0" applyAlignment="0" applyProtection="0"/>
    <xf numFmtId="185" fontId="80" fillId="0" borderId="0" applyFont="0" applyFill="0" applyBorder="0" applyAlignment="0" applyProtection="0"/>
    <xf numFmtId="186" fontId="80" fillId="0" borderId="0" applyFont="0" applyFill="0" applyBorder="0" applyAlignment="0" applyProtection="0"/>
    <xf numFmtId="187" fontId="12" fillId="0" borderId="0" applyFont="0" applyFill="0" applyBorder="0" applyAlignment="0" applyProtection="0"/>
    <xf numFmtId="188" fontId="12" fillId="0" borderId="0" applyFont="0" applyFill="0" applyBorder="0" applyAlignment="0" applyProtection="0"/>
    <xf numFmtId="189" fontId="12" fillId="0" borderId="0" applyFont="0" applyFill="0" applyBorder="0" applyProtection="0">
      <alignment horizontal="right"/>
    </xf>
    <xf numFmtId="190" fontId="80" fillId="0" borderId="0" applyFont="0" applyFill="0" applyBorder="0" applyAlignment="0" applyProtection="0"/>
    <xf numFmtId="41" fontId="80" fillId="0" borderId="0" applyFont="0" applyFill="0" applyBorder="0" applyAlignment="0" applyProtection="0"/>
    <xf numFmtId="191" fontId="12" fillId="0" borderId="0" applyFont="0" applyFill="0" applyBorder="0" applyAlignment="0" applyProtection="0"/>
    <xf numFmtId="172" fontId="12" fillId="0" borderId="0" applyFont="0" applyFill="0" applyBorder="0" applyAlignment="0" applyProtection="0"/>
    <xf numFmtId="192" fontId="80" fillId="0" borderId="0" applyFont="0" applyFill="0" applyBorder="0" applyAlignment="0" applyProtection="0"/>
    <xf numFmtId="192" fontId="12" fillId="0" borderId="0" applyFont="0" applyFill="0" applyBorder="0" applyAlignment="0" applyProtection="0"/>
    <xf numFmtId="193" fontId="12" fillId="0" borderId="0" applyFont="0" applyFill="0" applyBorder="0" applyAlignment="0" applyProtection="0"/>
    <xf numFmtId="194" fontId="12" fillId="0" borderId="0" applyFont="0" applyFill="0" applyBorder="0" applyAlignment="0" applyProtection="0"/>
    <xf numFmtId="195" fontId="12" fillId="0" borderId="0" applyFont="0" applyFill="0" applyBorder="0" applyAlignment="0" applyProtection="0"/>
    <xf numFmtId="0" fontId="12" fillId="0" borderId="0"/>
    <xf numFmtId="0" fontId="12" fillId="0" borderId="0"/>
    <xf numFmtId="9" fontId="81" fillId="0" borderId="0">
      <alignment horizontal="right"/>
    </xf>
    <xf numFmtId="9" fontId="79" fillId="0" borderId="0">
      <alignment horizontal="right"/>
    </xf>
    <xf numFmtId="0" fontId="12" fillId="60" borderId="29" applyNumberFormat="0">
      <alignment horizontal="centerContinuous" vertical="center" wrapText="1"/>
    </xf>
    <xf numFmtId="0" fontId="12" fillId="61" borderId="29" applyNumberFormat="0">
      <alignment horizontal="left" vertical="center"/>
    </xf>
    <xf numFmtId="43" fontId="82" fillId="0" borderId="0" applyFont="0" applyFill="0" applyBorder="0" applyAlignment="0" applyProtection="0"/>
    <xf numFmtId="0" fontId="12" fillId="0" borderId="0"/>
    <xf numFmtId="9" fontId="83" fillId="0" borderId="0" applyFont="0" applyFill="0" applyBorder="0" applyAlignment="0" applyProtection="0"/>
    <xf numFmtId="10" fontId="83" fillId="0" borderId="0" applyFont="0" applyFill="0" applyBorder="0" applyAlignment="0" applyProtection="0"/>
    <xf numFmtId="0" fontId="80" fillId="0" borderId="0" applyNumberFormat="0" applyFill="0" applyBorder="0" applyAlignment="0" applyProtection="0"/>
    <xf numFmtId="0" fontId="19" fillId="0" borderId="0"/>
    <xf numFmtId="196" fontId="79" fillId="0" borderId="0" applyNumberFormat="0" applyFill="0">
      <alignment horizontal="left" vertical="center" wrapText="1"/>
    </xf>
    <xf numFmtId="5" fontId="83" fillId="0" borderId="0" applyFont="0" applyFill="0" applyBorder="0" applyAlignment="0" applyProtection="0"/>
    <xf numFmtId="8" fontId="83" fillId="0" borderId="0" applyFont="0" applyFill="0" applyBorder="0" applyAlignment="0" applyProtection="0"/>
    <xf numFmtId="0" fontId="84" fillId="0" borderId="0" applyFont="0" applyFill="0" applyBorder="0" applyAlignment="0" applyProtection="0"/>
    <xf numFmtId="197" fontId="84" fillId="0" borderId="0" applyFont="0" applyFill="0" applyBorder="0" applyAlignment="0" applyProtection="0"/>
    <xf numFmtId="0" fontId="79" fillId="25" borderId="0" applyFont="0" applyFill="0" applyProtection="0"/>
    <xf numFmtId="178" fontId="12" fillId="0" borderId="0"/>
    <xf numFmtId="198" fontId="85" fillId="0" borderId="0" applyFill="0" applyBorder="0" applyAlignment="0" applyProtection="0">
      <alignment horizontal="right"/>
    </xf>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8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8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8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8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8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8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8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8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8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8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8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199" fontId="12" fillId="0" borderId="10">
      <alignment horizontal="right"/>
    </xf>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42" fontId="87" fillId="0" borderId="0" applyFont="0"/>
    <xf numFmtId="42" fontId="87" fillId="0" borderId="65" applyFont="0"/>
    <xf numFmtId="41" fontId="87" fillId="0" borderId="0" applyFont="0"/>
    <xf numFmtId="200" fontId="88" fillId="0" borderId="10">
      <alignment horizontal="right"/>
    </xf>
    <xf numFmtId="200" fontId="88" fillId="0" borderId="10" applyFill="0">
      <alignment horizontal="right"/>
    </xf>
    <xf numFmtId="3" fontId="12" fillId="0" borderId="10" applyFill="0">
      <alignment horizontal="right"/>
    </xf>
    <xf numFmtId="201" fontId="88" fillId="0" borderId="10" applyFill="0">
      <alignment horizontal="right"/>
    </xf>
    <xf numFmtId="202" fontId="11" fillId="62" borderId="66">
      <alignment horizontal="center" vertical="center"/>
    </xf>
    <xf numFmtId="0" fontId="12" fillId="0" borderId="0"/>
    <xf numFmtId="178" fontId="89" fillId="0" borderId="0"/>
    <xf numFmtId="0" fontId="12" fillId="0" borderId="0"/>
    <xf numFmtId="203" fontId="12" fillId="0" borderId="10">
      <alignment horizontal="right"/>
      <protection locked="0"/>
    </xf>
    <xf numFmtId="6" fontId="88" fillId="0" borderId="10" applyNumberFormat="0" applyFont="0" applyBorder="0" applyProtection="0">
      <alignment horizontal="right"/>
    </xf>
    <xf numFmtId="204" fontId="90" fillId="63" borderId="67"/>
    <xf numFmtId="0" fontId="12" fillId="0" borderId="0" applyNumberFormat="0" applyFill="0" applyBorder="0" applyAlignment="0" applyProtection="0"/>
    <xf numFmtId="0" fontId="91" fillId="0" borderId="0" applyNumberFormat="0" applyFill="0" applyBorder="0" applyAlignment="0" applyProtection="0"/>
    <xf numFmtId="0" fontId="92" fillId="0" borderId="0"/>
    <xf numFmtId="0" fontId="31" fillId="0" borderId="0" applyNumberFormat="0" applyFill="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1" fontId="94" fillId="64" borderId="11" applyNumberFormat="0" applyBorder="0" applyAlignment="0">
      <alignment horizontal="center" vertical="top" wrapText="1"/>
      <protection hidden="1"/>
    </xf>
    <xf numFmtId="0" fontId="95" fillId="65" borderId="0"/>
    <xf numFmtId="0" fontId="96" fillId="0" borderId="0" applyAlignment="0"/>
    <xf numFmtId="0" fontId="97" fillId="0" borderId="5" applyNumberFormat="0" applyFill="0" applyAlignment="0" applyProtection="0"/>
    <xf numFmtId="0" fontId="98" fillId="0" borderId="68" applyNumberFormat="0" applyFont="0" applyFill="0" applyAlignment="0" applyProtection="0"/>
    <xf numFmtId="0" fontId="99" fillId="0" borderId="69" applyNumberFormat="0" applyFont="0" applyFill="0" applyAlignment="0" applyProtection="0">
      <alignment horizontal="centerContinuous"/>
    </xf>
    <xf numFmtId="0" fontId="83" fillId="0" borderId="5" applyNumberFormat="0" applyFont="0" applyFill="0" applyAlignment="0" applyProtection="0"/>
    <xf numFmtId="0" fontId="83" fillId="0" borderId="11" applyNumberFormat="0" applyFont="0" applyFill="0" applyAlignment="0" applyProtection="0"/>
    <xf numFmtId="0" fontId="83" fillId="0" borderId="12" applyNumberFormat="0" applyFont="0" applyFill="0" applyAlignment="0" applyProtection="0"/>
    <xf numFmtId="0" fontId="83" fillId="0" borderId="44" applyNumberFormat="0" applyFont="0" applyFill="0" applyAlignment="0" applyProtection="0"/>
    <xf numFmtId="205" fontId="12" fillId="0" borderId="0" applyFont="0" applyFill="0" applyBorder="0" applyAlignment="0" applyProtection="0"/>
    <xf numFmtId="0" fontId="80" fillId="0" borderId="0">
      <alignment horizontal="right"/>
    </xf>
    <xf numFmtId="0" fontId="84" fillId="0" borderId="0" applyFont="0" applyFill="0" applyBorder="0" applyAlignment="0" applyProtection="0"/>
    <xf numFmtId="206" fontId="80" fillId="0" borderId="0" applyFill="0" applyBorder="0" applyAlignment="0"/>
    <xf numFmtId="207" fontId="80" fillId="0" borderId="0" applyFill="0" applyBorder="0" applyAlignment="0"/>
    <xf numFmtId="169" fontId="80" fillId="0" borderId="0" applyFill="0" applyBorder="0" applyAlignment="0"/>
    <xf numFmtId="208" fontId="80" fillId="0" borderId="0" applyFill="0" applyBorder="0" applyAlignment="0"/>
    <xf numFmtId="169" fontId="12"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17" fillId="21" borderId="2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70" fillId="33" borderId="59" applyNumberFormat="0" applyAlignment="0" applyProtection="0"/>
    <xf numFmtId="0" fontId="70" fillId="33" borderId="59" applyNumberFormat="0" applyAlignment="0" applyProtection="0"/>
    <xf numFmtId="178" fontId="98" fillId="66" borderId="0" applyNumberFormat="0" applyFont="0" applyBorder="0" applyAlignment="0">
      <alignment horizontal="left"/>
    </xf>
    <xf numFmtId="0" fontId="26" fillId="0" borderId="20" applyNumberFormat="0" applyFill="0" applyAlignment="0" applyProtection="0"/>
    <xf numFmtId="209" fontId="12" fillId="0" borderId="0" applyFont="0" applyFill="0" applyBorder="0" applyProtection="0">
      <alignment horizontal="center" vertical="center"/>
    </xf>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72" fillId="34" borderId="62" applyNumberFormat="0" applyAlignment="0" applyProtection="0"/>
    <xf numFmtId="0" fontId="72" fillId="34" borderId="62" applyNumberFormat="0" applyAlignment="0" applyProtection="0"/>
    <xf numFmtId="210" fontId="12" fillId="0" borderId="0" applyNumberFormat="0" applyFont="0" applyFill="0" applyAlignment="0" applyProtection="0"/>
    <xf numFmtId="0" fontId="97" fillId="0" borderId="5" applyNumberFormat="0" applyFill="0" applyProtection="0">
      <alignment horizontal="left" vertical="center"/>
    </xf>
    <xf numFmtId="0" fontId="101" fillId="0" borderId="0">
      <alignment horizontal="center" wrapText="1"/>
      <protection hidden="1"/>
    </xf>
    <xf numFmtId="0" fontId="102" fillId="0" borderId="0">
      <alignment horizontal="right"/>
    </xf>
    <xf numFmtId="167" fontId="85" fillId="0" borderId="0" applyBorder="0">
      <alignment horizontal="right"/>
    </xf>
    <xf numFmtId="167" fontId="85" fillId="0" borderId="68" applyAlignment="0">
      <alignment horizontal="right"/>
    </xf>
    <xf numFmtId="211" fontId="80" fillId="0" borderId="0"/>
    <xf numFmtId="211" fontId="80" fillId="0" borderId="0"/>
    <xf numFmtId="211" fontId="80" fillId="0" borderId="0"/>
    <xf numFmtId="211" fontId="80" fillId="0" borderId="0"/>
    <xf numFmtId="211" fontId="80" fillId="0" borderId="0"/>
    <xf numFmtId="211" fontId="80" fillId="0" borderId="0"/>
    <xf numFmtId="211" fontId="80" fillId="0" borderId="0"/>
    <xf numFmtId="211" fontId="80" fillId="0" borderId="0"/>
    <xf numFmtId="41" fontId="103" fillId="0" borderId="0" applyFont="0" applyBorder="0">
      <alignment horizontal="right"/>
    </xf>
    <xf numFmtId="206" fontId="80" fillId="0" borderId="0" applyFont="0" applyFill="0" applyBorder="0" applyAlignment="0" applyProtection="0"/>
    <xf numFmtId="212" fontId="12" fillId="0" borderId="0" applyFont="0"/>
    <xf numFmtId="0" fontId="104" fillId="0" borderId="0" applyFont="0" applyFill="0" applyBorder="0" applyProtection="0">
      <alignment horizontal="right"/>
    </xf>
    <xf numFmtId="0" fontId="104" fillId="0" borderId="0" applyFont="0" applyFill="0" applyBorder="0" applyProtection="0">
      <alignment horizontal="right"/>
    </xf>
    <xf numFmtId="172" fontId="12" fillId="0" borderId="0" applyFont="0" applyFill="0" applyBorder="0" applyAlignment="0" applyProtection="0">
      <alignment horizontal="right"/>
    </xf>
    <xf numFmtId="21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12" fillId="0" borderId="0" applyFont="0" applyFill="0" applyBorder="0" applyAlignment="0" applyProtection="0"/>
    <xf numFmtId="43" fontId="105" fillId="0" borderId="0" applyFont="0" applyFill="0" applyBorder="0" applyAlignment="0" applyProtection="0"/>
    <xf numFmtId="166" fontId="12" fillId="0" borderId="0" applyFont="0" applyFill="0" applyBorder="0" applyAlignment="0" applyProtection="0"/>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43" fontId="12" fillId="0" borderId="0" applyFont="0" applyFill="0" applyBorder="0" applyAlignment="0" applyProtection="0"/>
    <xf numFmtId="43" fontId="105" fillId="0" borderId="0" applyFont="0" applyFill="0" applyBorder="0" applyAlignment="0" applyProtection="0"/>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43" fontId="101" fillId="0" borderId="0" applyFont="0" applyFill="0" applyBorder="0" applyAlignment="0" applyProtection="0"/>
    <xf numFmtId="43" fontId="105"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14" fontId="10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9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166"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0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8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3" fontId="109" fillId="0" borderId="0" applyFont="0" applyFill="0" applyBorder="0" applyAlignment="0" applyProtection="0"/>
    <xf numFmtId="178" fontId="110" fillId="0" borderId="0"/>
    <xf numFmtId="0" fontId="111" fillId="0" borderId="0"/>
    <xf numFmtId="0" fontId="12" fillId="24" borderId="30" applyNumberFormat="0" applyFont="0" applyAlignment="0" applyProtection="0"/>
    <xf numFmtId="0" fontId="112" fillId="67" borderId="0">
      <alignment horizontal="center" vertical="center" wrapText="1"/>
    </xf>
    <xf numFmtId="215" fontId="12" fillId="0" borderId="0" applyFill="0" applyBorder="0">
      <alignment horizontal="right"/>
      <protection locked="0"/>
    </xf>
    <xf numFmtId="207" fontId="80" fillId="0" borderId="0" applyFont="0" applyFill="0" applyBorder="0" applyAlignment="0" applyProtection="0"/>
    <xf numFmtId="216" fontId="37" fillId="0" borderId="0">
      <alignment horizontal="right"/>
    </xf>
    <xf numFmtId="8" fontId="113" fillId="0" borderId="70">
      <protection locked="0"/>
    </xf>
    <xf numFmtId="0" fontId="104" fillId="0" borderId="0" applyFont="0" applyFill="0" applyBorder="0" applyProtection="0">
      <alignment horizontal="right"/>
    </xf>
    <xf numFmtId="187" fontId="12" fillId="0" borderId="0" applyFont="0" applyFill="0" applyBorder="0" applyAlignment="0" applyProtection="0">
      <alignment horizontal="right"/>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4" fillId="0" borderId="0" applyFont="0" applyFill="0" applyBorder="0" applyAlignment="0" applyProtection="0"/>
    <xf numFmtId="44" fontId="9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9" fillId="0" borderId="0" applyFont="0" applyFill="0" applyBorder="0" applyAlignment="0" applyProtection="0"/>
    <xf numFmtId="44" fontId="77" fillId="0" borderId="0" applyFont="0" applyFill="0" applyBorder="0" applyAlignment="0" applyProtection="0"/>
    <xf numFmtId="44" fontId="91" fillId="0" borderId="0" applyFont="0" applyFill="0" applyBorder="0" applyAlignment="0" applyProtection="0"/>
    <xf numFmtId="14" fontId="12"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165" fontId="107" fillId="0" borderId="0" applyFont="0" applyFill="0" applyBorder="0" applyAlignment="0" applyProtection="0"/>
    <xf numFmtId="165" fontId="12" fillId="0" borderId="0" applyFont="0" applyFill="0" applyBorder="0" applyAlignment="0" applyProtection="0"/>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44" fontId="12" fillId="0" borderId="0" applyFont="0" applyFill="0" applyBorder="0" applyAlignment="0" applyProtection="0"/>
    <xf numFmtId="44" fontId="19" fillId="0" borderId="0" applyFont="0" applyFill="0" applyBorder="0" applyAlignment="0" applyProtection="0"/>
    <xf numFmtId="165" fontId="6" fillId="0" borderId="0" applyFont="0" applyFill="0" applyBorder="0" applyAlignment="0" applyProtection="0"/>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218" fontId="11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77"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165" fontId="108" fillId="0" borderId="0" applyFont="0" applyFill="0" applyBorder="0" applyAlignment="0" applyProtection="0"/>
    <xf numFmtId="44" fontId="77"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219" fontId="80" fillId="0" borderId="0" applyFont="0" applyFill="0" applyBorder="0" applyProtection="0">
      <alignment horizontal="right"/>
    </xf>
    <xf numFmtId="220" fontId="108" fillId="0" borderId="71" applyFont="0" applyFill="0" applyBorder="0" applyAlignment="0" applyProtection="0"/>
    <xf numFmtId="221" fontId="88" fillId="0" borderId="0" applyFont="0" applyFill="0" applyBorder="0" applyAlignment="0" applyProtection="0">
      <alignment vertical="center"/>
    </xf>
    <xf numFmtId="222" fontId="88" fillId="0" borderId="0" applyFont="0" applyFill="0" applyBorder="0" applyAlignment="0" applyProtection="0">
      <alignment vertical="center"/>
    </xf>
    <xf numFmtId="0" fontId="101" fillId="0" borderId="0" applyFont="0" applyFill="0" applyBorder="0" applyAlignment="0">
      <protection locked="0"/>
    </xf>
    <xf numFmtId="0" fontId="84" fillId="0" borderId="0" applyFont="0" applyFill="0" applyBorder="0" applyAlignment="0" applyProtection="0"/>
    <xf numFmtId="223" fontId="78" fillId="0" borderId="72" applyNumberFormat="0" applyFill="0">
      <alignment horizontal="right"/>
    </xf>
    <xf numFmtId="223" fontId="78" fillId="0" borderId="72" applyNumberFormat="0" applyFill="0">
      <alignment horizontal="right"/>
    </xf>
    <xf numFmtId="1" fontId="115" fillId="0" borderId="0"/>
    <xf numFmtId="224" fontId="98" fillId="0" borderId="0" applyFont="0" applyFill="0" applyBorder="0" applyProtection="0">
      <alignment horizontal="right"/>
    </xf>
    <xf numFmtId="225" fontId="81" fillId="65" borderId="9" applyFont="0" applyFill="0" applyBorder="0" applyAlignment="0" applyProtection="0"/>
    <xf numFmtId="226" fontId="108" fillId="0" borderId="0" applyFont="0" applyFill="0" applyBorder="0" applyAlignment="0" applyProtection="0"/>
    <xf numFmtId="226" fontId="108" fillId="0" borderId="0" applyFont="0" applyFill="0" applyBorder="0" applyAlignment="0" applyProtection="0"/>
    <xf numFmtId="227" fontId="85" fillId="0" borderId="5" applyFont="0" applyFill="0" applyBorder="0" applyAlignment="0" applyProtection="0"/>
    <xf numFmtId="179" fontId="12" fillId="0" borderId="0" applyFont="0" applyFill="0" applyBorder="0" applyAlignment="0" applyProtection="0"/>
    <xf numFmtId="228" fontId="106" fillId="0" borderId="0" applyFont="0" applyFill="0" applyBorder="0" applyAlignment="0" applyProtection="0"/>
    <xf numFmtId="14" fontId="19" fillId="0" borderId="0" applyFill="0" applyBorder="0" applyAlignment="0"/>
    <xf numFmtId="0" fontId="12" fillId="0" borderId="0">
      <alignment horizontal="left" vertical="top"/>
    </xf>
    <xf numFmtId="42" fontId="116" fillId="0" borderId="0"/>
    <xf numFmtId="0" fontId="108" fillId="0" borderId="0"/>
    <xf numFmtId="41" fontId="12" fillId="0" borderId="0" applyFont="0" applyFill="0" applyBorder="0" applyAlignment="0" applyProtection="0"/>
    <xf numFmtId="43" fontId="12" fillId="0" borderId="0" applyFont="0" applyFill="0" applyBorder="0" applyAlignment="0" applyProtection="0"/>
    <xf numFmtId="0" fontId="117" fillId="0" borderId="0">
      <protection locked="0"/>
    </xf>
    <xf numFmtId="0" fontId="12" fillId="0" borderId="0"/>
    <xf numFmtId="42" fontId="80" fillId="0" borderId="0"/>
    <xf numFmtId="167" fontId="12" fillId="0" borderId="73" applyNumberFormat="0" applyFont="0" applyFill="0" applyAlignment="0" applyProtection="0"/>
    <xf numFmtId="167" fontId="12" fillId="0" borderId="73" applyNumberFormat="0" applyFont="0" applyFill="0" applyAlignment="0" applyProtection="0"/>
    <xf numFmtId="167" fontId="12" fillId="0" borderId="73" applyNumberFormat="0" applyFont="0" applyFill="0" applyAlignment="0" applyProtection="0"/>
    <xf numFmtId="42" fontId="118" fillId="0" borderId="0" applyFill="0" applyBorder="0" applyAlignment="0" applyProtection="0"/>
    <xf numFmtId="1" fontId="98" fillId="0" borderId="0"/>
    <xf numFmtId="229" fontId="119" fillId="0" borderId="0">
      <protection locked="0"/>
    </xf>
    <xf numFmtId="229" fontId="119" fillId="0" borderId="0">
      <protection locked="0"/>
    </xf>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25" fillId="8" borderId="29" applyNumberFormat="0" applyAlignment="0" applyProtection="0"/>
    <xf numFmtId="230" fontId="79" fillId="0" borderId="0" applyFon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231" fontId="101" fillId="68" borderId="11">
      <alignment horizontal="left"/>
    </xf>
    <xf numFmtId="1" fontId="121" fillId="69" borderId="43" applyNumberFormat="0" applyBorder="0" applyAlignment="0">
      <alignment horizontal="centerContinuous" vertical="center"/>
      <protection locked="0"/>
    </xf>
    <xf numFmtId="232" fontId="12" fillId="0" borderId="0">
      <protection locked="0"/>
    </xf>
    <xf numFmtId="210" fontId="12" fillId="0" borderId="0">
      <protection locked="0"/>
    </xf>
    <xf numFmtId="2" fontId="109" fillId="0" borderId="0" applyFont="0" applyFill="0" applyBorder="0" applyAlignment="0" applyProtection="0"/>
    <xf numFmtId="0" fontId="122" fillId="0" borderId="0" applyNumberFormat="0" applyFill="0" applyBorder="0" applyAlignment="0" applyProtection="0"/>
    <xf numFmtId="0" fontId="123" fillId="0" borderId="0" applyFill="0" applyBorder="0" applyProtection="0">
      <alignment horizontal="left"/>
    </xf>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38" fontId="108" fillId="70" borderId="0" applyNumberFormat="0" applyBorder="0" applyAlignment="0" applyProtection="0"/>
    <xf numFmtId="0" fontId="125" fillId="0" borderId="0" applyNumberFormat="0">
      <alignment horizontal="right"/>
    </xf>
    <xf numFmtId="0" fontId="12" fillId="0" borderId="0"/>
    <xf numFmtId="0" fontId="12" fillId="0" borderId="0"/>
    <xf numFmtId="0" fontId="12" fillId="0" borderId="0"/>
    <xf numFmtId="0" fontId="12" fillId="0" borderId="0"/>
    <xf numFmtId="233" fontId="12" fillId="71" borderId="34" applyNumberFormat="0" applyFont="0" applyBorder="0" applyAlignment="0" applyProtection="0"/>
    <xf numFmtId="182" fontId="12" fillId="0" borderId="0" applyFont="0" applyFill="0" applyBorder="0" applyAlignment="0" applyProtection="0">
      <alignment horizontal="right"/>
    </xf>
    <xf numFmtId="178" fontId="126" fillId="71" borderId="0" applyNumberFormat="0" applyFont="0" applyAlignment="0"/>
    <xf numFmtId="0" fontId="127" fillId="0" borderId="0" applyProtection="0">
      <alignment horizontal="right"/>
    </xf>
    <xf numFmtId="0" fontId="47" fillId="0" borderId="74" applyNumberFormat="0" applyAlignment="0" applyProtection="0">
      <alignment horizontal="left" vertical="center"/>
    </xf>
    <xf numFmtId="0" fontId="47" fillId="0" borderId="33">
      <alignment horizontal="left" vertical="center"/>
    </xf>
    <xf numFmtId="49" fontId="128" fillId="0" borderId="0">
      <alignment horizontal="centerContinuous"/>
    </xf>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62" fillId="0" borderId="56" applyNumberFormat="0" applyFill="0" applyAlignment="0" applyProtection="0"/>
    <xf numFmtId="0" fontId="129" fillId="0" borderId="0" applyNumberFormat="0" applyFill="0" applyBorder="0" applyAlignment="0" applyProtection="0"/>
    <xf numFmtId="0" fontId="130" fillId="0" borderId="0" applyProtection="0">
      <alignment horizontal="left"/>
    </xf>
    <xf numFmtId="0" fontId="130" fillId="0" borderId="0" applyProtection="0">
      <alignment horizontal="left"/>
    </xf>
    <xf numFmtId="0" fontId="130" fillId="0" borderId="0" applyProtection="0">
      <alignment horizontal="left"/>
    </xf>
    <xf numFmtId="0" fontId="130" fillId="0" borderId="0" applyProtection="0">
      <alignment horizontal="left"/>
    </xf>
    <xf numFmtId="0" fontId="63" fillId="0" borderId="57" applyNumberFormat="0" applyFill="0" applyAlignment="0" applyProtection="0"/>
    <xf numFmtId="0" fontId="130"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2" fillId="0" borderId="58" applyNumberFormat="0" applyFill="0" applyAlignment="0" applyProtection="0"/>
    <xf numFmtId="0" fontId="64" fillId="0" borderId="58" applyNumberFormat="0" applyFill="0" applyAlignment="0" applyProtection="0"/>
    <xf numFmtId="0" fontId="131" fillId="0" borderId="0" applyProtection="0">
      <alignment horizontal="left"/>
    </xf>
    <xf numFmtId="0" fontId="64" fillId="0" borderId="0" applyNumberFormat="0" applyFill="0" applyBorder="0" applyAlignment="0" applyProtection="0"/>
    <xf numFmtId="0" fontId="64" fillId="0" borderId="0" applyNumberFormat="0" applyFill="0" applyBorder="0" applyAlignment="0" applyProtection="0"/>
    <xf numFmtId="0" fontId="133" fillId="0" borderId="0"/>
    <xf numFmtId="0" fontId="92" fillId="0" borderId="0"/>
    <xf numFmtId="234" fontId="87" fillId="0" borderId="0">
      <alignment horizontal="centerContinuous"/>
    </xf>
    <xf numFmtId="0" fontId="134" fillId="0" borderId="75" applyNumberFormat="0" applyFill="0" applyBorder="0" applyAlignment="0" applyProtection="0">
      <alignment horizontal="left"/>
    </xf>
    <xf numFmtId="234" fontId="87" fillId="0" borderId="76">
      <alignment horizontal="center"/>
    </xf>
    <xf numFmtId="0" fontId="12" fillId="0" borderId="0" applyNumberFormat="0" applyFill="0" applyBorder="0" applyProtection="0">
      <alignment wrapText="1"/>
    </xf>
    <xf numFmtId="0" fontId="12" fillId="0" borderId="0" applyNumberFormat="0" applyFill="0" applyBorder="0" applyProtection="0">
      <alignment horizontal="justify" vertical="top" wrapText="1"/>
    </xf>
    <xf numFmtId="0" fontId="135" fillId="0" borderId="38">
      <alignment horizontal="left" vertical="center"/>
    </xf>
    <xf numFmtId="0" fontId="135" fillId="72" borderId="0">
      <alignment horizontal="centerContinuous" wrapText="1"/>
    </xf>
    <xf numFmtId="0" fontId="136" fillId="0" borderId="0" applyNumberFormat="0" applyFill="0" applyBorder="0" applyAlignment="0" applyProtection="0"/>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38" fillId="0" borderId="0" applyNumberFormat="0" applyFill="0" applyBorder="0" applyAlignment="0" applyProtection="0"/>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235" fontId="137" fillId="0" borderId="0" applyNumberFormat="0" applyFill="0" applyBorder="0" applyAlignment="0" applyProtection="0">
      <alignment vertical="top"/>
      <protection locked="0"/>
    </xf>
    <xf numFmtId="0" fontId="12" fillId="0" borderId="0" applyNumberFormat="0" applyFill="0" applyBorder="0" applyAlignment="0" applyProtection="0"/>
    <xf numFmtId="0" fontId="12" fillId="0" borderId="0">
      <alignment horizontal="right"/>
    </xf>
    <xf numFmtId="10" fontId="108" fillId="65" borderId="34" applyNumberFormat="0" applyBorder="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68" fillId="32" borderId="59" applyNumberFormat="0" applyAlignment="0" applyProtection="0"/>
    <xf numFmtId="236" fontId="101" fillId="0" borderId="0" applyNumberFormat="0" applyFill="0" applyBorder="0" applyAlignment="0" applyProtection="0"/>
    <xf numFmtId="0" fontId="12" fillId="0" borderId="0" applyNumberFormat="0" applyFill="0" applyBorder="0" applyAlignment="0">
      <protection locked="0"/>
    </xf>
    <xf numFmtId="0" fontId="143" fillId="65" borderId="0" applyNumberFormat="0" applyFont="0" applyBorder="0" applyAlignment="0">
      <alignment horizontal="right"/>
      <protection locked="0"/>
    </xf>
    <xf numFmtId="0" fontId="144" fillId="23" borderId="0" applyNumberFormat="0" applyFont="0" applyBorder="0" applyAlignment="0">
      <alignment horizontal="right" vertical="top"/>
      <protection locked="0"/>
    </xf>
    <xf numFmtId="237" fontId="12" fillId="65" borderId="77" applyNumberFormat="0" applyFont="0" applyBorder="0" applyAlignment="0">
      <alignment horizontal="right" vertical="center"/>
      <protection locked="0"/>
    </xf>
    <xf numFmtId="0" fontId="144" fillId="23" borderId="0" applyNumberFormat="0" applyFont="0" applyBorder="0" applyAlignment="0">
      <alignment horizontal="right" vertical="top"/>
      <protection locked="0"/>
    </xf>
    <xf numFmtId="0" fontId="101" fillId="0" borderId="0" applyFill="0" applyBorder="0">
      <alignment horizontal="right"/>
      <protection locked="0"/>
    </xf>
    <xf numFmtId="238" fontId="145" fillId="0" borderId="78" applyFont="0" applyFill="0" applyBorder="0" applyAlignment="0" applyProtection="0"/>
    <xf numFmtId="239" fontId="12" fillId="0" borderId="0" applyFill="0" applyBorder="0">
      <alignment horizontal="right"/>
      <protection locked="0"/>
    </xf>
    <xf numFmtId="0" fontId="146" fillId="0" borderId="0" applyFill="0" applyBorder="0"/>
    <xf numFmtId="0" fontId="147" fillId="73" borderId="79">
      <alignment horizontal="left" vertical="center" wrapText="1"/>
    </xf>
    <xf numFmtId="0" fontId="84" fillId="0" borderId="0" applyNumberFormat="0" applyFill="0" applyBorder="0" applyProtection="0">
      <alignment horizontal="left" vertical="center"/>
    </xf>
    <xf numFmtId="0" fontId="14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80" fillId="74" borderId="0" applyNumberFormat="0" applyFont="0" applyBorder="0" applyProtection="0"/>
    <xf numFmtId="2" fontId="149" fillId="0" borderId="5"/>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71" fillId="0" borderId="61" applyNumberFormat="0" applyFill="0" applyAlignment="0" applyProtection="0"/>
    <xf numFmtId="0" fontId="71" fillId="0" borderId="61" applyNumberFormat="0" applyFill="0" applyAlignment="0" applyProtection="0"/>
    <xf numFmtId="14" fontId="85" fillId="0" borderId="5" applyFont="0" applyFill="0" applyBorder="0" applyAlignment="0" applyProtection="0"/>
    <xf numFmtId="3" fontId="12" fillId="0" borderId="0"/>
    <xf numFmtId="1" fontId="151" fillId="0" borderId="0"/>
    <xf numFmtId="240" fontId="152" fillId="75" borderId="0" applyBorder="0" applyAlignment="0">
      <alignment horizontal="right"/>
    </xf>
    <xf numFmtId="41" fontId="12" fillId="0" borderId="0" applyFont="0" applyFill="0" applyBorder="0" applyAlignment="0" applyProtection="0"/>
    <xf numFmtId="43"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41" fontId="12" fillId="0" borderId="0" applyFont="0" applyFill="0" applyBorder="0" applyAlignment="0" applyProtection="0"/>
    <xf numFmtId="242" fontId="6" fillId="0" borderId="0" applyFont="0" applyFill="0" applyBorder="0" applyAlignment="0" applyProtection="0"/>
    <xf numFmtId="243" fontId="12" fillId="0" borderId="0" applyFont="0" applyFill="0" applyBorder="0" applyAlignment="0" applyProtection="0"/>
    <xf numFmtId="14" fontId="83" fillId="0" borderId="0" applyFont="0" applyFill="0" applyBorder="0" applyAlignment="0" applyProtection="0"/>
    <xf numFmtId="3" fontId="84" fillId="0" borderId="0"/>
    <xf numFmtId="3" fontId="84" fillId="0" borderId="0"/>
    <xf numFmtId="0" fontId="12" fillId="0" borderId="0" applyFont="0" applyFill="0" applyBorder="0" applyAlignment="0" applyProtection="0"/>
    <xf numFmtId="0" fontId="12" fillId="0" borderId="0" applyFont="0" applyFill="0" applyBorder="0" applyAlignment="0" applyProtection="0"/>
    <xf numFmtId="244" fontId="12" fillId="0" borderId="0" applyFont="0" applyFill="0" applyBorder="0" applyAlignment="0" applyProtection="0"/>
    <xf numFmtId="245" fontId="6" fillId="0" borderId="0" applyFont="0" applyFill="0" applyBorder="0" applyAlignment="0" applyProtection="0"/>
    <xf numFmtId="246" fontId="12" fillId="0" borderId="0" applyFont="0" applyFill="0" applyBorder="0" applyAlignment="0" applyProtection="0"/>
    <xf numFmtId="247" fontId="12" fillId="0" borderId="0">
      <protection locked="0"/>
    </xf>
    <xf numFmtId="227" fontId="108" fillId="65" borderId="0">
      <alignment horizontal="center"/>
    </xf>
    <xf numFmtId="248" fontId="106" fillId="0" borderId="0" applyFont="0" applyFill="0" applyBorder="0" applyProtection="0">
      <alignment horizontal="right"/>
    </xf>
    <xf numFmtId="249" fontId="12" fillId="0" borderId="0" applyFont="0" applyFill="0" applyBorder="0" applyAlignment="0" applyProtection="0"/>
    <xf numFmtId="175" fontId="12" fillId="0" borderId="0" applyFont="0" applyFill="0" applyBorder="0" applyAlignment="0" applyProtection="0"/>
    <xf numFmtId="0" fontId="104" fillId="0" borderId="0" applyFont="0" applyFill="0" applyBorder="0" applyProtection="0">
      <alignment horizontal="right"/>
    </xf>
    <xf numFmtId="0" fontId="104" fillId="0" borderId="0" applyFont="0" applyFill="0" applyBorder="0" applyProtection="0">
      <alignment horizontal="right"/>
    </xf>
    <xf numFmtId="0" fontId="104" fillId="0" borderId="0" applyFont="0" applyFill="0" applyBorder="0" applyProtection="0">
      <alignment horizontal="right"/>
    </xf>
    <xf numFmtId="0" fontId="12" fillId="0" borderId="0" applyFont="0" applyFill="0" applyBorder="0" applyProtection="0">
      <alignment horizontal="right"/>
    </xf>
    <xf numFmtId="167" fontId="12" fillId="0" borderId="0" applyFont="0" applyFill="0" applyBorder="0" applyProtection="0">
      <alignment horizontal="right"/>
    </xf>
    <xf numFmtId="0" fontId="12" fillId="0" borderId="80" applyBorder="0" applyAlignment="0" applyProtection="0">
      <alignment horizontal="center"/>
    </xf>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96" fillId="0" borderId="0"/>
    <xf numFmtId="237" fontId="88" fillId="0" borderId="0" applyNumberFormat="0" applyFont="0" applyFill="0" applyBorder="0" applyAlignment="0" applyProtection="0">
      <alignment vertical="center"/>
    </xf>
    <xf numFmtId="37" fontId="154" fillId="0" borderId="0"/>
    <xf numFmtId="0" fontId="155" fillId="0" borderId="0"/>
    <xf numFmtId="0" fontId="37" fillId="76" borderId="0" applyNumberFormat="0" applyBorder="0" applyAlignment="0">
      <alignment horizontal="right"/>
      <protection hidden="1"/>
    </xf>
    <xf numFmtId="237" fontId="156" fillId="0" borderId="0" applyNumberFormat="0" applyFill="0" applyBorder="0" applyAlignment="0" applyProtection="0">
      <alignment vertical="center"/>
    </xf>
    <xf numFmtId="1" fontId="84" fillId="0" borderId="0"/>
    <xf numFmtId="250" fontId="157" fillId="0" borderId="0"/>
    <xf numFmtId="37" fontId="81" fillId="77" borderId="0" applyFont="0" applyFill="0" applyBorder="0" applyAlignment="0" applyProtection="0"/>
    <xf numFmtId="229" fontId="12" fillId="0" borderId="0" applyFont="0" applyFill="0" applyBorder="0" applyAlignment="0"/>
    <xf numFmtId="251" fontId="108" fillId="0" borderId="0" applyFont="0" applyFill="0" applyBorder="0" applyAlignment="0"/>
    <xf numFmtId="252" fontId="108" fillId="0" borderId="0" applyFont="0" applyFill="0" applyBorder="0" applyAlignment="0"/>
    <xf numFmtId="251" fontId="108" fillId="0" borderId="0" applyFont="0" applyFill="0" applyBorder="0" applyAlignment="0"/>
    <xf numFmtId="253" fontId="6" fillId="0" borderId="0"/>
    <xf numFmtId="0" fontId="12" fillId="0" borderId="0"/>
    <xf numFmtId="0" fontId="12" fillId="0" borderId="0"/>
    <xf numFmtId="0" fontId="12" fillId="0" borderId="0"/>
    <xf numFmtId="0" fontId="12" fillId="0" borderId="0"/>
    <xf numFmtId="0" fontId="101" fillId="0" borderId="0"/>
    <xf numFmtId="0" fontId="12" fillId="0" borderId="0"/>
    <xf numFmtId="0" fontId="6" fillId="0" borderId="0"/>
    <xf numFmtId="0" fontId="12" fillId="0" borderId="0"/>
    <xf numFmtId="0" fontId="6" fillId="0" borderId="0"/>
    <xf numFmtId="0" fontId="6" fillId="0" borderId="0"/>
    <xf numFmtId="0" fontId="6" fillId="0" borderId="0"/>
    <xf numFmtId="0" fontId="101" fillId="0" borderId="0"/>
    <xf numFmtId="0" fontId="12" fillId="0" borderId="0"/>
    <xf numFmtId="0" fontId="19" fillId="0" borderId="0"/>
    <xf numFmtId="0" fontId="6" fillId="0" borderId="0"/>
    <xf numFmtId="0" fontId="6" fillId="0" borderId="0"/>
    <xf numFmtId="0" fontId="6" fillId="0" borderId="0"/>
    <xf numFmtId="0" fontId="6" fillId="0" borderId="0"/>
    <xf numFmtId="0" fontId="12" fillId="0" borderId="34"/>
    <xf numFmtId="0" fontId="19" fillId="0" borderId="0">
      <alignment vertical="top"/>
    </xf>
    <xf numFmtId="0" fontId="19" fillId="0" borderId="0">
      <alignment vertical="top"/>
    </xf>
    <xf numFmtId="0" fontId="12" fillId="0" borderId="0"/>
    <xf numFmtId="0" fontId="6" fillId="0" borderId="0"/>
    <xf numFmtId="0" fontId="12"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0" fontId="101" fillId="0" borderId="0"/>
    <xf numFmtId="0" fontId="6"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34" fillId="0" borderId="0"/>
    <xf numFmtId="0" fontId="12" fillId="0" borderId="0"/>
    <xf numFmtId="0" fontId="12" fillId="0" borderId="0"/>
    <xf numFmtId="0" fontId="34" fillId="0" borderId="0"/>
    <xf numFmtId="0" fontId="101" fillId="0" borderId="0"/>
    <xf numFmtId="0" fontId="12" fillId="0" borderId="0"/>
    <xf numFmtId="235" fontId="12" fillId="0" borderId="0"/>
    <xf numFmtId="0" fontId="101" fillId="0" borderId="0"/>
    <xf numFmtId="0" fontId="101" fillId="0" borderId="0"/>
    <xf numFmtId="235" fontId="12" fillId="0" borderId="0"/>
    <xf numFmtId="0" fontId="34"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4" fillId="0" borderId="0"/>
    <xf numFmtId="0" fontId="125" fillId="0" borderId="0"/>
    <xf numFmtId="0" fontId="12" fillId="0" borderId="0"/>
    <xf numFmtId="235" fontId="12" fillId="0" borderId="0"/>
    <xf numFmtId="235" fontId="12" fillId="0" borderId="0"/>
    <xf numFmtId="0" fontId="12"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235"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101" fillId="0" borderId="0"/>
    <xf numFmtId="0" fontId="77" fillId="0" borderId="0"/>
    <xf numFmtId="0" fontId="101" fillId="0" borderId="0"/>
    <xf numFmtId="0" fontId="101"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4" fillId="0" borderId="0"/>
    <xf numFmtId="0" fontId="101" fillId="0" borderId="0"/>
    <xf numFmtId="0" fontId="77" fillId="0" borderId="0"/>
    <xf numFmtId="0" fontId="77" fillId="0" borderId="0"/>
    <xf numFmtId="0" fontId="101"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7" fillId="0" borderId="0"/>
    <xf numFmtId="0" fontId="6" fillId="0" borderId="0"/>
    <xf numFmtId="0" fontId="101" fillId="0" borderId="0"/>
    <xf numFmtId="0" fontId="12" fillId="0" borderId="0"/>
    <xf numFmtId="0" fontId="77" fillId="0" borderId="0"/>
    <xf numFmtId="0" fontId="12" fillId="0" borderId="0"/>
    <xf numFmtId="0" fontId="12" fillId="0" borderId="0"/>
    <xf numFmtId="0" fontId="77" fillId="0" borderId="0"/>
    <xf numFmtId="0" fontId="12" fillId="0" borderId="0"/>
    <xf numFmtId="0" fontId="12" fillId="0" borderId="0"/>
    <xf numFmtId="0" fontId="12" fillId="0" borderId="0"/>
    <xf numFmtId="0" fontId="12" fillId="0" borderId="0"/>
    <xf numFmtId="0" fontId="12" fillId="0" borderId="0"/>
    <xf numFmtId="0" fontId="77" fillId="0" borderId="0"/>
    <xf numFmtId="0" fontId="12" fillId="0" borderId="0"/>
    <xf numFmtId="0" fontId="101" fillId="0" borderId="0"/>
    <xf numFmtId="0" fontId="77" fillId="0" borderId="0"/>
    <xf numFmtId="0" fontId="12" fillId="0" borderId="0"/>
    <xf numFmtId="0" fontId="12" fillId="0" borderId="0"/>
    <xf numFmtId="0" fontId="91" fillId="0" borderId="0"/>
    <xf numFmtId="0" fontId="101"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235" fontId="12" fillId="0" borderId="0"/>
    <xf numFmtId="235" fontId="12" fillId="0" borderId="0"/>
    <xf numFmtId="0"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58" fillId="0" borderId="0"/>
    <xf numFmtId="0" fontId="158" fillId="0" borderId="0"/>
    <xf numFmtId="235" fontId="12" fillId="0" borderId="0"/>
    <xf numFmtId="235" fontId="12" fillId="0" borderId="0"/>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53" fontId="6" fillId="0" borderId="0"/>
    <xf numFmtId="0" fontId="6" fillId="0" borderId="0"/>
    <xf numFmtId="0" fontId="107" fillId="0" borderId="0"/>
    <xf numFmtId="235" fontId="12" fillId="0" borderId="0"/>
    <xf numFmtId="0" fontId="12" fillId="0" borderId="0"/>
    <xf numFmtId="235" fontId="12" fillId="0" borderId="0"/>
    <xf numFmtId="0" fontId="77" fillId="0" borderId="0"/>
    <xf numFmtId="0" fontId="6" fillId="0" borderId="0"/>
    <xf numFmtId="0" fontId="77" fillId="0" borderId="0"/>
    <xf numFmtId="235" fontId="12"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0" fontId="6" fillId="0" borderId="0"/>
    <xf numFmtId="235" fontId="12" fillId="0" borderId="0"/>
    <xf numFmtId="235" fontId="12" fillId="0" borderId="0"/>
    <xf numFmtId="235" fontId="12" fillId="0" borderId="0"/>
    <xf numFmtId="0" fontId="6" fillId="0" borderId="0"/>
    <xf numFmtId="0" fontId="12" fillId="0" borderId="0"/>
    <xf numFmtId="0" fontId="12" fillId="0" borderId="0"/>
    <xf numFmtId="0" fontId="12" fillId="0" borderId="0"/>
    <xf numFmtId="0" fontId="12" fillId="0" borderId="0"/>
    <xf numFmtId="235" fontId="12" fillId="0" borderId="0"/>
    <xf numFmtId="0"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80"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9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235" fontId="12" fillId="0" borderId="0"/>
    <xf numFmtId="235" fontId="12" fillId="0" borderId="0"/>
    <xf numFmtId="0" fontId="12" fillId="0" borderId="0">
      <alignment wrapText="1"/>
    </xf>
    <xf numFmtId="0" fontId="12" fillId="0" borderId="0">
      <alignment wrapText="1"/>
    </xf>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0" fontId="12" fillId="0" borderId="0"/>
    <xf numFmtId="0" fontId="6"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235" fontId="12" fillId="0" borderId="0"/>
    <xf numFmtId="235" fontId="12" fillId="0" borderId="0"/>
    <xf numFmtId="0" fontId="41" fillId="0" borderId="0"/>
    <xf numFmtId="0" fontId="41" fillId="0" borderId="0"/>
    <xf numFmtId="0" fontId="12" fillId="0" borderId="0">
      <alignment wrapText="1"/>
    </xf>
    <xf numFmtId="0" fontId="12" fillId="0" borderId="0">
      <alignment wrapText="1"/>
    </xf>
    <xf numFmtId="0" fontId="12" fillId="0" borderId="0">
      <alignment wrapText="1"/>
    </xf>
    <xf numFmtId="0" fontId="41" fillId="0" borderId="0"/>
    <xf numFmtId="0" fontId="4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235" fontId="12" fillId="0" borderId="0"/>
    <xf numFmtId="0" fontId="101" fillId="0" borderId="0"/>
    <xf numFmtId="0" fontId="12" fillId="0" borderId="0">
      <alignment wrapText="1"/>
    </xf>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alignment wrapText="1"/>
    </xf>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3"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34" fillId="0" borderId="0"/>
    <xf numFmtId="0" fontId="19"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9" fillId="0" borderId="0"/>
    <xf numFmtId="0" fontId="19" fillId="0" borderId="0"/>
    <xf numFmtId="235" fontId="12"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77" fillId="0" borderId="0"/>
    <xf numFmtId="253"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6" fillId="0" borderId="0"/>
    <xf numFmtId="0" fontId="12"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253" fontId="6" fillId="0" borderId="0"/>
    <xf numFmtId="0" fontId="19" fillId="0" borderId="0"/>
    <xf numFmtId="0" fontId="12" fillId="0" borderId="0"/>
    <xf numFmtId="0" fontId="12" fillId="0" borderId="0"/>
    <xf numFmtId="0" fontId="108" fillId="0" borderId="0"/>
    <xf numFmtId="0" fontId="6" fillId="0" borderId="0"/>
    <xf numFmtId="0" fontId="101" fillId="0" borderId="0"/>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0" fontId="159" fillId="0" borderId="0"/>
    <xf numFmtId="0" fontId="12" fillId="0" borderId="0"/>
    <xf numFmtId="0" fontId="160" fillId="0" borderId="0"/>
    <xf numFmtId="255" fontId="108" fillId="0" borderId="0" applyFont="0" applyFill="0" applyBorder="0" applyAlignment="0" applyProtection="0"/>
    <xf numFmtId="0" fontId="86" fillId="35" borderId="63" applyNumberFormat="0" applyFont="0" applyAlignment="0" applyProtection="0"/>
    <xf numFmtId="0" fontId="6" fillId="35" borderId="63" applyNumberFormat="0" applyFont="0" applyAlignment="0" applyProtection="0"/>
    <xf numFmtId="0" fontId="41" fillId="35" borderId="63" applyNumberFormat="0" applyFont="0" applyAlignment="0" applyProtection="0"/>
    <xf numFmtId="0" fontId="6" fillId="35" borderId="63" applyNumberFormat="0" applyFont="0" applyAlignment="0" applyProtection="0"/>
    <xf numFmtId="0" fontId="41"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256" fontId="162" fillId="0" borderId="0" applyBorder="0" applyProtection="0">
      <alignment horizontal="right"/>
    </xf>
    <xf numFmtId="256" fontId="163" fillId="78" borderId="0" applyBorder="0" applyProtection="0">
      <alignment horizontal="right"/>
    </xf>
    <xf numFmtId="256" fontId="164" fillId="0" borderId="33" applyBorder="0"/>
    <xf numFmtId="256" fontId="162" fillId="0" borderId="0" applyBorder="0" applyProtection="0">
      <alignment horizontal="right"/>
    </xf>
    <xf numFmtId="257" fontId="162" fillId="0" borderId="0" applyBorder="0" applyProtection="0">
      <alignment horizontal="right"/>
    </xf>
    <xf numFmtId="257" fontId="165" fillId="78" borderId="0" applyProtection="0">
      <alignment horizontal="right"/>
    </xf>
    <xf numFmtId="37" fontId="79" fillId="0" borderId="0" applyFill="0" applyBorder="0" applyProtection="0">
      <alignment horizontal="right"/>
    </xf>
    <xf numFmtId="188" fontId="81" fillId="0" borderId="0" applyFont="0" applyFill="0" applyBorder="0" applyProtection="0">
      <alignment horizontal="right"/>
    </xf>
    <xf numFmtId="258" fontId="162" fillId="0" borderId="0" applyFill="0" applyBorder="0" applyProtection="0"/>
    <xf numFmtId="0" fontId="95" fillId="65" borderId="0">
      <alignment horizontal="right"/>
    </xf>
    <xf numFmtId="0" fontId="12" fillId="0" borderId="0">
      <alignment horizontal="right"/>
    </xf>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69" fillId="33" borderId="60" applyNumberFormat="0" applyAlignment="0" applyProtection="0"/>
    <xf numFmtId="0" fontId="69" fillId="33" borderId="60" applyNumberFormat="0" applyAlignment="0" applyProtection="0"/>
    <xf numFmtId="0" fontId="167" fillId="0" borderId="0" applyProtection="0">
      <alignment horizontal="left"/>
    </xf>
    <xf numFmtId="0" fontId="167" fillId="0" borderId="0" applyFill="0" applyBorder="0" applyProtection="0">
      <alignment horizontal="left"/>
    </xf>
    <xf numFmtId="0" fontId="168" fillId="0" borderId="0" applyFill="0" applyBorder="0" applyProtection="0">
      <alignment horizontal="left"/>
    </xf>
    <xf numFmtId="1" fontId="169" fillId="0" borderId="0" applyProtection="0">
      <alignment horizontal="right" vertical="center"/>
    </xf>
    <xf numFmtId="237" fontId="170" fillId="0" borderId="5">
      <alignment vertical="center"/>
    </xf>
    <xf numFmtId="2" fontId="98" fillId="0" borderId="0"/>
    <xf numFmtId="233" fontId="171" fillId="0" borderId="0" applyFill="0" applyBorder="0" applyAlignment="0" applyProtection="0"/>
    <xf numFmtId="169" fontId="12" fillId="0" borderId="0" applyFont="0" applyFill="0" applyBorder="0" applyAlignment="0" applyProtection="0"/>
    <xf numFmtId="259" fontId="80" fillId="0" borderId="0" applyFont="0" applyFill="0" applyBorder="0" applyAlignment="0" applyProtection="0"/>
    <xf numFmtId="260" fontId="172" fillId="65" borderId="34" applyFill="0" applyBorder="0" applyAlignment="0" applyProtection="0">
      <alignment horizontal="right"/>
      <protection locked="0"/>
    </xf>
    <xf numFmtId="261" fontId="172" fillId="70" borderId="0" applyFill="0" applyBorder="0" applyAlignment="0" applyProtection="0">
      <protection hidden="1"/>
    </xf>
    <xf numFmtId="10" fontId="12" fillId="0" borderId="0" applyFont="0" applyFill="0" applyBorder="0" applyAlignment="0" applyProtection="0"/>
    <xf numFmtId="10" fontId="12" fillId="0" borderId="0" applyFont="0" applyFill="0" applyBorder="0" applyAlignment="0" applyProtection="0"/>
    <xf numFmtId="262" fontId="162" fillId="0" borderId="0" applyBorder="0" applyProtection="0">
      <alignment horizontal="right"/>
    </xf>
    <xf numFmtId="262" fontId="163" fillId="78" borderId="0" applyProtection="0">
      <alignment horizontal="right"/>
    </xf>
    <xf numFmtId="262" fontId="162" fillId="0" borderId="0" applyFont="0" applyBorder="0" applyProtection="0">
      <alignment horizontal="right"/>
    </xf>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33"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63" fontId="98" fillId="0" borderId="0" applyFont="0" applyFill="0" applyBorder="0" applyProtection="0">
      <alignment horizontal="right"/>
    </xf>
    <xf numFmtId="9" fontId="12" fillId="0" borderId="0"/>
    <xf numFmtId="264" fontId="12" fillId="0" borderId="0" applyFill="0" applyBorder="0">
      <alignment horizontal="right"/>
      <protection locked="0"/>
    </xf>
    <xf numFmtId="1" fontId="84" fillId="0" borderId="0"/>
    <xf numFmtId="247" fontId="12" fillId="0" borderId="0">
      <protection locked="0"/>
    </xf>
    <xf numFmtId="233" fontId="12" fillId="0" borderId="0" applyFont="0" applyFill="0" applyBorder="0" applyAlignment="0" applyProtection="0"/>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10" fontId="98" fillId="0" borderId="0"/>
    <xf numFmtId="10" fontId="98" fillId="73" borderId="0"/>
    <xf numFmtId="9" fontId="98" fillId="0" borderId="0" applyFont="0" applyFill="0" applyBorder="0" applyAlignment="0" applyProtection="0"/>
    <xf numFmtId="167" fontId="19" fillId="0" borderId="0"/>
    <xf numFmtId="265" fontId="173" fillId="70" borderId="0" applyBorder="0" applyAlignment="0">
      <protection hidden="1"/>
    </xf>
    <xf numFmtId="1" fontId="173" fillId="70" borderId="0">
      <alignment horizontal="center"/>
    </xf>
    <xf numFmtId="0" fontId="101" fillId="0" borderId="0" applyNumberFormat="0" applyFont="0" applyFill="0" applyBorder="0" applyAlignment="0" applyProtection="0">
      <alignment horizontal="left"/>
    </xf>
    <xf numFmtId="15" fontId="101" fillId="0" borderId="0" applyFont="0" applyFill="0" applyBorder="0" applyAlignment="0" applyProtection="0"/>
    <xf numFmtId="4" fontId="101" fillId="0" borderId="0" applyFont="0" applyFill="0" applyBorder="0" applyAlignment="0" applyProtection="0"/>
    <xf numFmtId="0" fontId="147" fillId="0" borderId="68">
      <alignment horizontal="center"/>
    </xf>
    <xf numFmtId="3" fontId="101" fillId="0" borderId="0" applyFont="0" applyFill="0" applyBorder="0" applyAlignment="0" applyProtection="0"/>
    <xf numFmtId="0" fontId="101" fillId="79" borderId="0" applyNumberFormat="0" applyFont="0" applyBorder="0" applyAlignment="0" applyProtection="0"/>
    <xf numFmtId="0" fontId="101" fillId="0" borderId="0">
      <alignment horizontal="right"/>
      <protection locked="0"/>
    </xf>
    <xf numFmtId="229" fontId="174" fillId="0" borderId="0" applyNumberFormat="0" applyFill="0" applyBorder="0" applyAlignment="0" applyProtection="0">
      <alignment horizontal="left"/>
    </xf>
    <xf numFmtId="0" fontId="175" fillId="68" borderId="0"/>
    <xf numFmtId="0" fontId="84" fillId="0" borderId="0" applyNumberFormat="0" applyFill="0" applyBorder="0" applyProtection="0">
      <alignment horizontal="right" vertical="center"/>
    </xf>
    <xf numFmtId="0" fontId="176" fillId="0" borderId="81">
      <alignment vertical="center"/>
    </xf>
    <xf numFmtId="266" fontId="12" fillId="0" borderId="0" applyFill="0" applyBorder="0">
      <alignment horizontal="right"/>
      <protection hidden="1"/>
    </xf>
    <xf numFmtId="0" fontId="177" fillId="67" borderId="34">
      <alignment horizontal="center" vertical="center" wrapText="1"/>
      <protection hidden="1"/>
    </xf>
    <xf numFmtId="0" fontId="101" fillId="80" borderId="82"/>
    <xf numFmtId="0" fontId="80" fillId="81" borderId="0" applyNumberFormat="0" applyFont="0" applyBorder="0" applyAlignment="0" applyProtection="0"/>
    <xf numFmtId="42" fontId="178" fillId="0" borderId="0" applyFill="0" applyBorder="0" applyAlignment="0" applyProtection="0"/>
    <xf numFmtId="41" fontId="179" fillId="0" borderId="0"/>
    <xf numFmtId="0" fontId="108" fillId="0" borderId="0"/>
    <xf numFmtId="0" fontId="180" fillId="0" borderId="0">
      <alignment horizontal="right"/>
    </xf>
    <xf numFmtId="0" fontId="115" fillId="0" borderId="0">
      <alignment horizontal="left"/>
    </xf>
    <xf numFmtId="233" fontId="181" fillId="0" borderId="76"/>
    <xf numFmtId="267" fontId="88" fillId="75" borderId="0" applyFont="0" applyBorder="0"/>
    <xf numFmtId="0" fontId="182"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2" fillId="0" borderId="0">
      <alignment vertical="top"/>
    </xf>
    <xf numFmtId="41" fontId="12" fillId="0" borderId="0" applyFont="0" applyFill="0" applyBorder="0" applyAlignment="0" applyProtection="0"/>
    <xf numFmtId="0" fontId="37" fillId="0" borderId="0">
      <alignment vertical="top"/>
    </xf>
    <xf numFmtId="0" fontId="80" fillId="0" borderId="0">
      <alignment vertical="top"/>
    </xf>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44" fontId="12" fillId="0" borderId="0" applyFon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83" fillId="81" borderId="34" applyNumberFormat="0" applyProtection="0">
      <alignment horizontal="center" vertical="center"/>
    </xf>
    <xf numFmtId="0" fontId="80" fillId="0" borderId="0">
      <alignment vertical="top"/>
    </xf>
    <xf numFmtId="0" fontId="11" fillId="81" borderId="34" applyNumberFormat="0" applyProtection="0">
      <alignment horizontal="center" vertical="center" wrapText="1"/>
    </xf>
    <xf numFmtId="0" fontId="11" fillId="81" borderId="34" applyNumberFormat="0" applyProtection="0">
      <alignment horizontal="center" vertical="center"/>
    </xf>
    <xf numFmtId="0" fontId="11" fillId="81" borderId="34" applyNumberFormat="0" applyProtection="0">
      <alignment horizontal="center" vertical="center" wrapText="1"/>
    </xf>
    <xf numFmtId="0" fontId="184" fillId="0" borderId="0" applyNumberFormat="0" applyFill="0" applyBorder="0" applyAlignment="0" applyProtection="0"/>
    <xf numFmtId="0" fontId="11" fillId="60" borderId="34" applyNumberFormat="0" applyProtection="0">
      <alignment horizontal="left" vertical="center" wrapText="1"/>
    </xf>
    <xf numFmtId="0" fontId="80" fillId="0" borderId="0">
      <alignment vertical="top"/>
    </xf>
    <xf numFmtId="0" fontId="80" fillId="0" borderId="0">
      <alignment vertical="top"/>
    </xf>
    <xf numFmtId="0" fontId="47" fillId="0" borderId="0" applyNumberFormat="0" applyFill="0" applyBorder="0" applyAlignment="0" applyProtection="0"/>
    <xf numFmtId="253" fontId="11" fillId="82" borderId="34" applyNumberFormat="0" applyProtection="0">
      <alignment horizontal="center" vertical="center" wrapText="1"/>
    </xf>
    <xf numFmtId="0" fontId="12" fillId="25" borderId="34" applyNumberFormat="0" applyProtection="0">
      <alignment horizontal="left" vertical="center" wrapText="1"/>
    </xf>
    <xf numFmtId="0" fontId="80" fillId="0" borderId="0">
      <alignment vertical="top"/>
    </xf>
    <xf numFmtId="0" fontId="11" fillId="60" borderId="34" applyNumberFormat="0" applyProtection="0">
      <alignment horizontal="left" vertical="center" wrapText="1"/>
    </xf>
    <xf numFmtId="0" fontId="80" fillId="0" borderId="0">
      <alignment vertical="top"/>
    </xf>
    <xf numFmtId="0" fontId="80" fillId="0" borderId="0">
      <alignment vertical="top"/>
    </xf>
    <xf numFmtId="0" fontId="185" fillId="83" borderId="0" applyNumberFormat="0" applyBorder="0" applyAlignment="0" applyProtection="0"/>
    <xf numFmtId="0" fontId="80" fillId="0" borderId="0">
      <alignment vertical="top"/>
    </xf>
    <xf numFmtId="0" fontId="80" fillId="0" borderId="0">
      <alignment vertical="top"/>
    </xf>
    <xf numFmtId="0" fontId="80" fillId="0" borderId="0">
      <alignment vertical="top"/>
    </xf>
    <xf numFmtId="43" fontId="79"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81"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44"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68"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68"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9" fillId="0" borderId="0" applyNumberFormat="0" applyBorder="0" applyAlignment="0"/>
    <xf numFmtId="0" fontId="186" fillId="0" borderId="0" applyNumberFormat="0" applyBorder="0" applyAlignment="0"/>
    <xf numFmtId="0" fontId="187" fillId="0" borderId="0" applyNumberFormat="0" applyBorder="0" applyAlignment="0"/>
    <xf numFmtId="0" fontId="97" fillId="0" borderId="0" applyNumberFormat="0" applyFill="0" applyBorder="0" applyProtection="0">
      <alignment horizontal="left" vertical="center"/>
    </xf>
    <xf numFmtId="0" fontId="97" fillId="0" borderId="33" applyNumberFormat="0" applyFill="0" applyProtection="0">
      <alignment horizontal="left" vertical="center"/>
    </xf>
    <xf numFmtId="269" fontId="88" fillId="84" borderId="0" applyNumberFormat="0" applyFont="0" applyBorder="0">
      <alignment horizontal="center" vertical="center"/>
      <protection locked="0"/>
    </xf>
    <xf numFmtId="9" fontId="12" fillId="0" borderId="0"/>
    <xf numFmtId="0" fontId="99" fillId="0" borderId="0" applyFill="0" applyBorder="0" applyProtection="0">
      <alignment horizontal="center" vertical="center"/>
    </xf>
    <xf numFmtId="0" fontId="188" fillId="0" borderId="0" applyBorder="0" applyProtection="0">
      <alignment vertical="center"/>
    </xf>
    <xf numFmtId="167" fontId="12" fillId="0" borderId="5" applyBorder="0" applyProtection="0">
      <alignment horizontal="right" vertical="center"/>
    </xf>
    <xf numFmtId="0" fontId="189" fillId="85" borderId="0" applyBorder="0" applyProtection="0">
      <alignment horizontal="centerContinuous" vertical="center"/>
    </xf>
    <xf numFmtId="0" fontId="189" fillId="83" borderId="5" applyBorder="0" applyProtection="0">
      <alignment horizontal="centerContinuous" vertical="center"/>
    </xf>
    <xf numFmtId="0" fontId="190" fillId="0" borderId="0"/>
    <xf numFmtId="0" fontId="99" fillId="0" borderId="0" applyFill="0" applyBorder="0" applyProtection="0"/>
    <xf numFmtId="0" fontId="160" fillId="0" borderId="0"/>
    <xf numFmtId="0" fontId="191" fillId="0" borderId="0" applyFill="0" applyBorder="0" applyProtection="0">
      <alignment horizontal="left"/>
    </xf>
    <xf numFmtId="0" fontId="192" fillId="0" borderId="0" applyFill="0" applyBorder="0" applyProtection="0">
      <alignment horizontal="left" vertical="top"/>
    </xf>
    <xf numFmtId="0" fontId="193" fillId="0" borderId="0">
      <alignment horizontal="centerContinuous"/>
    </xf>
    <xf numFmtId="237" fontId="12" fillId="25" borderId="83" applyNumberFormat="0" applyAlignment="0">
      <alignment vertical="center"/>
    </xf>
    <xf numFmtId="237" fontId="194" fillId="86" borderId="84" applyNumberFormat="0" applyBorder="0" applyAlignment="0" applyProtection="0">
      <alignment vertical="center"/>
    </xf>
    <xf numFmtId="237" fontId="12" fillId="25" borderId="83" applyNumberFormat="0" applyProtection="0">
      <alignment horizontal="centerContinuous" vertical="center"/>
    </xf>
    <xf numFmtId="237" fontId="195" fillId="87" borderId="0" applyNumberFormat="0" applyBorder="0" applyAlignment="0" applyProtection="0">
      <alignment vertical="center"/>
    </xf>
    <xf numFmtId="237" fontId="12" fillId="86" borderId="0" applyBorder="0" applyAlignment="0" applyProtection="0">
      <alignment vertical="center"/>
    </xf>
    <xf numFmtId="49" fontId="79" fillId="0" borderId="5">
      <alignment vertical="center"/>
    </xf>
    <xf numFmtId="0" fontId="196" fillId="0" borderId="0"/>
    <xf numFmtId="0" fontId="197" fillId="0" borderId="0"/>
    <xf numFmtId="49" fontId="19" fillId="0" borderId="0" applyFill="0" applyBorder="0" applyAlignment="0"/>
    <xf numFmtId="270" fontId="80" fillId="0" borderId="0" applyFill="0" applyBorder="0" applyAlignment="0"/>
    <xf numFmtId="271" fontId="80" fillId="0" borderId="0" applyFill="0" applyBorder="0" applyAlignment="0"/>
    <xf numFmtId="0" fontId="83" fillId="0" borderId="0" applyNumberFormat="0" applyFont="0" applyFill="0" applyBorder="0" applyProtection="0">
      <alignment horizontal="left" vertical="top" wrapText="1"/>
    </xf>
    <xf numFmtId="18" fontId="108" fillId="0" borderId="0" applyFill="0" applyBorder="0" applyAlignment="0" applyProtection="0"/>
    <xf numFmtId="0" fontId="80" fillId="0" borderId="0" applyNumberFormat="0" applyFill="0" applyBorder="0" applyAlignment="0" applyProtection="0"/>
    <xf numFmtId="0" fontId="84" fillId="0" borderId="0" applyNumberFormat="0" applyFill="0" applyBorder="0" applyAlignment="0" applyProtection="0"/>
    <xf numFmtId="40" fontId="198" fillId="0" borderId="0"/>
    <xf numFmtId="0" fontId="199" fillId="0" borderId="0" applyNumberFormat="0" applyBorder="0" applyAlignment="0" applyProtection="0"/>
    <xf numFmtId="0" fontId="199" fillId="0" borderId="0" applyNumberFormat="0" applyBorder="0" applyAlignment="0" applyProtection="0"/>
    <xf numFmtId="0" fontId="200" fillId="0" borderId="0">
      <alignment horizontal="left"/>
    </xf>
    <xf numFmtId="272" fontId="201" fillId="83" borderId="0" applyNumberFormat="0" applyProtection="0">
      <alignment horizontal="left" vertical="center"/>
    </xf>
    <xf numFmtId="0" fontId="202" fillId="0" borderId="0" applyNumberFormat="0" applyProtection="0">
      <alignment horizontal="left" vertical="center"/>
    </xf>
    <xf numFmtId="0" fontId="101" fillId="0" borderId="0" applyBorder="0"/>
    <xf numFmtId="1" fontId="80" fillId="72" borderId="0" applyNumberFormat="0" applyFont="0" applyBorder="0" applyProtection="0">
      <alignment horizontal="left"/>
    </xf>
    <xf numFmtId="273" fontId="12" fillId="0" borderId="0" applyNumberFormat="0" applyFill="0" applyBorder="0" applyProtection="0">
      <alignment vertical="top"/>
    </xf>
    <xf numFmtId="0" fontId="3"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203" fillId="0" borderId="64" applyNumberFormat="0" applyFill="0" applyAlignment="0" applyProtection="0"/>
    <xf numFmtId="39" fontId="12" fillId="0" borderId="65">
      <protection locked="0"/>
    </xf>
    <xf numFmtId="6" fontId="193" fillId="0" borderId="65" applyFill="0" applyAlignment="0" applyProtection="0"/>
    <xf numFmtId="167" fontId="85" fillId="0" borderId="85"/>
    <xf numFmtId="0" fontId="204" fillId="0" borderId="0">
      <alignment horizontal="fill"/>
    </xf>
    <xf numFmtId="274" fontId="173" fillId="70" borderId="11" applyBorder="0">
      <alignment horizontal="right" vertical="center"/>
      <protection locked="0"/>
    </xf>
    <xf numFmtId="42" fontId="12" fillId="0" borderId="0" applyFont="0" applyFill="0" applyBorder="0" applyAlignment="0" applyProtection="0"/>
    <xf numFmtId="275" fontId="12" fillId="0" borderId="0" applyFont="0" applyFill="0" applyBorder="0" applyAlignment="0" applyProtection="0"/>
    <xf numFmtId="42" fontId="12" fillId="0" borderId="0" applyFont="0" applyFill="0" applyBorder="0" applyAlignment="0" applyProtection="0"/>
    <xf numFmtId="44" fontId="12" fillId="0" borderId="0" applyFont="0" applyFill="0" applyBorder="0" applyAlignment="0" applyProtection="0"/>
    <xf numFmtId="273" fontId="205" fillId="86" borderId="0" applyNumberFormat="0" applyBorder="0" applyProtection="0">
      <alignment horizontal="centerContinuous" vertical="center"/>
    </xf>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206" fillId="0" borderId="0"/>
    <xf numFmtId="1" fontId="206" fillId="0" borderId="0"/>
    <xf numFmtId="276" fontId="98" fillId="0" borderId="0" applyFont="0" applyFill="0" applyBorder="0" applyProtection="0">
      <alignment horizontal="right"/>
    </xf>
    <xf numFmtId="277" fontId="12" fillId="0" borderId="0"/>
    <xf numFmtId="278" fontId="162" fillId="0" borderId="0" applyFill="0" applyBorder="0" applyProtection="0"/>
    <xf numFmtId="0" fontId="12" fillId="0" borderId="0">
      <alignment horizontal="center"/>
    </xf>
    <xf numFmtId="279" fontId="79" fillId="0" borderId="5">
      <alignment horizontal="right"/>
    </xf>
    <xf numFmtId="280" fontId="12" fillId="0" borderId="0" applyFont="0" applyFill="0" applyBorder="0" applyAlignment="0" applyProtection="0"/>
    <xf numFmtId="281" fontId="90" fillId="0" borderId="0" applyFont="0" applyFill="0" applyBorder="0" applyProtection="0">
      <alignment horizontal="right"/>
    </xf>
    <xf numFmtId="0" fontId="12" fillId="0" borderId="0"/>
    <xf numFmtId="166" fontId="12" fillId="0" borderId="0" applyFont="0" applyFill="0" applyBorder="0" applyAlignment="0" applyProtection="0"/>
    <xf numFmtId="253" fontId="12" fillId="0" borderId="0"/>
    <xf numFmtId="0" fontId="45"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99" fontId="12" fillId="0" borderId="88">
      <alignment horizontal="right"/>
    </xf>
    <xf numFmtId="200" fontId="88" fillId="0" borderId="88">
      <alignment horizontal="right"/>
    </xf>
    <xf numFmtId="200" fontId="88" fillId="0" borderId="88" applyFill="0">
      <alignment horizontal="right"/>
    </xf>
    <xf numFmtId="3" fontId="12" fillId="0" borderId="88" applyFill="0">
      <alignment horizontal="right"/>
    </xf>
    <xf numFmtId="201" fontId="88" fillId="0" borderId="88" applyFill="0">
      <alignment horizontal="right"/>
    </xf>
    <xf numFmtId="203" fontId="12" fillId="0" borderId="88">
      <alignment horizontal="right"/>
      <protection locked="0"/>
    </xf>
    <xf numFmtId="6" fontId="88" fillId="0" borderId="88" applyNumberFormat="0" applyFont="0" applyBorder="0" applyProtection="0">
      <alignment horizontal="right"/>
    </xf>
    <xf numFmtId="1" fontId="94" fillId="64" borderId="89" applyNumberFormat="0" applyBorder="0" applyAlignment="0">
      <alignment horizontal="center" vertical="top" wrapText="1"/>
      <protection hidden="1"/>
    </xf>
    <xf numFmtId="0" fontId="97" fillId="0" borderId="86" applyNumberFormat="0" applyFill="0" applyAlignment="0" applyProtection="0"/>
    <xf numFmtId="0" fontId="83" fillId="0" borderId="86" applyNumberFormat="0" applyFont="0" applyFill="0" applyAlignment="0" applyProtection="0"/>
    <xf numFmtId="0" fontId="83" fillId="0" borderId="89" applyNumberFormat="0" applyFont="0" applyFill="0" applyAlignment="0" applyProtection="0"/>
    <xf numFmtId="225" fontId="81" fillId="65" borderId="87" applyFont="0" applyFill="0" applyBorder="0" applyAlignment="0" applyProtection="0"/>
    <xf numFmtId="227" fontId="85" fillId="0" borderId="86" applyFont="0" applyFill="0" applyBorder="0" applyAlignment="0" applyProtection="0"/>
    <xf numFmtId="231" fontId="101" fillId="68" borderId="89">
      <alignment horizontal="left"/>
    </xf>
    <xf numFmtId="2" fontId="149" fillId="0" borderId="86"/>
    <xf numFmtId="14" fontId="85" fillId="0" borderId="86"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7" fontId="12" fillId="0" borderId="86" applyBorder="0" applyProtection="0">
      <alignment horizontal="right" vertical="center"/>
    </xf>
    <xf numFmtId="166" fontId="6" fillId="0" borderId="0" applyFont="0" applyFill="0" applyBorder="0" applyAlignment="0" applyProtection="0"/>
    <xf numFmtId="0" fontId="189" fillId="83" borderId="86" applyBorder="0" applyProtection="0">
      <alignment horizontal="centerContinuous" vertical="center"/>
    </xf>
    <xf numFmtId="49" fontId="79" fillId="0" borderId="86">
      <alignment vertical="center"/>
    </xf>
    <xf numFmtId="274" fontId="173" fillId="70" borderId="89" applyBorder="0">
      <alignment horizontal="right" vertical="center"/>
      <protection locked="0"/>
    </xf>
    <xf numFmtId="279" fontId="79" fillId="0" borderId="86">
      <alignment horizontal="righ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47" fillId="73" borderId="92">
      <alignment horizontal="left" vertical="center" wrapText="1"/>
    </xf>
    <xf numFmtId="8" fontId="113" fillId="0" borderId="91">
      <protection locked="0"/>
    </xf>
    <xf numFmtId="204" fontId="90" fillId="63" borderId="9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37" fontId="194" fillId="86" borderId="93" applyNumberFormat="0" applyBorder="0" applyAlignment="0" applyProtection="0">
      <alignment vertical="center"/>
    </xf>
    <xf numFmtId="167" fontId="85" fillId="0" borderId="94"/>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7" fillId="21" borderId="125" applyNumberFormat="0" applyAlignment="0" applyProtection="0"/>
    <xf numFmtId="0" fontId="24" fillId="0" borderId="126" applyNumberFormat="0" applyFill="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2" fillId="25" borderId="110" applyNumberFormat="0" applyProtection="0">
      <alignment horizontal="left" vertical="center"/>
    </xf>
    <xf numFmtId="0" fontId="12" fillId="25" borderId="110" applyNumberFormat="0" applyProtection="0">
      <alignment horizontal="left" vertical="center"/>
    </xf>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cellStyleXfs>
  <cellXfs count="888">
    <xf numFmtId="0" fontId="0" fillId="0" borderId="0" xfId="0"/>
    <xf numFmtId="0" fontId="0" fillId="2" borderId="0" xfId="0" applyFill="1"/>
    <xf numFmtId="0" fontId="2" fillId="2" borderId="0" xfId="0" applyFont="1" applyFill="1"/>
    <xf numFmtId="0" fontId="5" fillId="2" borderId="0" xfId="0" applyFont="1" applyFill="1"/>
    <xf numFmtId="0" fontId="35" fillId="2" borderId="0" xfId="0" applyFont="1" applyFill="1" applyAlignment="1"/>
    <xf numFmtId="0" fontId="7" fillId="2" borderId="0" xfId="0" applyFont="1" applyFill="1"/>
    <xf numFmtId="0" fontId="5" fillId="2" borderId="0" xfId="0" applyFont="1" applyFill="1" applyAlignment="1">
      <alignment wrapText="1"/>
    </xf>
    <xf numFmtId="0" fontId="37" fillId="2" borderId="0" xfId="0" applyFont="1" applyFill="1"/>
    <xf numFmtId="0" fontId="3" fillId="2" borderId="0" xfId="0" applyFont="1" applyFill="1"/>
    <xf numFmtId="0" fontId="0" fillId="2" borderId="0" xfId="0" applyFont="1" applyFill="1"/>
    <xf numFmtId="0" fontId="0" fillId="2" borderId="0" xfId="0" applyFill="1" applyAlignment="1">
      <alignment horizontal="left"/>
    </xf>
    <xf numFmtId="0" fontId="0" fillId="2" borderId="0" xfId="0" applyFill="1" applyAlignment="1">
      <alignment horizontal="center"/>
    </xf>
    <xf numFmtId="0" fontId="0" fillId="2" borderId="0" xfId="0" applyFill="1"/>
    <xf numFmtId="173" fontId="0" fillId="2" borderId="0" xfId="0" applyNumberFormat="1" applyFont="1" applyFill="1"/>
    <xf numFmtId="0" fontId="7" fillId="2" borderId="0" xfId="0" applyFont="1" applyFill="1" applyBorder="1"/>
    <xf numFmtId="0" fontId="35" fillId="2" borderId="0" xfId="0" applyFont="1" applyFill="1" applyAlignment="1">
      <alignment vertical="center"/>
    </xf>
    <xf numFmtId="0" fontId="0" fillId="2" borderId="0" xfId="0" applyFill="1" applyBorder="1"/>
    <xf numFmtId="0" fontId="13" fillId="2" borderId="0" xfId="0" applyFont="1" applyFill="1"/>
    <xf numFmtId="0" fontId="7" fillId="2" borderId="0" xfId="0" applyFont="1" applyFill="1"/>
    <xf numFmtId="164" fontId="4" fillId="2" borderId="0" xfId="0" applyNumberFormat="1" applyFont="1" applyFill="1" applyBorder="1" applyAlignment="1">
      <alignment horizontal="center"/>
    </xf>
    <xf numFmtId="0" fontId="2" fillId="2" borderId="0" xfId="0" applyFont="1" applyFill="1" applyBorder="1"/>
    <xf numFmtId="0" fontId="2" fillId="2" borderId="0" xfId="0" applyFont="1" applyFill="1" applyAlignment="1">
      <alignment horizontal="center"/>
    </xf>
    <xf numFmtId="0" fontId="3" fillId="2" borderId="0" xfId="0" applyFont="1" applyFill="1" applyBorder="1" applyAlignment="1">
      <alignment horizontal="center" vertical="center"/>
    </xf>
    <xf numFmtId="0" fontId="33" fillId="2" borderId="0" xfId="0" applyFont="1" applyFill="1" applyAlignment="1">
      <alignment horizontal="center"/>
    </xf>
    <xf numFmtId="0" fontId="33" fillId="2" borderId="0" xfId="0" applyFont="1" applyFill="1" applyAlignment="1">
      <alignment horizontal="center" vertical="center"/>
    </xf>
    <xf numFmtId="0" fontId="13" fillId="2" borderId="0" xfId="0" applyFont="1" applyFill="1" applyAlignment="1">
      <alignment horizontal="center"/>
    </xf>
    <xf numFmtId="0" fontId="0" fillId="2" borderId="0" xfId="0" applyFont="1" applyFill="1" applyAlignment="1">
      <alignment horizontal="left"/>
    </xf>
    <xf numFmtId="0" fontId="41" fillId="2" borderId="0" xfId="0" applyFont="1" applyFill="1"/>
    <xf numFmtId="0" fontId="0" fillId="2" borderId="0" xfId="0" applyFont="1" applyFill="1" applyBorder="1"/>
    <xf numFmtId="0" fontId="45" fillId="2" borderId="0" xfId="0" applyFont="1" applyFill="1"/>
    <xf numFmtId="0" fontId="43" fillId="2" borderId="0" xfId="0" applyFont="1" applyFill="1" applyAlignment="1">
      <alignment horizontal="left"/>
    </xf>
    <xf numFmtId="0" fontId="40" fillId="2" borderId="0" xfId="0" applyFont="1" applyFill="1" applyBorder="1" applyAlignment="1">
      <alignment horizontal="left" vertical="center"/>
    </xf>
    <xf numFmtId="0" fontId="0" fillId="2" borderId="0" xfId="0" applyFont="1" applyFill="1" applyAlignment="1">
      <alignment vertical="center"/>
    </xf>
    <xf numFmtId="0" fontId="41" fillId="2" borderId="0" xfId="0" applyFont="1" applyFill="1" applyAlignment="1">
      <alignment horizontal="left"/>
    </xf>
    <xf numFmtId="0" fontId="44" fillId="2" borderId="0" xfId="0" applyFont="1" applyFill="1" applyBorder="1" applyAlignment="1">
      <alignment horizontal="center" vertical="center"/>
    </xf>
    <xf numFmtId="0" fontId="50" fillId="2" borderId="0" xfId="0" applyFont="1" applyFill="1" applyBorder="1" applyAlignment="1">
      <alignment vertical="center"/>
    </xf>
    <xf numFmtId="0" fontId="40" fillId="2" borderId="0" xfId="0" applyFont="1" applyFill="1" applyBorder="1" applyAlignment="1">
      <alignment vertical="center"/>
    </xf>
    <xf numFmtId="0" fontId="3" fillId="2" borderId="0" xfId="0" applyFont="1" applyFill="1" applyBorder="1"/>
    <xf numFmtId="173" fontId="0" fillId="2" borderId="0" xfId="0" applyNumberFormat="1" applyFont="1" applyFill="1" applyBorder="1"/>
    <xf numFmtId="0" fontId="48" fillId="2" borderId="0" xfId="0" applyFont="1" applyFill="1" applyBorder="1" applyAlignment="1">
      <alignment horizontal="left"/>
    </xf>
    <xf numFmtId="0" fontId="48" fillId="2" borderId="0" xfId="0" applyFont="1" applyFill="1" applyBorder="1"/>
    <xf numFmtId="0" fontId="5" fillId="2" borderId="0" xfId="0" applyFont="1" applyFill="1" applyBorder="1" applyAlignment="1">
      <alignment wrapText="1"/>
    </xf>
    <xf numFmtId="0" fontId="41" fillId="2" borderId="0" xfId="0" applyFont="1" applyFill="1" applyAlignment="1">
      <alignment horizontal="center" vertical="center"/>
    </xf>
    <xf numFmtId="0" fontId="36" fillId="2" borderId="0" xfId="0" applyFont="1" applyFill="1" applyAlignment="1">
      <alignment vertical="top"/>
    </xf>
    <xf numFmtId="0" fontId="57" fillId="2" borderId="0" xfId="0" applyFont="1" applyFill="1" applyAlignment="1">
      <alignment vertical="top"/>
    </xf>
    <xf numFmtId="0" fontId="50" fillId="2" borderId="0" xfId="0" applyFont="1" applyFill="1" applyAlignment="1">
      <alignment horizontal="left"/>
    </xf>
    <xf numFmtId="176" fontId="45" fillId="28" borderId="35" xfId="70" applyNumberFormat="1" applyFont="1" applyFill="1" applyBorder="1" applyAlignment="1" applyProtection="1">
      <alignment horizontal="center"/>
      <protection locked="0"/>
    </xf>
    <xf numFmtId="0" fontId="53" fillId="2" borderId="0" xfId="0" applyFont="1" applyFill="1" applyAlignment="1">
      <alignment horizontal="center"/>
    </xf>
    <xf numFmtId="0" fontId="33" fillId="2" borderId="0" xfId="0" applyFont="1" applyFill="1" applyAlignment="1">
      <alignment horizontal="center" wrapText="1"/>
    </xf>
    <xf numFmtId="0" fontId="7" fillId="2" borderId="0" xfId="0" applyFont="1" applyFill="1" applyAlignment="1">
      <alignment horizontal="left"/>
    </xf>
    <xf numFmtId="0" fontId="0" fillId="2" borderId="0" xfId="0" applyFill="1" applyAlignment="1">
      <alignment vertical="top"/>
    </xf>
    <xf numFmtId="0" fontId="50" fillId="2" borderId="0" xfId="0" applyFont="1" applyFill="1" applyAlignment="1">
      <alignment vertical="top"/>
    </xf>
    <xf numFmtId="0" fontId="33" fillId="2" borderId="0" xfId="0" applyFont="1" applyFill="1" applyAlignment="1">
      <alignment horizontal="center" vertical="top"/>
    </xf>
    <xf numFmtId="0" fontId="59" fillId="2" borderId="0" xfId="0" applyFont="1" applyFill="1" applyAlignment="1">
      <alignment vertical="center"/>
    </xf>
    <xf numFmtId="0" fontId="11" fillId="2" borderId="0" xfId="0" applyFont="1" applyFill="1" applyAlignment="1">
      <alignment vertical="center"/>
    </xf>
    <xf numFmtId="0" fontId="60" fillId="2" borderId="0" xfId="0" applyFont="1" applyFill="1" applyAlignment="1">
      <alignment horizontal="center" wrapText="1"/>
    </xf>
    <xf numFmtId="0" fontId="60" fillId="2" borderId="0" xfId="0" applyFont="1" applyFill="1" applyAlignment="1">
      <alignment horizontal="center"/>
    </xf>
    <xf numFmtId="0" fontId="60" fillId="2" borderId="0" xfId="0" applyFont="1" applyFill="1" applyAlignment="1">
      <alignment horizontal="center" vertical="center"/>
    </xf>
    <xf numFmtId="0" fontId="61" fillId="2" borderId="0" xfId="0" applyFont="1" applyFill="1"/>
    <xf numFmtId="0" fontId="61" fillId="2" borderId="0" xfId="0" applyFont="1" applyFill="1" applyAlignment="1">
      <alignment horizontal="center"/>
    </xf>
    <xf numFmtId="0" fontId="52" fillId="26" borderId="49" xfId="0" applyFont="1" applyFill="1" applyBorder="1" applyAlignment="1">
      <alignment horizontal="center" vertical="center"/>
    </xf>
    <xf numFmtId="0" fontId="8" fillId="2" borderId="0" xfId="0" applyFont="1" applyFill="1" applyAlignment="1">
      <alignment horizontal="left" vertical="center" wrapText="1"/>
    </xf>
    <xf numFmtId="0" fontId="59" fillId="2" borderId="0" xfId="0" applyFont="1" applyFill="1" applyAlignment="1"/>
    <xf numFmtId="0" fontId="4" fillId="2" borderId="0" xfId="0" applyFont="1" applyFill="1"/>
    <xf numFmtId="0" fontId="209" fillId="2" borderId="0" xfId="0" applyFont="1" applyFill="1"/>
    <xf numFmtId="176" fontId="45" fillId="2" borderId="35" xfId="70" applyNumberFormat="1" applyFont="1" applyFill="1" applyBorder="1" applyAlignment="1" applyProtection="1">
      <alignment horizontal="center"/>
      <protection locked="0"/>
    </xf>
    <xf numFmtId="0" fontId="0" fillId="2" borderId="0" xfId="0" applyFont="1" applyFill="1" applyAlignment="1">
      <alignment horizontal="center"/>
    </xf>
    <xf numFmtId="0" fontId="48" fillId="2" borderId="0" xfId="0" applyFont="1" applyFill="1" applyAlignment="1">
      <alignment horizontal="center" vertical="center"/>
    </xf>
    <xf numFmtId="0" fontId="41" fillId="2" borderId="0" xfId="0" applyFont="1" applyFill="1" applyAlignment="1">
      <alignment horizontal="center"/>
    </xf>
    <xf numFmtId="176" fontId="45" fillId="28" borderId="45" xfId="70" applyNumberFormat="1" applyFont="1" applyFill="1" applyBorder="1" applyAlignment="1" applyProtection="1">
      <alignment horizontal="center"/>
      <protection locked="0"/>
    </xf>
    <xf numFmtId="0" fontId="5" fillId="2" borderId="0" xfId="0" applyFont="1" applyFill="1" applyBorder="1"/>
    <xf numFmtId="176" fontId="45" fillId="2" borderId="0" xfId="70" applyNumberFormat="1" applyFont="1" applyFill="1" applyBorder="1" applyAlignment="1" applyProtection="1">
      <alignment horizontal="center"/>
      <protection locked="0"/>
    </xf>
    <xf numFmtId="0" fontId="35" fillId="2" borderId="0" xfId="0" applyFont="1" applyFill="1" applyBorder="1" applyAlignment="1"/>
    <xf numFmtId="176" fontId="45" fillId="2" borderId="89" xfId="70" applyNumberFormat="1" applyFont="1" applyFill="1" applyBorder="1" applyAlignment="1" applyProtection="1">
      <alignment horizontal="center"/>
      <protection locked="0"/>
    </xf>
    <xf numFmtId="176" fontId="45" fillId="2" borderId="4" xfId="70" applyNumberFormat="1" applyFont="1" applyFill="1" applyBorder="1" applyAlignment="1" applyProtection="1">
      <alignment horizontal="center"/>
      <protection locked="0"/>
    </xf>
    <xf numFmtId="176" fontId="45" fillId="2" borderId="5" xfId="70" applyNumberFormat="1" applyFont="1" applyFill="1" applyBorder="1" applyAlignment="1" applyProtection="1">
      <alignment horizontal="center"/>
      <protection locked="0"/>
    </xf>
    <xf numFmtId="176" fontId="45" fillId="2" borderId="45" xfId="70" applyNumberFormat="1" applyFont="1" applyFill="1" applyBorder="1" applyAlignment="1" applyProtection="1">
      <alignment horizontal="center"/>
      <protection locked="0"/>
    </xf>
    <xf numFmtId="176" fontId="45" fillId="2" borderId="45" xfId="70" applyNumberFormat="1" applyFont="1" applyFill="1" applyBorder="1" applyAlignment="1" applyProtection="1">
      <alignment horizontal="left"/>
      <protection locked="0"/>
    </xf>
    <xf numFmtId="0" fontId="7" fillId="2" borderId="0" xfId="0" applyFont="1" applyFill="1" applyAlignment="1">
      <alignment vertical="center"/>
    </xf>
    <xf numFmtId="0" fontId="53" fillId="2" borderId="0" xfId="0" applyFont="1" applyFill="1" applyAlignment="1">
      <alignment horizontal="center" vertical="center"/>
    </xf>
    <xf numFmtId="176" fontId="45" fillId="2" borderId="0" xfId="70" applyNumberFormat="1" applyFont="1" applyFill="1" applyBorder="1" applyAlignment="1" applyProtection="1">
      <alignment horizontal="center" vertical="center"/>
      <protection locked="0"/>
    </xf>
    <xf numFmtId="176" fontId="45" fillId="2" borderId="5" xfId="70" applyNumberFormat="1" applyFont="1" applyFill="1" applyBorder="1" applyAlignment="1" applyProtection="1">
      <alignment horizontal="center" vertical="center"/>
      <protection locked="0"/>
    </xf>
    <xf numFmtId="0" fontId="1" fillId="2" borderId="0" xfId="0" applyFont="1" applyFill="1" applyAlignment="1">
      <alignment wrapText="1"/>
    </xf>
    <xf numFmtId="0" fontId="44" fillId="2" borderId="0" xfId="0" applyFont="1" applyFill="1" applyBorder="1" applyAlignment="1">
      <alignment horizontal="left" vertical="center"/>
    </xf>
    <xf numFmtId="0" fontId="53" fillId="2" borderId="0" xfId="0" applyFont="1" applyFill="1" applyAlignment="1">
      <alignment horizontal="center"/>
    </xf>
    <xf numFmtId="174" fontId="51" fillId="28" borderId="28" xfId="40" applyNumberFormat="1" applyFont="1" applyFill="1" applyBorder="1" applyAlignment="1">
      <alignment horizontal="left" vertical="center"/>
    </xf>
    <xf numFmtId="174" fontId="51" fillId="2" borderId="28" xfId="40" applyNumberFormat="1" applyFont="1" applyFill="1" applyBorder="1" applyAlignment="1">
      <alignment horizontal="left" vertical="center"/>
    </xf>
    <xf numFmtId="174" fontId="51" fillId="2" borderId="0" xfId="40" applyNumberFormat="1" applyFont="1" applyFill="1" applyBorder="1" applyAlignment="1">
      <alignment horizontal="left" vertical="top"/>
    </xf>
    <xf numFmtId="0" fontId="33" fillId="2" borderId="0" xfId="0" applyFont="1" applyFill="1" applyAlignment="1">
      <alignment horizontal="center" wrapText="1"/>
    </xf>
    <xf numFmtId="0" fontId="42" fillId="2" borderId="0" xfId="0" applyFont="1" applyFill="1"/>
    <xf numFmtId="0" fontId="48" fillId="2" borderId="0" xfId="0" applyFont="1" applyFill="1"/>
    <xf numFmtId="0" fontId="12" fillId="2" borderId="0" xfId="0" applyFont="1" applyFill="1" applyAlignment="1"/>
    <xf numFmtId="0" fontId="46" fillId="2" borderId="0" xfId="0" applyFont="1" applyFill="1" applyAlignment="1">
      <alignment horizontal="center"/>
    </xf>
    <xf numFmtId="0" fontId="41" fillId="2" borderId="0" xfId="0" applyNumberFormat="1" applyFont="1" applyFill="1" applyBorder="1" applyAlignment="1">
      <alignment horizontal="center"/>
    </xf>
    <xf numFmtId="171" fontId="45" fillId="2" borderId="0" xfId="0" applyNumberFormat="1" applyFont="1" applyFill="1" applyBorder="1" applyAlignment="1"/>
    <xf numFmtId="0" fontId="45" fillId="2" borderId="0" xfId="0" applyNumberFormat="1" applyFont="1" applyFill="1" applyBorder="1" applyAlignment="1">
      <alignment horizontal="center"/>
    </xf>
    <xf numFmtId="0" fontId="48" fillId="2" borderId="0" xfId="0" applyFont="1" applyFill="1" applyAlignment="1">
      <alignment wrapText="1"/>
    </xf>
    <xf numFmtId="0" fontId="32" fillId="2" borderId="0" xfId="0" applyFont="1" applyFill="1" applyBorder="1"/>
    <xf numFmtId="172" fontId="39" fillId="28" borderId="0" xfId="0" applyNumberFormat="1" applyFont="1" applyFill="1" applyBorder="1" applyAlignment="1" applyProtection="1">
      <alignment horizontal="center" vertical="center"/>
      <protection locked="0"/>
    </xf>
    <xf numFmtId="0" fontId="48" fillId="2" borderId="0" xfId="0" applyFont="1" applyFill="1" applyAlignment="1">
      <alignment horizontal="left" wrapText="1"/>
    </xf>
    <xf numFmtId="0" fontId="46" fillId="2" borderId="0" xfId="0" applyFont="1" applyFill="1" applyAlignment="1">
      <alignment horizontal="center"/>
    </xf>
    <xf numFmtId="0" fontId="42" fillId="2" borderId="0" xfId="0" applyFont="1" applyFill="1" applyBorder="1" applyAlignment="1">
      <alignment horizontal="left" vertical="top"/>
    </xf>
    <xf numFmtId="174" fontId="51" fillId="90" borderId="28" xfId="40" applyNumberFormat="1" applyFont="1" applyFill="1" applyBorder="1" applyAlignment="1">
      <alignment horizontal="left" vertical="center"/>
    </xf>
    <xf numFmtId="0" fontId="13" fillId="2" borderId="0" xfId="0" applyFont="1" applyFill="1" applyAlignment="1">
      <alignment vertical="center"/>
    </xf>
    <xf numFmtId="0" fontId="2" fillId="2" borderId="0" xfId="0" applyFont="1" applyFill="1" applyAlignment="1">
      <alignment vertical="top"/>
    </xf>
    <xf numFmtId="0" fontId="91" fillId="2" borderId="0" xfId="0" applyFont="1" applyFill="1" applyBorder="1" applyAlignment="1">
      <alignment wrapText="1"/>
    </xf>
    <xf numFmtId="0" fontId="13" fillId="2" borderId="0" xfId="0" applyFont="1" applyFill="1" applyAlignment="1"/>
    <xf numFmtId="0" fontId="215" fillId="2" borderId="0" xfId="0" applyFont="1" applyFill="1" applyBorder="1" applyAlignment="1">
      <alignment vertical="center"/>
    </xf>
    <xf numFmtId="0" fontId="48" fillId="2" borderId="0" xfId="0" applyFont="1" applyFill="1" applyAlignment="1">
      <alignment horizontal="left" wrapText="1"/>
    </xf>
    <xf numFmtId="0" fontId="41" fillId="2" borderId="0" xfId="0" applyFont="1" applyFill="1" applyBorder="1" applyAlignment="1">
      <alignment vertical="center"/>
    </xf>
    <xf numFmtId="0" fontId="48" fillId="2" borderId="0" xfId="0" applyFont="1" applyFill="1" applyAlignment="1">
      <alignment horizontal="left"/>
    </xf>
    <xf numFmtId="0" fontId="37" fillId="2" borderId="0" xfId="0" applyFont="1" applyFill="1" applyAlignment="1">
      <alignment vertical="center"/>
    </xf>
    <xf numFmtId="0" fontId="54" fillId="2" borderId="116" xfId="70" applyNumberFormat="1" applyFont="1" applyFill="1" applyBorder="1" applyAlignment="1" applyProtection="1">
      <alignment horizontal="center" vertical="center"/>
      <protection locked="0"/>
    </xf>
    <xf numFmtId="0" fontId="54" fillId="2" borderId="117" xfId="70" applyNumberFormat="1" applyFont="1" applyFill="1" applyBorder="1" applyAlignment="1" applyProtection="1">
      <alignment horizontal="center" vertical="center"/>
      <protection locked="0"/>
    </xf>
    <xf numFmtId="0" fontId="44" fillId="2" borderId="0" xfId="0" applyFont="1" applyFill="1" applyAlignment="1">
      <alignment horizontal="left"/>
    </xf>
    <xf numFmtId="0" fontId="48" fillId="2" borderId="0" xfId="0" applyFont="1" applyFill="1" applyAlignment="1">
      <alignment horizontal="left" wrapText="1"/>
    </xf>
    <xf numFmtId="0" fontId="47" fillId="2" borderId="0" xfId="0" applyFont="1" applyFill="1" applyBorder="1" applyAlignment="1">
      <alignment horizontal="left" vertical="center"/>
    </xf>
    <xf numFmtId="0" fontId="44" fillId="2" borderId="0" xfId="0" applyFont="1" applyFill="1" applyBorder="1" applyAlignment="1">
      <alignment horizontal="left" vertical="top"/>
    </xf>
    <xf numFmtId="0" fontId="44" fillId="2" borderId="0" xfId="0" applyFont="1" applyFill="1" applyBorder="1" applyAlignment="1">
      <alignment vertical="center"/>
    </xf>
    <xf numFmtId="0" fontId="44" fillId="2" borderId="0" xfId="0" applyFont="1" applyFill="1" applyBorder="1" applyAlignment="1">
      <alignment horizontal="left"/>
    </xf>
    <xf numFmtId="0" fontId="3" fillId="2" borderId="0" xfId="0" applyFont="1" applyFill="1" applyAlignment="1">
      <alignment horizontal="left"/>
    </xf>
    <xf numFmtId="0" fontId="48" fillId="2" borderId="0" xfId="0" applyFont="1" applyFill="1" applyAlignment="1">
      <alignment horizontal="center"/>
    </xf>
    <xf numFmtId="0" fontId="45" fillId="2" borderId="0" xfId="0" applyFont="1" applyFill="1" applyBorder="1" applyAlignment="1">
      <alignment wrapText="1"/>
    </xf>
    <xf numFmtId="0" fontId="0" fillId="2" borderId="0" xfId="0" applyFont="1" applyFill="1" applyBorder="1" applyAlignment="1"/>
    <xf numFmtId="0" fontId="48" fillId="2" borderId="0" xfId="0" applyFont="1" applyFill="1" applyBorder="1" applyAlignment="1">
      <alignment horizontal="left" vertical="center"/>
    </xf>
    <xf numFmtId="0" fontId="48" fillId="2" borderId="0" xfId="0" applyFont="1" applyFill="1" applyBorder="1" applyAlignment="1">
      <alignment horizontal="left" vertical="center" wrapText="1"/>
    </xf>
    <xf numFmtId="174" fontId="212" fillId="28" borderId="28" xfId="40" applyNumberFormat="1" applyFont="1" applyFill="1" applyBorder="1" applyAlignment="1">
      <alignment horizontal="left" vertical="center"/>
    </xf>
    <xf numFmtId="0" fontId="48" fillId="2" borderId="12" xfId="0" applyFont="1" applyFill="1" applyBorder="1" applyAlignment="1">
      <alignment horizontal="left" vertical="center" wrapText="1"/>
    </xf>
    <xf numFmtId="174" fontId="212" fillId="90" borderId="28" xfId="40" applyNumberFormat="1" applyFont="1" applyFill="1" applyBorder="1" applyAlignment="1">
      <alignment horizontal="left" vertical="center"/>
    </xf>
    <xf numFmtId="174" fontId="212" fillId="2" borderId="28" xfId="40" applyNumberFormat="1" applyFont="1" applyFill="1" applyBorder="1" applyAlignment="1">
      <alignment horizontal="left" vertical="center"/>
    </xf>
    <xf numFmtId="0" fontId="50" fillId="2" borderId="0" xfId="0" applyFont="1" applyFill="1" applyAlignment="1">
      <alignment horizontal="center"/>
    </xf>
    <xf numFmtId="283" fontId="216" fillId="2" borderId="28" xfId="70" applyNumberFormat="1" applyFont="1" applyFill="1" applyBorder="1" applyAlignment="1">
      <alignment horizontal="left" vertical="center"/>
    </xf>
    <xf numFmtId="44" fontId="212" fillId="28" borderId="28" xfId="70" applyFont="1" applyFill="1" applyBorder="1" applyAlignment="1">
      <alignment horizontal="left" vertical="center"/>
    </xf>
    <xf numFmtId="170" fontId="213" fillId="26" borderId="118" xfId="6" applyNumberFormat="1" applyFont="1" applyFill="1" applyBorder="1" applyAlignment="1">
      <alignment horizontal="center" vertical="center" wrapText="1"/>
    </xf>
    <xf numFmtId="170" fontId="213" fillId="26" borderId="103" xfId="6" applyNumberFormat="1" applyFont="1" applyFill="1" applyBorder="1" applyAlignment="1">
      <alignment horizontal="center" vertical="center" wrapText="1"/>
    </xf>
    <xf numFmtId="170" fontId="213" fillId="26" borderId="110" xfId="6" applyNumberFormat="1" applyFont="1" applyFill="1" applyBorder="1" applyAlignment="1">
      <alignment horizontal="center" vertical="center" wrapText="1"/>
    </xf>
    <xf numFmtId="0" fontId="217" fillId="2" borderId="0" xfId="0" applyFont="1" applyFill="1"/>
    <xf numFmtId="0" fontId="217" fillId="2" borderId="9" xfId="0" applyFont="1" applyFill="1" applyBorder="1"/>
    <xf numFmtId="171" fontId="91" fillId="2" borderId="13" xfId="0" applyNumberFormat="1" applyFont="1" applyFill="1" applyBorder="1" applyAlignment="1">
      <alignment horizontal="center"/>
    </xf>
    <xf numFmtId="171" fontId="91" fillId="2" borderId="119" xfId="0" applyNumberFormat="1" applyFont="1" applyFill="1" applyBorder="1" applyAlignment="1">
      <alignment horizontal="center"/>
    </xf>
    <xf numFmtId="171" fontId="91" fillId="2" borderId="8" xfId="0" applyNumberFormat="1" applyFont="1" applyFill="1" applyBorder="1" applyAlignment="1">
      <alignment horizontal="center"/>
    </xf>
    <xf numFmtId="171" fontId="91" fillId="2" borderId="38" xfId="0" applyNumberFormat="1" applyFont="1" applyFill="1" applyBorder="1" applyAlignment="1">
      <alignment horizontal="center"/>
    </xf>
    <xf numFmtId="171" fontId="91" fillId="2" borderId="9" xfId="0" applyNumberFormat="1" applyFont="1" applyFill="1" applyBorder="1" applyAlignment="1">
      <alignment horizontal="center"/>
    </xf>
    <xf numFmtId="171" fontId="91" fillId="2" borderId="5" xfId="0" applyNumberFormat="1" applyFont="1" applyFill="1" applyBorder="1" applyAlignment="1">
      <alignment horizontal="center"/>
    </xf>
    <xf numFmtId="171" fontId="44" fillId="2" borderId="9" xfId="0" applyNumberFormat="1" applyFont="1" applyFill="1" applyBorder="1" applyAlignment="1">
      <alignment horizontal="center"/>
    </xf>
    <xf numFmtId="164" fontId="218" fillId="2" borderId="0" xfId="0" applyNumberFormat="1" applyFont="1" applyFill="1" applyBorder="1" applyAlignment="1">
      <alignment horizontal="center"/>
    </xf>
    <xf numFmtId="0" fontId="219" fillId="2" borderId="0" xfId="0" applyFont="1" applyFill="1" applyBorder="1"/>
    <xf numFmtId="164" fontId="219" fillId="2" borderId="0" xfId="0" applyNumberFormat="1" applyFont="1" applyFill="1" applyBorder="1" applyAlignment="1">
      <alignment horizontal="center"/>
    </xf>
    <xf numFmtId="171" fontId="91" fillId="2" borderId="95" xfId="0" applyNumberFormat="1" applyFont="1" applyFill="1" applyBorder="1" applyAlignment="1">
      <alignment horizontal="center"/>
    </xf>
    <xf numFmtId="171" fontId="91" fillId="2" borderId="103" xfId="0" applyNumberFormat="1" applyFont="1" applyFill="1" applyBorder="1" applyAlignment="1">
      <alignment horizontal="center"/>
    </xf>
    <xf numFmtId="164" fontId="91" fillId="2" borderId="96" xfId="0" applyNumberFormat="1" applyFont="1" applyFill="1" applyBorder="1" applyAlignment="1">
      <alignment horizontal="center"/>
    </xf>
    <xf numFmtId="164" fontId="91" fillId="2" borderId="97" xfId="0" applyNumberFormat="1" applyFont="1" applyFill="1" applyBorder="1" applyAlignment="1">
      <alignment horizontal="center"/>
    </xf>
    <xf numFmtId="164" fontId="13" fillId="2" borderId="0" xfId="0" applyNumberFormat="1" applyFont="1" applyFill="1" applyBorder="1" applyAlignment="1">
      <alignment horizontal="center"/>
    </xf>
    <xf numFmtId="173" fontId="13" fillId="2" borderId="0" xfId="0" applyNumberFormat="1" applyFont="1" applyFill="1"/>
    <xf numFmtId="171" fontId="91" fillId="2" borderId="89" xfId="0" applyNumberFormat="1" applyFont="1" applyFill="1" applyBorder="1" applyAlignment="1">
      <alignment horizontal="center"/>
    </xf>
    <xf numFmtId="171" fontId="91" fillId="2" borderId="0" xfId="0" applyNumberFormat="1" applyFont="1" applyFill="1" applyBorder="1" applyAlignment="1">
      <alignment horizontal="center"/>
    </xf>
    <xf numFmtId="164" fontId="91" fillId="2" borderId="0" xfId="0" applyNumberFormat="1" applyFont="1" applyFill="1" applyBorder="1" applyAlignment="1">
      <alignment horizontal="center"/>
    </xf>
    <xf numFmtId="164" fontId="91" fillId="2" borderId="12" xfId="0" applyNumberFormat="1" applyFont="1" applyFill="1" applyBorder="1" applyAlignment="1">
      <alignment horizontal="center"/>
    </xf>
    <xf numFmtId="164" fontId="13" fillId="2" borderId="0" xfId="0" applyNumberFormat="1" applyFont="1" applyFill="1"/>
    <xf numFmtId="164" fontId="217" fillId="2" borderId="0" xfId="0" applyNumberFormat="1" applyFont="1" applyFill="1" applyBorder="1" applyAlignment="1">
      <alignment horizontal="center"/>
    </xf>
    <xf numFmtId="164" fontId="91" fillId="28" borderId="35" xfId="0" applyNumberFormat="1" applyFont="1" applyFill="1" applyBorder="1" applyAlignment="1">
      <alignment horizontal="center"/>
    </xf>
    <xf numFmtId="164" fontId="91" fillId="28" borderId="120" xfId="0" applyNumberFormat="1" applyFont="1" applyFill="1" applyBorder="1" applyAlignment="1">
      <alignment horizontal="center"/>
    </xf>
    <xf numFmtId="164" fontId="91" fillId="28" borderId="45" xfId="0" applyNumberFormat="1" applyFont="1" applyFill="1" applyBorder="1" applyAlignment="1">
      <alignment horizontal="center"/>
    </xf>
    <xf numFmtId="0" fontId="13" fillId="2" borderId="0" xfId="0" applyFont="1" applyFill="1" applyBorder="1"/>
    <xf numFmtId="164" fontId="48" fillId="2" borderId="0" xfId="0" applyNumberFormat="1" applyFont="1" applyFill="1" applyBorder="1" applyAlignment="1">
      <alignment horizontal="center"/>
    </xf>
    <xf numFmtId="0" fontId="219" fillId="2" borderId="0" xfId="0" applyFont="1" applyFill="1"/>
    <xf numFmtId="0" fontId="220" fillId="2" borderId="0" xfId="0" applyFont="1" applyFill="1" applyAlignment="1">
      <alignment wrapText="1"/>
    </xf>
    <xf numFmtId="0" fontId="220" fillId="2" borderId="0" xfId="0" applyFont="1" applyFill="1" applyAlignment="1"/>
    <xf numFmtId="0" fontId="13" fillId="2" borderId="0" xfId="0" applyFont="1" applyFill="1" applyAlignment="1">
      <alignment wrapText="1"/>
    </xf>
    <xf numFmtId="170" fontId="91" fillId="88" borderId="0" xfId="0" applyNumberFormat="1" applyFont="1" applyFill="1" applyBorder="1" applyAlignment="1">
      <alignment horizontal="center" vertical="center" wrapText="1"/>
    </xf>
    <xf numFmtId="0" fontId="48" fillId="0" borderId="34" xfId="0" applyNumberFormat="1" applyFont="1" applyBorder="1" applyAlignment="1">
      <alignment horizontal="center"/>
    </xf>
    <xf numFmtId="0" fontId="48" fillId="0" borderId="1" xfId="0" applyNumberFormat="1" applyFont="1" applyBorder="1" applyAlignment="1">
      <alignment horizontal="center"/>
    </xf>
    <xf numFmtId="0" fontId="48" fillId="2" borderId="133" xfId="0" applyFont="1" applyFill="1" applyBorder="1" applyAlignment="1">
      <alignment vertical="center"/>
    </xf>
    <xf numFmtId="0" fontId="13" fillId="2" borderId="0" xfId="0" applyFont="1" applyFill="1" applyAlignment="1">
      <alignment horizontal="left"/>
    </xf>
    <xf numFmtId="0" fontId="48" fillId="2" borderId="0" xfId="0" applyFont="1" applyFill="1" applyBorder="1" applyAlignment="1">
      <alignment vertical="center" wrapText="1"/>
    </xf>
    <xf numFmtId="0" fontId="13" fillId="2" borderId="0" xfId="0" applyFont="1" applyFill="1" applyAlignment="1">
      <alignment horizontal="left" vertical="center"/>
    </xf>
    <xf numFmtId="0" fontId="48" fillId="2" borderId="0" xfId="0" applyFont="1" applyFill="1" applyAlignment="1">
      <alignment vertical="center"/>
    </xf>
    <xf numFmtId="0" fontId="223" fillId="2" borderId="0" xfId="0" applyFont="1" applyFill="1" applyAlignment="1">
      <alignment horizontal="center" wrapText="1"/>
    </xf>
    <xf numFmtId="0" fontId="224" fillId="2" borderId="0" xfId="0" applyFont="1" applyFill="1" applyAlignment="1">
      <alignment horizontal="center" wrapText="1"/>
    </xf>
    <xf numFmtId="0" fontId="222" fillId="2" borderId="0" xfId="0" applyFont="1" applyFill="1" applyBorder="1" applyAlignment="1">
      <alignment vertical="top"/>
    </xf>
    <xf numFmtId="0" fontId="44" fillId="2" borderId="0" xfId="0" applyFont="1" applyFill="1" applyBorder="1" applyAlignment="1"/>
    <xf numFmtId="0" fontId="44" fillId="2" borderId="0" xfId="0" applyFont="1" applyFill="1" applyAlignment="1">
      <alignment horizontal="left" vertical="top"/>
    </xf>
    <xf numFmtId="0" fontId="44" fillId="2" borderId="0" xfId="0" applyFont="1" applyFill="1" applyAlignment="1">
      <alignment vertical="top"/>
    </xf>
    <xf numFmtId="0" fontId="225" fillId="2" borderId="0" xfId="73" applyFont="1" applyFill="1"/>
    <xf numFmtId="0" fontId="226" fillId="2" borderId="0" xfId="0" applyFont="1" applyFill="1" applyBorder="1" applyAlignment="1">
      <alignment horizontal="left"/>
    </xf>
    <xf numFmtId="0" fontId="226" fillId="2" borderId="0" xfId="0" applyFont="1" applyFill="1" applyBorder="1" applyAlignment="1">
      <alignment horizontal="left" vertical="center"/>
    </xf>
    <xf numFmtId="0" fontId="3" fillId="2" borderId="0" xfId="0" applyFont="1" applyFill="1" applyAlignment="1">
      <alignment vertical="center"/>
    </xf>
    <xf numFmtId="0" fontId="41" fillId="2" borderId="0" xfId="0" applyFont="1" applyFill="1" applyAlignment="1">
      <alignment horizontal="left" vertical="center"/>
    </xf>
    <xf numFmtId="283" fontId="216" fillId="2" borderId="123" xfId="70" applyNumberFormat="1" applyFont="1" applyFill="1" applyBorder="1" applyAlignment="1">
      <alignment horizontal="left" vertical="center"/>
    </xf>
    <xf numFmtId="174" fontId="212" fillId="28" borderId="89" xfId="40" applyNumberFormat="1" applyFont="1" applyFill="1" applyBorder="1" applyAlignment="1">
      <alignment vertical="center"/>
    </xf>
    <xf numFmtId="3" fontId="48" fillId="2" borderId="34" xfId="0" applyNumberFormat="1" applyFont="1" applyFill="1" applyBorder="1" applyAlignment="1">
      <alignment horizontal="center"/>
    </xf>
    <xf numFmtId="0" fontId="41" fillId="0" borderId="110" xfId="0" applyNumberFormat="1" applyFont="1" applyBorder="1" applyAlignment="1">
      <alignment horizontal="center"/>
    </xf>
    <xf numFmtId="0" fontId="13" fillId="2" borderId="110" xfId="0" applyFont="1" applyFill="1" applyBorder="1" applyAlignment="1">
      <alignment horizontal="center"/>
    </xf>
    <xf numFmtId="170" fontId="213" fillId="88" borderId="0" xfId="0" applyNumberFormat="1" applyFont="1" applyFill="1" applyBorder="1" applyAlignment="1">
      <alignment horizontal="center" vertical="center" wrapText="1"/>
    </xf>
    <xf numFmtId="3" fontId="48" fillId="2" borderId="0" xfId="0" applyNumberFormat="1" applyFont="1" applyFill="1" applyBorder="1" applyAlignment="1">
      <alignment horizontal="center"/>
    </xf>
    <xf numFmtId="0" fontId="48" fillId="2" borderId="0" xfId="0" applyFont="1" applyFill="1" applyAlignment="1">
      <alignment horizontal="left" wrapText="1"/>
    </xf>
    <xf numFmtId="44" fontId="48" fillId="2" borderId="0" xfId="70" applyFont="1" applyFill="1"/>
    <xf numFmtId="0" fontId="44" fillId="2" borderId="0" xfId="0" applyFont="1" applyFill="1"/>
    <xf numFmtId="0" fontId="48" fillId="2" borderId="110" xfId="0" applyFont="1" applyFill="1" applyBorder="1" applyAlignment="1">
      <alignment horizontal="center"/>
    </xf>
    <xf numFmtId="44" fontId="44" fillId="2" borderId="0" xfId="70" applyFont="1" applyFill="1"/>
    <xf numFmtId="171" fontId="3" fillId="2" borderId="0" xfId="0" applyNumberFormat="1" applyFont="1" applyFill="1"/>
    <xf numFmtId="170" fontId="52" fillId="26" borderId="49" xfId="6" applyNumberFormat="1" applyFont="1" applyFill="1" applyBorder="1" applyAlignment="1">
      <alignment horizontal="center" vertical="center" wrapText="1"/>
    </xf>
    <xf numFmtId="170" fontId="52" fillId="26" borderId="34" xfId="6" applyNumberFormat="1" applyFont="1" applyFill="1" applyBorder="1" applyAlignment="1">
      <alignment horizontal="center" vertical="center" wrapText="1"/>
    </xf>
    <xf numFmtId="170" fontId="52" fillId="2" borderId="0" xfId="6" applyNumberFormat="1" applyFont="1" applyFill="1" applyBorder="1" applyAlignment="1">
      <alignment horizontal="center" vertical="center" wrapText="1"/>
    </xf>
    <xf numFmtId="170" fontId="52" fillId="26" borderId="13" xfId="6" applyNumberFormat="1" applyFont="1" applyFill="1" applyBorder="1" applyAlignment="1">
      <alignment horizontal="center" vertical="center" wrapText="1"/>
    </xf>
    <xf numFmtId="10" fontId="41" fillId="2" borderId="13" xfId="0" applyNumberFormat="1" applyFont="1" applyFill="1" applyBorder="1" applyAlignment="1" applyProtection="1">
      <alignment horizontal="center"/>
      <protection locked="0"/>
    </xf>
    <xf numFmtId="10" fontId="41" fillId="2" borderId="0" xfId="0" applyNumberFormat="1" applyFont="1" applyFill="1" applyBorder="1" applyAlignment="1">
      <alignment horizontal="center"/>
    </xf>
    <xf numFmtId="17" fontId="41" fillId="0" borderId="8" xfId="0" applyNumberFormat="1" applyFont="1" applyFill="1" applyBorder="1" applyAlignment="1">
      <alignment horizontal="center"/>
    </xf>
    <xf numFmtId="1" fontId="41" fillId="0" borderId="8" xfId="0" applyNumberFormat="1" applyFont="1" applyFill="1" applyBorder="1" applyAlignment="1">
      <alignment horizontal="center"/>
    </xf>
    <xf numFmtId="0" fontId="41" fillId="0" borderId="8" xfId="0" applyFont="1" applyFill="1" applyBorder="1" applyAlignment="1">
      <alignment horizontal="center"/>
    </xf>
    <xf numFmtId="10" fontId="45" fillId="0" borderId="8" xfId="0" applyNumberFormat="1" applyFont="1" applyFill="1" applyBorder="1" applyAlignment="1">
      <alignment horizontal="center"/>
    </xf>
    <xf numFmtId="169" fontId="45" fillId="0" borderId="7" xfId="70" applyNumberFormat="1" applyFont="1" applyFill="1" applyBorder="1"/>
    <xf numFmtId="169" fontId="45" fillId="0" borderId="8" xfId="70" applyNumberFormat="1" applyFont="1" applyFill="1" applyBorder="1"/>
    <xf numFmtId="10" fontId="41" fillId="2" borderId="7" xfId="0" applyNumberFormat="1" applyFont="1" applyFill="1" applyBorder="1" applyAlignment="1" applyProtection="1">
      <alignment horizontal="center"/>
      <protection locked="0"/>
    </xf>
    <xf numFmtId="17" fontId="41" fillId="2" borderId="8" xfId="0" applyNumberFormat="1" applyFont="1" applyFill="1" applyBorder="1" applyAlignment="1">
      <alignment horizontal="center"/>
    </xf>
    <xf numFmtId="0" fontId="41" fillId="2" borderId="8" xfId="0" applyFont="1" applyFill="1" applyBorder="1" applyAlignment="1">
      <alignment horizontal="center"/>
    </xf>
    <xf numFmtId="17" fontId="42" fillId="2" borderId="14" xfId="0" applyNumberFormat="1" applyFont="1" applyFill="1" applyBorder="1"/>
    <xf numFmtId="0" fontId="42" fillId="2" borderId="14" xfId="0" applyFont="1" applyFill="1" applyBorder="1"/>
    <xf numFmtId="10" fontId="8" fillId="2" borderId="14" xfId="0" applyNumberFormat="1" applyFont="1" applyFill="1" applyBorder="1"/>
    <xf numFmtId="169" fontId="42" fillId="2" borderId="14" xfId="0" applyNumberFormat="1" applyFont="1" applyFill="1" applyBorder="1"/>
    <xf numFmtId="17" fontId="41" fillId="28" borderId="7" xfId="0" applyNumberFormat="1" applyFont="1" applyFill="1" applyBorder="1"/>
    <xf numFmtId="0" fontId="41" fillId="28" borderId="7" xfId="0" applyFont="1" applyFill="1" applyBorder="1"/>
    <xf numFmtId="10" fontId="45" fillId="28" borderId="7" xfId="0" applyNumberFormat="1" applyFont="1" applyFill="1" applyBorder="1"/>
    <xf numFmtId="169" fontId="41" fillId="28" borderId="7" xfId="0" applyNumberFormat="1" applyFont="1" applyFill="1" applyBorder="1" applyProtection="1">
      <protection locked="0"/>
    </xf>
    <xf numFmtId="169" fontId="45" fillId="28" borderId="7" xfId="70" applyNumberFormat="1" applyFont="1" applyFill="1" applyBorder="1" applyProtection="1"/>
    <xf numFmtId="17" fontId="49" fillId="2" borderId="7" xfId="0" applyNumberFormat="1" applyFont="1" applyFill="1" applyBorder="1"/>
    <xf numFmtId="0" fontId="49" fillId="2" borderId="7" xfId="0" applyFont="1" applyFill="1" applyBorder="1"/>
    <xf numFmtId="10" fontId="8" fillId="2" borderId="7" xfId="0" applyNumberFormat="1" applyFont="1" applyFill="1" applyBorder="1"/>
    <xf numFmtId="169" fontId="49" fillId="2" borderId="7" xfId="0" applyNumberFormat="1" applyFont="1" applyFill="1" applyBorder="1"/>
    <xf numFmtId="10" fontId="45" fillId="2" borderId="8" xfId="0" applyNumberFormat="1" applyFont="1" applyFill="1" applyBorder="1" applyAlignment="1">
      <alignment horizontal="center"/>
    </xf>
    <xf numFmtId="169" fontId="45" fillId="2" borderId="7" xfId="70" applyNumberFormat="1" applyFont="1" applyFill="1" applyBorder="1"/>
    <xf numFmtId="169" fontId="45" fillId="2" borderId="8" xfId="70" applyNumberFormat="1" applyFont="1" applyFill="1" applyBorder="1"/>
    <xf numFmtId="10" fontId="45" fillId="2" borderId="8" xfId="0" quotePrefix="1" applyNumberFormat="1" applyFont="1" applyFill="1" applyBorder="1" applyAlignment="1">
      <alignment horizontal="center"/>
    </xf>
    <xf numFmtId="10" fontId="41" fillId="28" borderId="7" xfId="0" applyNumberFormat="1" applyFont="1" applyFill="1" applyBorder="1" applyAlignment="1" applyProtection="1">
      <alignment horizontal="center"/>
      <protection locked="0"/>
    </xf>
    <xf numFmtId="17" fontId="8" fillId="2" borderId="14" xfId="0" applyNumberFormat="1" applyFont="1" applyFill="1" applyBorder="1"/>
    <xf numFmtId="10" fontId="41" fillId="2" borderId="48" xfId="0" applyNumberFormat="1" applyFont="1" applyFill="1" applyBorder="1" applyAlignment="1" applyProtection="1">
      <alignment horizontal="center"/>
      <protection locked="0"/>
    </xf>
    <xf numFmtId="10" fontId="41" fillId="28" borderId="48" xfId="0" applyNumberFormat="1" applyFont="1" applyFill="1" applyBorder="1" applyAlignment="1" applyProtection="1">
      <alignment horizontal="center"/>
      <protection locked="0"/>
    </xf>
    <xf numFmtId="0" fontId="228" fillId="2" borderId="0" xfId="0" applyFont="1" applyFill="1" applyAlignment="1">
      <alignment horizontal="center"/>
    </xf>
    <xf numFmtId="0" fontId="228" fillId="2" borderId="0" xfId="0" applyFont="1" applyFill="1"/>
    <xf numFmtId="0" fontId="3" fillId="2" borderId="0" xfId="0" applyFont="1" applyFill="1" applyAlignment="1">
      <alignment horizontal="center"/>
    </xf>
    <xf numFmtId="10" fontId="45" fillId="28" borderId="8" xfId="0" applyNumberFormat="1" applyFont="1" applyFill="1" applyBorder="1" applyAlignment="1">
      <alignment horizontal="center"/>
    </xf>
    <xf numFmtId="0" fontId="222" fillId="2" borderId="0" xfId="0" applyFont="1" applyFill="1" applyAlignment="1">
      <alignment vertical="center"/>
    </xf>
    <xf numFmtId="283" fontId="216" fillId="2" borderId="124" xfId="70" applyNumberFormat="1" applyFont="1" applyFill="1" applyBorder="1" applyAlignment="1">
      <alignment horizontal="left" vertical="center"/>
    </xf>
    <xf numFmtId="170" fontId="213" fillId="27" borderId="110" xfId="0" applyNumberFormat="1" applyFont="1" applyFill="1" applyBorder="1" applyAlignment="1">
      <alignment horizontal="center" vertical="center" wrapText="1"/>
    </xf>
    <xf numFmtId="170" fontId="52" fillId="27" borderId="110" xfId="0" applyNumberFormat="1" applyFont="1" applyFill="1" applyBorder="1" applyAlignment="1">
      <alignment horizontal="center" vertical="center" wrapText="1"/>
    </xf>
    <xf numFmtId="0" fontId="217" fillId="2" borderId="110" xfId="0" applyFont="1" applyFill="1" applyBorder="1" applyAlignment="1">
      <alignment horizontal="left" vertical="top" wrapText="1"/>
    </xf>
    <xf numFmtId="0" fontId="217" fillId="2" borderId="122" xfId="0" applyFont="1" applyFill="1" applyBorder="1" applyAlignment="1">
      <alignment vertical="top"/>
    </xf>
    <xf numFmtId="0" fontId="13" fillId="2" borderId="138" xfId="0" applyFont="1" applyFill="1" applyBorder="1" applyAlignment="1">
      <alignment vertical="top"/>
    </xf>
    <xf numFmtId="0" fontId="13" fillId="2" borderId="134" xfId="0" applyFont="1" applyFill="1" applyBorder="1" applyAlignment="1">
      <alignment vertical="top"/>
    </xf>
    <xf numFmtId="0" fontId="13" fillId="2" borderId="0" xfId="0" applyFont="1" applyFill="1" applyBorder="1" applyAlignment="1">
      <alignment vertical="top"/>
    </xf>
    <xf numFmtId="0" fontId="13" fillId="2" borderId="0" xfId="0" applyFont="1" applyFill="1" applyAlignment="1">
      <alignment vertical="top"/>
    </xf>
    <xf numFmtId="0" fontId="13" fillId="2" borderId="110" xfId="0" applyFont="1" applyFill="1" applyBorder="1" applyAlignment="1">
      <alignment horizontal="left" vertical="top" wrapText="1"/>
    </xf>
    <xf numFmtId="0" fontId="217" fillId="2" borderId="110" xfId="0" applyFont="1" applyFill="1" applyBorder="1" applyAlignment="1">
      <alignment horizontal="center" vertical="center" textRotation="180"/>
    </xf>
    <xf numFmtId="0" fontId="41" fillId="2" borderId="0" xfId="0" applyFont="1" applyFill="1" applyProtection="1">
      <protection locked="0"/>
    </xf>
    <xf numFmtId="0" fontId="41" fillId="2" borderId="0" xfId="0" applyFont="1" applyFill="1" applyAlignment="1" applyProtection="1">
      <alignment wrapText="1"/>
      <protection locked="0"/>
    </xf>
    <xf numFmtId="0" fontId="41" fillId="2" borderId="0" xfId="0" applyFont="1" applyFill="1" applyAlignment="1" applyProtection="1">
      <alignment horizontal="center" vertical="center"/>
      <protection locked="0"/>
    </xf>
    <xf numFmtId="0" fontId="41" fillId="2" borderId="0" xfId="0" applyFont="1" applyFill="1" applyBorder="1" applyAlignment="1" applyProtection="1">
      <alignment horizontal="center" vertical="center"/>
      <protection locked="0"/>
    </xf>
    <xf numFmtId="174" fontId="212" fillId="28" borderId="28" xfId="40" applyNumberFormat="1" applyFont="1" applyFill="1" applyBorder="1" applyAlignment="1" applyProtection="1">
      <alignment horizontal="left" vertical="center"/>
      <protection locked="0"/>
    </xf>
    <xf numFmtId="0" fontId="7" fillId="2" borderId="0" xfId="0" applyFont="1" applyFill="1" applyAlignment="1" applyProtection="1">
      <alignment horizontal="left"/>
      <protection locked="0"/>
    </xf>
    <xf numFmtId="0" fontId="46" fillId="2" borderId="0" xfId="0" applyFont="1" applyFill="1" applyAlignment="1" applyProtection="1">
      <alignment horizontal="center"/>
      <protection locked="0"/>
    </xf>
    <xf numFmtId="0" fontId="46" fillId="2" borderId="0" xfId="0" applyFont="1" applyFill="1" applyBorder="1" applyAlignment="1" applyProtection="1">
      <alignment horizontal="center"/>
      <protection locked="0"/>
    </xf>
    <xf numFmtId="174" fontId="212" fillId="2" borderId="28" xfId="40" applyNumberFormat="1" applyFont="1" applyFill="1" applyBorder="1" applyAlignment="1" applyProtection="1">
      <alignment horizontal="left" vertical="center"/>
      <protection locked="0"/>
    </xf>
    <xf numFmtId="174" fontId="51" fillId="2" borderId="28" xfId="40" applyNumberFormat="1" applyFont="1" applyFill="1" applyBorder="1" applyAlignment="1" applyProtection="1">
      <alignment horizontal="left" vertical="center"/>
      <protection locked="0"/>
    </xf>
    <xf numFmtId="0" fontId="7" fillId="2" borderId="0" xfId="0" applyFont="1" applyFill="1" applyProtection="1">
      <protection locked="0"/>
    </xf>
    <xf numFmtId="0" fontId="53" fillId="2" borderId="0" xfId="0" applyFont="1" applyFill="1" applyAlignment="1" applyProtection="1">
      <alignment horizontal="center"/>
      <protection locked="0"/>
    </xf>
    <xf numFmtId="0" fontId="48" fillId="2" borderId="0" xfId="0" applyFont="1" applyFill="1" applyProtection="1">
      <protection locked="0"/>
    </xf>
    <xf numFmtId="0" fontId="50" fillId="2" borderId="0" xfId="0" applyFont="1" applyFill="1" applyAlignment="1" applyProtection="1">
      <alignment horizontal="center"/>
      <protection locked="0"/>
    </xf>
    <xf numFmtId="0" fontId="50" fillId="2" borderId="0" xfId="0" applyFont="1" applyFill="1" applyAlignment="1" applyProtection="1">
      <alignment horizontal="center" vertical="center"/>
      <protection locked="0"/>
    </xf>
    <xf numFmtId="0" fontId="46" fillId="2" borderId="0" xfId="0" applyFont="1" applyFill="1" applyAlignment="1" applyProtection="1">
      <alignment horizontal="center" vertical="center"/>
      <protection locked="0"/>
    </xf>
    <xf numFmtId="0" fontId="46" fillId="2" borderId="0" xfId="0" applyFont="1" applyFill="1" applyBorder="1" applyAlignment="1" applyProtection="1">
      <alignment horizontal="center" vertical="center"/>
      <protection locked="0"/>
    </xf>
    <xf numFmtId="0" fontId="48" fillId="2" borderId="0" xfId="0" applyFont="1" applyFill="1" applyAlignment="1" applyProtection="1">
      <alignment horizontal="center" vertical="center"/>
      <protection locked="0"/>
    </xf>
    <xf numFmtId="0" fontId="41" fillId="2" borderId="0" xfId="0" applyFont="1" applyFill="1" applyAlignment="1" applyProtection="1">
      <alignment vertical="center"/>
      <protection locked="0"/>
    </xf>
    <xf numFmtId="0" fontId="91" fillId="2" borderId="0" xfId="0" applyFont="1" applyFill="1" applyBorder="1" applyAlignment="1" applyProtection="1">
      <alignment vertical="center"/>
      <protection locked="0"/>
    </xf>
    <xf numFmtId="0" fontId="44" fillId="2" borderId="0" xfId="0" applyFont="1" applyFill="1" applyBorder="1" applyAlignment="1" applyProtection="1">
      <alignment horizontal="left" vertical="top"/>
      <protection locked="0"/>
    </xf>
    <xf numFmtId="0" fontId="91" fillId="2" borderId="0" xfId="0" applyFont="1" applyFill="1" applyBorder="1" applyAlignment="1" applyProtection="1">
      <alignment horizontal="left" vertical="center" wrapText="1"/>
      <protection locked="0"/>
    </xf>
    <xf numFmtId="0" fontId="45" fillId="2" borderId="0" xfId="0" applyFont="1" applyFill="1" applyProtection="1">
      <protection locked="0"/>
    </xf>
    <xf numFmtId="0" fontId="91" fillId="2" borderId="0" xfId="0" applyFont="1" applyFill="1" applyBorder="1" applyAlignment="1" applyProtection="1">
      <alignment horizontal="left" vertical="top" wrapText="1"/>
      <protection locked="0"/>
    </xf>
    <xf numFmtId="0" fontId="42" fillId="2" borderId="0" xfId="0" applyFont="1" applyFill="1" applyBorder="1" applyAlignment="1" applyProtection="1">
      <alignment horizontal="left"/>
      <protection locked="0"/>
    </xf>
    <xf numFmtId="0" fontId="91" fillId="2" borderId="0" xfId="0" applyFont="1" applyFill="1" applyBorder="1" applyAlignment="1" applyProtection="1">
      <alignment vertical="top"/>
      <protection locked="0"/>
    </xf>
    <xf numFmtId="3" fontId="58" fillId="2" borderId="0" xfId="0" applyNumberFormat="1" applyFont="1" applyFill="1" applyBorder="1" applyAlignment="1" applyProtection="1">
      <alignment horizontal="left" vertical="center"/>
      <protection locked="0"/>
    </xf>
    <xf numFmtId="0" fontId="44" fillId="2" borderId="0" xfId="0" applyFont="1" applyFill="1" applyAlignment="1" applyProtection="1">
      <protection locked="0"/>
    </xf>
    <xf numFmtId="0" fontId="50" fillId="2" borderId="0" xfId="0" applyFont="1" applyFill="1" applyAlignment="1" applyProtection="1">
      <protection locked="0"/>
    </xf>
    <xf numFmtId="0" fontId="50" fillId="2" borderId="0" xfId="0" applyFont="1" applyFill="1" applyBorder="1" applyAlignment="1" applyProtection="1">
      <alignment horizontal="center" vertical="center"/>
      <protection locked="0"/>
    </xf>
    <xf numFmtId="0" fontId="34" fillId="2" borderId="0" xfId="0" applyFont="1" applyFill="1" applyProtection="1">
      <protection locked="0"/>
    </xf>
    <xf numFmtId="0" fontId="52" fillId="26" borderId="104" xfId="0" applyNumberFormat="1" applyFont="1" applyFill="1" applyBorder="1" applyAlignment="1" applyProtection="1">
      <alignment horizontal="center" vertical="center" wrapText="1"/>
      <protection locked="0"/>
    </xf>
    <xf numFmtId="0" fontId="52" fillId="26" borderId="98" xfId="0" applyNumberFormat="1" applyFont="1" applyFill="1" applyBorder="1" applyAlignment="1" applyProtection="1">
      <alignment horizontal="center" vertical="center" wrapText="1"/>
      <protection locked="0"/>
    </xf>
    <xf numFmtId="0" fontId="52" fillId="26" borderId="46" xfId="0" applyNumberFormat="1" applyFont="1" applyFill="1" applyBorder="1" applyAlignment="1" applyProtection="1">
      <alignment horizontal="center" vertical="center" wrapText="1"/>
      <protection locked="0"/>
    </xf>
    <xf numFmtId="0" fontId="52" fillId="26" borderId="135" xfId="0" applyNumberFormat="1" applyFont="1" applyFill="1" applyBorder="1" applyAlignment="1" applyProtection="1">
      <alignment horizontal="center" vertical="center" wrapText="1"/>
      <protection locked="0"/>
    </xf>
    <xf numFmtId="3" fontId="227" fillId="2" borderId="89"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9" fillId="2" borderId="12" xfId="0" applyNumberFormat="1" applyFont="1" applyFill="1" applyBorder="1" applyAlignment="1" applyProtection="1">
      <alignment horizontal="center" vertical="center"/>
      <protection locked="0"/>
    </xf>
    <xf numFmtId="0" fontId="49" fillId="2" borderId="0" xfId="0" applyFont="1" applyFill="1" applyBorder="1" applyProtection="1">
      <protection locked="0"/>
    </xf>
    <xf numFmtId="3" fontId="91" fillId="2" borderId="89" xfId="0" applyNumberFormat="1" applyFont="1" applyFill="1" applyBorder="1" applyAlignment="1" applyProtection="1">
      <alignment vertical="center"/>
      <protection locked="0"/>
    </xf>
    <xf numFmtId="3" fontId="45" fillId="28" borderId="35" xfId="0" applyNumberFormat="1" applyFont="1" applyFill="1" applyBorder="1" applyAlignment="1" applyProtection="1">
      <alignment horizontal="center" vertical="center"/>
      <protection locked="0"/>
    </xf>
    <xf numFmtId="9" fontId="41" fillId="28" borderId="12" xfId="72" applyFont="1" applyFill="1" applyBorder="1" applyAlignment="1" applyProtection="1">
      <alignment horizontal="center" vertical="center"/>
      <protection locked="0"/>
    </xf>
    <xf numFmtId="0" fontId="34" fillId="2" borderId="12" xfId="0" applyFont="1" applyFill="1" applyBorder="1" applyAlignment="1" applyProtection="1">
      <alignment horizontal="center" vertical="center"/>
      <protection locked="0"/>
    </xf>
    <xf numFmtId="3" fontId="47" fillId="2" borderId="89" xfId="0" applyNumberFormat="1" applyFont="1" applyFill="1" applyBorder="1" applyAlignment="1" applyProtection="1">
      <alignment vertical="center"/>
      <protection locked="0"/>
    </xf>
    <xf numFmtId="3" fontId="8" fillId="2" borderId="0" xfId="0" applyNumberFormat="1" applyFont="1" applyFill="1" applyBorder="1" applyAlignment="1" applyProtection="1">
      <alignment vertical="center" wrapText="1"/>
      <protection locked="0"/>
    </xf>
    <xf numFmtId="3" fontId="8" fillId="2" borderId="0" xfId="0" applyNumberFormat="1" applyFont="1" applyFill="1" applyBorder="1" applyAlignment="1" applyProtection="1">
      <alignment horizontal="center" vertical="center"/>
      <protection locked="0"/>
    </xf>
    <xf numFmtId="9" fontId="41" fillId="2" borderId="0" xfId="0" applyNumberFormat="1" applyFont="1" applyFill="1" applyBorder="1" applyAlignment="1" applyProtection="1">
      <alignment horizontal="center" vertical="center"/>
      <protection locked="0"/>
    </xf>
    <xf numFmtId="9" fontId="42" fillId="2" borderId="12"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45" fillId="2" borderId="0" xfId="0" applyNumberFormat="1" applyFont="1" applyFill="1" applyBorder="1" applyAlignment="1" applyProtection="1">
      <alignment vertical="center"/>
      <protection locked="0"/>
    </xf>
    <xf numFmtId="3" fontId="45" fillId="2" borderId="0" xfId="0" applyNumberFormat="1" applyFont="1" applyFill="1" applyBorder="1" applyAlignment="1" applyProtection="1">
      <alignment vertical="center" wrapText="1"/>
      <protection locked="0"/>
    </xf>
    <xf numFmtId="9" fontId="41" fillId="2" borderId="12" xfId="0" applyNumberFormat="1" applyFont="1" applyFill="1" applyBorder="1" applyAlignment="1" applyProtection="1">
      <alignment horizontal="center" vertical="center"/>
      <protection locked="0"/>
    </xf>
    <xf numFmtId="3" fontId="221" fillId="2" borderId="89" xfId="0" applyNumberFormat="1" applyFont="1" applyFill="1" applyBorder="1" applyAlignment="1" applyProtection="1">
      <alignment vertical="center"/>
      <protection locked="0"/>
    </xf>
    <xf numFmtId="3" fontId="208" fillId="2" borderId="0" xfId="0" applyNumberFormat="1" applyFont="1" applyFill="1" applyBorder="1" applyAlignment="1" applyProtection="1">
      <alignment vertical="center" wrapText="1"/>
      <protection locked="0"/>
    </xf>
    <xf numFmtId="0" fontId="34" fillId="2" borderId="0" xfId="0" applyFont="1" applyFill="1" applyBorder="1" applyProtection="1">
      <protection locked="0"/>
    </xf>
    <xf numFmtId="0" fontId="91" fillId="2" borderId="89" xfId="0" applyNumberFormat="1" applyFont="1" applyFill="1" applyBorder="1" applyAlignment="1" applyProtection="1">
      <alignment vertical="top"/>
      <protection locked="0"/>
    </xf>
    <xf numFmtId="9" fontId="34" fillId="2" borderId="12" xfId="72" applyFont="1" applyFill="1" applyBorder="1" applyAlignment="1" applyProtection="1">
      <alignment horizontal="center" vertical="center"/>
      <protection locked="0"/>
    </xf>
    <xf numFmtId="0" fontId="45" fillId="2" borderId="0" xfId="0" applyNumberFormat="1" applyFont="1" applyFill="1" applyBorder="1" applyAlignment="1" applyProtection="1">
      <alignment vertical="top" wrapText="1"/>
      <protection locked="0"/>
    </xf>
    <xf numFmtId="9" fontId="41" fillId="2" borderId="12" xfId="72" applyFont="1" applyFill="1" applyBorder="1" applyAlignment="1" applyProtection="1">
      <alignment horizontal="center" vertical="center"/>
      <protection locked="0"/>
    </xf>
    <xf numFmtId="0" fontId="91" fillId="2" borderId="89" xfId="0" applyNumberFormat="1" applyFont="1" applyFill="1" applyBorder="1" applyAlignment="1" applyProtection="1">
      <alignment vertical="top" wrapText="1"/>
      <protection locked="0"/>
    </xf>
    <xf numFmtId="3" fontId="91" fillId="2" borderId="89" xfId="0" applyNumberFormat="1" applyFont="1" applyFill="1" applyBorder="1" applyAlignment="1" applyProtection="1">
      <alignment vertical="center" wrapText="1"/>
      <protection locked="0"/>
    </xf>
    <xf numFmtId="3" fontId="45" fillId="2" borderId="0" xfId="0" applyNumberFormat="1" applyFont="1" applyFill="1" applyBorder="1" applyAlignment="1" applyProtection="1">
      <alignment horizontal="left" vertical="center"/>
      <protection locked="0"/>
    </xf>
    <xf numFmtId="3" fontId="45" fillId="2" borderId="12" xfId="0" applyNumberFormat="1" applyFont="1" applyFill="1" applyBorder="1" applyAlignment="1" applyProtection="1">
      <alignment horizontal="center" vertical="center" wrapText="1"/>
      <protection locked="0"/>
    </xf>
    <xf numFmtId="3" fontId="210" fillId="2" borderId="0" xfId="0" applyNumberFormat="1" applyFont="1" applyFill="1" applyBorder="1" applyAlignment="1" applyProtection="1">
      <alignment horizontal="center" vertical="center"/>
      <protection locked="0"/>
    </xf>
    <xf numFmtId="3" fontId="227" fillId="2" borderId="89" xfId="0" applyNumberFormat="1" applyFont="1" applyFill="1" applyBorder="1" applyAlignment="1" applyProtection="1">
      <alignment vertical="center" wrapText="1"/>
      <protection locked="0"/>
    </xf>
    <xf numFmtId="3" fontId="49" fillId="2" borderId="0" xfId="0" applyNumberFormat="1" applyFont="1" applyFill="1" applyBorder="1" applyAlignment="1" applyProtection="1">
      <alignment vertical="center" wrapText="1"/>
      <protection locked="0"/>
    </xf>
    <xf numFmtId="3" fontId="91" fillId="2" borderId="89" xfId="0" applyNumberFormat="1" applyFont="1" applyFill="1" applyBorder="1" applyAlignment="1" applyProtection="1">
      <alignment horizontal="left" vertical="center" wrapText="1"/>
      <protection locked="0"/>
    </xf>
    <xf numFmtId="3" fontId="91" fillId="2" borderId="89" xfId="0" applyNumberFormat="1" applyFont="1" applyFill="1" applyBorder="1" applyAlignment="1" applyProtection="1">
      <alignment horizontal="center" vertical="center"/>
      <protection locked="0"/>
    </xf>
    <xf numFmtId="3" fontId="47" fillId="2" borderId="89" xfId="0" applyNumberFormat="1" applyFont="1" applyFill="1" applyBorder="1" applyAlignment="1" applyProtection="1">
      <alignment horizontal="center" vertical="center"/>
      <protection locked="0"/>
    </xf>
    <xf numFmtId="3" fontId="91" fillId="2" borderId="89" xfId="0" applyNumberFormat="1" applyFont="1" applyFill="1" applyBorder="1" applyAlignment="1" applyProtection="1">
      <alignment horizontal="left" vertical="center"/>
      <protection locked="0"/>
    </xf>
    <xf numFmtId="3" fontId="45" fillId="2" borderId="5" xfId="0" applyNumberFormat="1" applyFont="1" applyFill="1" applyBorder="1" applyAlignment="1" applyProtection="1">
      <alignment vertical="center" wrapText="1"/>
      <protection locked="0"/>
    </xf>
    <xf numFmtId="3" fontId="45" fillId="2" borderId="5" xfId="0" applyNumberFormat="1" applyFont="1" applyFill="1" applyBorder="1" applyAlignment="1" applyProtection="1">
      <alignment horizontal="center" vertical="center"/>
      <protection locked="0"/>
    </xf>
    <xf numFmtId="3" fontId="44" fillId="2" borderId="41" xfId="0" applyNumberFormat="1" applyFont="1" applyFill="1" applyBorder="1" applyAlignment="1" applyProtection="1">
      <alignment horizontal="left" vertical="center"/>
      <protection locked="0"/>
    </xf>
    <xf numFmtId="3" fontId="42" fillId="2" borderId="35" xfId="0" applyNumberFormat="1" applyFont="1" applyFill="1" applyBorder="1" applyAlignment="1" applyProtection="1">
      <alignment horizontal="center" vertical="center"/>
      <protection locked="0"/>
    </xf>
    <xf numFmtId="3" fontId="42" fillId="2" borderId="40" xfId="0" applyNumberFormat="1" applyFont="1" applyFill="1" applyBorder="1" applyAlignment="1" applyProtection="1">
      <alignment horizontal="center" vertical="center"/>
      <protection locked="0"/>
    </xf>
    <xf numFmtId="3" fontId="42" fillId="2" borderId="42" xfId="0" applyNumberFormat="1" applyFont="1" applyFill="1" applyBorder="1" applyAlignment="1" applyProtection="1">
      <alignment horizontal="center" vertical="center"/>
      <protection locked="0"/>
    </xf>
    <xf numFmtId="3" fontId="44" fillId="2" borderId="3" xfId="0" applyNumberFormat="1" applyFont="1" applyFill="1" applyBorder="1" applyAlignment="1" applyProtection="1">
      <alignment horizontal="left" vertical="center"/>
      <protection locked="0"/>
    </xf>
    <xf numFmtId="3" fontId="42" fillId="2" borderId="45" xfId="0" applyNumberFormat="1" applyFont="1" applyFill="1" applyBorder="1" applyAlignment="1" applyProtection="1">
      <alignment horizontal="center" vertical="center"/>
      <protection locked="0"/>
    </xf>
    <xf numFmtId="3" fontId="8" fillId="2" borderId="0" xfId="0" applyNumberFormat="1" applyFont="1" applyFill="1" applyBorder="1" applyAlignment="1" applyProtection="1">
      <alignment horizontal="left" vertical="center"/>
      <protection locked="0"/>
    </xf>
    <xf numFmtId="3" fontId="207" fillId="2" borderId="0" xfId="0" applyNumberFormat="1" applyFont="1" applyFill="1" applyBorder="1" applyAlignment="1" applyProtection="1">
      <alignment horizontal="left" vertical="center"/>
      <protection locked="0"/>
    </xf>
    <xf numFmtId="3" fontId="42" fillId="2" borderId="0" xfId="0" applyNumberFormat="1" applyFont="1" applyFill="1" applyBorder="1" applyAlignment="1" applyProtection="1">
      <alignment horizontal="center" vertical="center"/>
      <protection locked="0"/>
    </xf>
    <xf numFmtId="0" fontId="43" fillId="2" borderId="0" xfId="0" applyFont="1" applyFill="1" applyBorder="1" applyProtection="1">
      <protection locked="0"/>
    </xf>
    <xf numFmtId="3" fontId="8" fillId="2" borderId="12" xfId="0" applyNumberFormat="1" applyFont="1" applyFill="1" applyBorder="1" applyAlignment="1" applyProtection="1">
      <alignment horizontal="center" vertical="center"/>
      <protection locked="0"/>
    </xf>
    <xf numFmtId="0" fontId="59" fillId="2" borderId="0" xfId="0" applyFont="1" applyFill="1" applyBorder="1" applyAlignment="1" applyProtection="1">
      <alignment horizontal="center"/>
      <protection locked="0"/>
    </xf>
    <xf numFmtId="0" fontId="35" fillId="2" borderId="0" xfId="0" applyFont="1" applyFill="1" applyBorder="1" applyAlignment="1" applyProtection="1">
      <alignment horizontal="center"/>
      <protection locked="0"/>
    </xf>
    <xf numFmtId="3" fontId="58" fillId="2" borderId="0" xfId="0" applyNumberFormat="1" applyFont="1" applyFill="1" applyBorder="1" applyAlignment="1" applyProtection="1">
      <alignment horizontal="center" vertical="center"/>
      <protection locked="0"/>
    </xf>
    <xf numFmtId="282" fontId="45" fillId="2" borderId="0" xfId="0" applyNumberFormat="1" applyFont="1" applyFill="1" applyBorder="1" applyAlignment="1" applyProtection="1">
      <alignment horizontal="center" vertical="center"/>
      <protection locked="0"/>
    </xf>
    <xf numFmtId="171" fontId="45" fillId="2" borderId="12" xfId="0" applyNumberFormat="1" applyFont="1" applyFill="1" applyBorder="1" applyAlignment="1" applyProtection="1">
      <alignment horizontal="center" vertical="center"/>
      <protection locked="0"/>
    </xf>
    <xf numFmtId="0" fontId="35" fillId="2" borderId="0" xfId="0" applyFont="1" applyFill="1" applyAlignment="1" applyProtection="1">
      <alignment horizontal="center"/>
      <protection locked="0"/>
    </xf>
    <xf numFmtId="0" fontId="59" fillId="2" borderId="0" xfId="0" applyFont="1" applyFill="1" applyAlignment="1" applyProtection="1">
      <alignment horizontal="center"/>
      <protection locked="0"/>
    </xf>
    <xf numFmtId="3" fontId="8" fillId="2" borderId="0" xfId="0" applyNumberFormat="1" applyFont="1" applyFill="1" applyBorder="1" applyAlignment="1" applyProtection="1">
      <alignment vertical="center"/>
      <protection locked="0"/>
    </xf>
    <xf numFmtId="169" fontId="8" fillId="2" borderId="0" xfId="71" applyNumberFormat="1" applyFont="1" applyFill="1" applyBorder="1" applyAlignment="1" applyProtection="1">
      <alignment horizontal="center" vertical="center"/>
      <protection locked="0"/>
    </xf>
    <xf numFmtId="169" fontId="8" fillId="2" borderId="0" xfId="0" applyNumberFormat="1" applyFont="1" applyFill="1" applyBorder="1" applyAlignment="1" applyProtection="1">
      <alignment horizontal="center" vertical="center"/>
      <protection locked="0"/>
    </xf>
    <xf numFmtId="44" fontId="8" fillId="2" borderId="12" xfId="70" applyFont="1" applyFill="1" applyBorder="1" applyAlignment="1" applyProtection="1">
      <alignment horizontal="center" vertical="center"/>
      <protection locked="0"/>
    </xf>
    <xf numFmtId="3" fontId="47" fillId="2" borderId="89" xfId="0" applyNumberFormat="1" applyFont="1" applyFill="1" applyBorder="1" applyAlignment="1" applyProtection="1">
      <alignment horizontal="left" vertical="center"/>
      <protection locked="0"/>
    </xf>
    <xf numFmtId="0" fontId="59" fillId="2" borderId="0" xfId="0" applyFont="1" applyFill="1" applyBorder="1" applyProtection="1">
      <protection locked="0"/>
    </xf>
    <xf numFmtId="283" fontId="8" fillId="2" borderId="0" xfId="70" applyNumberFormat="1" applyFont="1" applyFill="1" applyBorder="1" applyAlignment="1" applyProtection="1">
      <alignment horizontal="center" vertical="center"/>
      <protection locked="0"/>
    </xf>
    <xf numFmtId="168" fontId="8" fillId="2" borderId="0" xfId="0" applyNumberFormat="1" applyFont="1" applyFill="1" applyBorder="1" applyAlignment="1" applyProtection="1">
      <alignment horizontal="center" vertical="center"/>
      <protection locked="0"/>
    </xf>
    <xf numFmtId="171" fontId="8" fillId="2" borderId="12" xfId="0" applyNumberFormat="1" applyFont="1" applyFill="1" applyBorder="1" applyAlignment="1" applyProtection="1">
      <alignment horizontal="center" vertical="center"/>
      <protection locked="0"/>
    </xf>
    <xf numFmtId="0" fontId="59" fillId="2" borderId="0" xfId="0" applyFont="1" applyFill="1" applyProtection="1">
      <protection locked="0"/>
    </xf>
    <xf numFmtId="0" fontId="91" fillId="2" borderId="89" xfId="0" applyNumberFormat="1" applyFont="1" applyFill="1" applyBorder="1" applyAlignment="1" applyProtection="1">
      <alignment horizontal="left" vertical="center"/>
      <protection locked="0"/>
    </xf>
    <xf numFmtId="0" fontId="45" fillId="2" borderId="0" xfId="0" applyNumberFormat="1" applyFont="1" applyFill="1" applyBorder="1" applyAlignment="1" applyProtection="1">
      <alignment horizontal="left" vertical="center"/>
      <protection locked="0"/>
    </xf>
    <xf numFmtId="3" fontId="41" fillId="2" borderId="0" xfId="0" applyNumberFormat="1" applyFont="1" applyFill="1" applyBorder="1" applyAlignment="1" applyProtection="1">
      <alignment horizontal="center" vertical="center"/>
      <protection locked="0"/>
    </xf>
    <xf numFmtId="0" fontId="91" fillId="2" borderId="4" xfId="0" applyNumberFormat="1" applyFont="1" applyFill="1" applyBorder="1" applyAlignment="1" applyProtection="1">
      <alignment horizontal="left" vertical="center"/>
      <protection locked="0"/>
    </xf>
    <xf numFmtId="0" fontId="45" fillId="2" borderId="5" xfId="0" applyNumberFormat="1" applyFont="1" applyFill="1" applyBorder="1" applyAlignment="1" applyProtection="1">
      <alignment horizontal="left" vertical="center"/>
      <protection locked="0"/>
    </xf>
    <xf numFmtId="39" fontId="42" fillId="2" borderId="5" xfId="0" applyNumberFormat="1" applyFont="1" applyFill="1" applyBorder="1" applyAlignment="1" applyProtection="1">
      <alignment horizontal="center"/>
      <protection locked="0"/>
    </xf>
    <xf numFmtId="39" fontId="41" fillId="2" borderId="5" xfId="0" applyNumberFormat="1" applyFont="1" applyFill="1" applyBorder="1" applyAlignment="1" applyProtection="1">
      <alignment horizontal="center"/>
      <protection locked="0"/>
    </xf>
    <xf numFmtId="39" fontId="58" fillId="2" borderId="5" xfId="0" applyNumberFormat="1" applyFont="1" applyFill="1" applyBorder="1" applyAlignment="1" applyProtection="1">
      <alignment horizontal="left"/>
      <protection locked="0"/>
    </xf>
    <xf numFmtId="39" fontId="58" fillId="2" borderId="5" xfId="0" applyNumberFormat="1" applyFont="1" applyFill="1" applyBorder="1" applyAlignment="1" applyProtection="1">
      <alignment horizontal="center"/>
      <protection locked="0"/>
    </xf>
    <xf numFmtId="3" fontId="45" fillId="2" borderId="5" xfId="0" applyNumberFormat="1" applyFont="1" applyFill="1" applyBorder="1" applyAlignment="1" applyProtection="1">
      <alignment vertical="center"/>
      <protection locked="0"/>
    </xf>
    <xf numFmtId="0" fontId="41" fillId="2" borderId="5" xfId="0" applyFont="1" applyFill="1" applyBorder="1" applyProtection="1">
      <protection locked="0"/>
    </xf>
    <xf numFmtId="0" fontId="41" fillId="2" borderId="6" xfId="0" applyFont="1" applyFill="1" applyBorder="1" applyAlignment="1" applyProtection="1">
      <alignment horizontal="center" vertical="center"/>
      <protection locked="0"/>
    </xf>
    <xf numFmtId="0" fontId="56" fillId="2" borderId="0" xfId="0" applyFont="1" applyFill="1" applyBorder="1" applyAlignment="1" applyProtection="1">
      <alignment horizontal="center" wrapText="1"/>
      <protection locked="0"/>
    </xf>
    <xf numFmtId="0" fontId="219" fillId="28" borderId="0" xfId="0" applyFont="1" applyFill="1" applyProtection="1">
      <protection locked="0"/>
    </xf>
    <xf numFmtId="0" fontId="45" fillId="28" borderId="0" xfId="0" applyFont="1" applyFill="1" applyAlignment="1" applyProtection="1">
      <protection locked="0"/>
    </xf>
    <xf numFmtId="39" fontId="8" fillId="28" borderId="0" xfId="0" applyNumberFormat="1" applyFont="1" applyFill="1" applyBorder="1" applyAlignment="1" applyProtection="1">
      <alignment horizontal="center"/>
      <protection locked="0"/>
    </xf>
    <xf numFmtId="3" fontId="45" fillId="28" borderId="0" xfId="0" applyNumberFormat="1" applyFont="1" applyFill="1" applyBorder="1" applyAlignment="1" applyProtection="1">
      <alignment vertical="center"/>
      <protection locked="0"/>
    </xf>
    <xf numFmtId="0" fontId="45" fillId="28" borderId="0" xfId="0" applyNumberFormat="1" applyFont="1" applyFill="1" applyBorder="1" applyAlignment="1" applyProtection="1">
      <alignment vertical="center"/>
      <protection locked="0"/>
    </xf>
    <xf numFmtId="0" fontId="45" fillId="28" borderId="0" xfId="0" applyFont="1" applyFill="1" applyAlignment="1" applyProtection="1">
      <alignment horizontal="center" vertical="center"/>
      <protection locked="0"/>
    </xf>
    <xf numFmtId="0" fontId="45" fillId="28" borderId="0" xfId="0" applyFont="1" applyFill="1" applyBorder="1" applyAlignment="1" applyProtection="1">
      <alignment horizontal="center" vertical="center"/>
      <protection locked="0"/>
    </xf>
    <xf numFmtId="3" fontId="45" fillId="2" borderId="12" xfId="0" applyNumberFormat="1" applyFont="1" applyFill="1" applyBorder="1" applyAlignment="1" applyProtection="1">
      <alignment horizontal="center" vertical="center"/>
      <protection locked="0"/>
    </xf>
    <xf numFmtId="3" fontId="207" fillId="2" borderId="0" xfId="0" applyNumberFormat="1" applyFont="1" applyFill="1" applyBorder="1" applyAlignment="1" applyProtection="1">
      <alignment horizontal="center" vertical="center"/>
      <protection locked="0"/>
    </xf>
    <xf numFmtId="44" fontId="45" fillId="2" borderId="12" xfId="70" applyFont="1" applyFill="1" applyBorder="1" applyAlignment="1" applyProtection="1">
      <alignment horizontal="center" vertical="center"/>
      <protection locked="0"/>
    </xf>
    <xf numFmtId="169" fontId="45" fillId="2" borderId="0" xfId="71" applyNumberFormat="1" applyFont="1" applyFill="1" applyBorder="1" applyAlignment="1" applyProtection="1">
      <alignment horizontal="center" vertical="center"/>
      <protection locked="0"/>
    </xf>
    <xf numFmtId="169" fontId="45" fillId="2" borderId="0" xfId="0" applyNumberFormat="1" applyFont="1" applyFill="1" applyBorder="1" applyAlignment="1" applyProtection="1">
      <alignment horizontal="center" vertical="center"/>
      <protection locked="0"/>
    </xf>
    <xf numFmtId="0" fontId="42" fillId="2" borderId="0" xfId="0" applyFont="1" applyFill="1" applyProtection="1">
      <protection locked="0"/>
    </xf>
    <xf numFmtId="3" fontId="91" fillId="2" borderId="109" xfId="0" applyNumberFormat="1" applyFont="1" applyFill="1" applyBorder="1" applyAlignment="1" applyProtection="1">
      <alignment horizontal="left" vertical="center"/>
      <protection locked="0"/>
    </xf>
    <xf numFmtId="3" fontId="42" fillId="2" borderId="5" xfId="0" applyNumberFormat="1" applyFont="1" applyFill="1" applyBorder="1" applyAlignment="1" applyProtection="1">
      <alignment horizontal="center" vertical="center"/>
      <protection locked="0"/>
    </xf>
    <xf numFmtId="3" fontId="41" fillId="2" borderId="5" xfId="0" applyNumberFormat="1" applyFont="1" applyFill="1" applyBorder="1" applyAlignment="1" applyProtection="1">
      <alignment horizontal="center" vertical="center"/>
      <protection locked="0"/>
    </xf>
    <xf numFmtId="3" fontId="58" fillId="2" borderId="5" xfId="0" applyNumberFormat="1" applyFont="1" applyFill="1" applyBorder="1" applyAlignment="1" applyProtection="1">
      <alignment horizontal="left" vertical="center"/>
      <protection locked="0"/>
    </xf>
    <xf numFmtId="0" fontId="34" fillId="2" borderId="5" xfId="0" applyFont="1" applyFill="1" applyBorder="1" applyProtection="1">
      <protection locked="0"/>
    </xf>
    <xf numFmtId="3" fontId="8" fillId="2" borderId="112" xfId="0" applyNumberFormat="1" applyFont="1" applyFill="1" applyBorder="1" applyAlignment="1" applyProtection="1">
      <alignment horizontal="center" vertical="center"/>
      <protection locked="0"/>
    </xf>
    <xf numFmtId="0" fontId="58" fillId="28" borderId="0" xfId="0" applyFont="1" applyFill="1" applyAlignment="1" applyProtection="1">
      <protection locked="0"/>
    </xf>
    <xf numFmtId="39" fontId="42" fillId="28" borderId="0" xfId="0" applyNumberFormat="1" applyFont="1" applyFill="1" applyBorder="1" applyAlignment="1" applyProtection="1">
      <alignment horizontal="center"/>
      <protection locked="0"/>
    </xf>
    <xf numFmtId="0" fontId="41" fillId="28" borderId="0" xfId="0" applyFont="1" applyFill="1" applyBorder="1" applyAlignment="1" applyProtection="1">
      <alignment horizontal="center" vertical="center"/>
      <protection locked="0"/>
    </xf>
    <xf numFmtId="0" fontId="41" fillId="2" borderId="0" xfId="0" applyFont="1" applyFill="1" applyBorder="1" applyProtection="1">
      <protection locked="0"/>
    </xf>
    <xf numFmtId="3" fontId="44" fillId="2" borderId="113" xfId="0" applyNumberFormat="1" applyFont="1" applyFill="1" applyBorder="1" applyAlignment="1" applyProtection="1">
      <alignment horizontal="left" vertical="center"/>
      <protection locked="0"/>
    </xf>
    <xf numFmtId="3" fontId="42" fillId="2" borderId="53" xfId="0" applyNumberFormat="1" applyFont="1" applyFill="1" applyBorder="1" applyAlignment="1" applyProtection="1">
      <alignment horizontal="center" vertical="center"/>
      <protection locked="0"/>
    </xf>
    <xf numFmtId="3" fontId="42" fillId="2" borderId="114" xfId="0" applyNumberFormat="1" applyFont="1" applyFill="1" applyBorder="1" applyAlignment="1" applyProtection="1">
      <alignment horizontal="center" vertical="center"/>
      <protection locked="0"/>
    </xf>
    <xf numFmtId="3" fontId="91" fillId="2" borderId="95" xfId="0" applyNumberFormat="1" applyFont="1" applyFill="1" applyBorder="1" applyAlignment="1" applyProtection="1">
      <alignment horizontal="left" vertical="center"/>
      <protection locked="0"/>
    </xf>
    <xf numFmtId="3" fontId="8" fillId="2" borderId="103" xfId="0" applyNumberFormat="1" applyFont="1" applyFill="1" applyBorder="1" applyAlignment="1" applyProtection="1">
      <alignment horizontal="left" vertical="center"/>
      <protection locked="0"/>
    </xf>
    <xf numFmtId="3" fontId="207" fillId="2" borderId="103" xfId="0" applyNumberFormat="1" applyFont="1" applyFill="1" applyBorder="1" applyAlignment="1" applyProtection="1">
      <alignment horizontal="left" vertical="center"/>
      <protection locked="0"/>
    </xf>
    <xf numFmtId="3" fontId="42" fillId="2" borderId="103" xfId="0" applyNumberFormat="1" applyFont="1" applyFill="1" applyBorder="1" applyAlignment="1" applyProtection="1">
      <alignment horizontal="center" vertical="center"/>
      <protection locked="0"/>
    </xf>
    <xf numFmtId="0" fontId="43" fillId="2" borderId="103" xfId="0" applyFont="1" applyFill="1" applyBorder="1" applyProtection="1">
      <protection locked="0"/>
    </xf>
    <xf numFmtId="3" fontId="8" fillId="2" borderId="103" xfId="0" applyNumberFormat="1" applyFont="1" applyFill="1" applyBorder="1" applyAlignment="1" applyProtection="1">
      <alignment horizontal="center" vertical="center"/>
      <protection locked="0"/>
    </xf>
    <xf numFmtId="3" fontId="8" fillId="2" borderId="97" xfId="0" applyNumberFormat="1" applyFont="1" applyFill="1" applyBorder="1" applyAlignment="1" applyProtection="1">
      <alignment horizontal="center" vertical="center"/>
      <protection locked="0"/>
    </xf>
    <xf numFmtId="169" fontId="45" fillId="2" borderId="12" xfId="0" applyNumberFormat="1" applyFont="1" applyFill="1" applyBorder="1" applyAlignment="1" applyProtection="1">
      <alignment horizontal="center" vertical="center"/>
      <protection locked="0"/>
    </xf>
    <xf numFmtId="0" fontId="45" fillId="2" borderId="86" xfId="0" applyNumberFormat="1" applyFont="1" applyFill="1" applyBorder="1" applyAlignment="1" applyProtection="1">
      <alignment horizontal="left" vertical="center"/>
      <protection locked="0"/>
    </xf>
    <xf numFmtId="3" fontId="42" fillId="2" borderId="86" xfId="0" applyNumberFormat="1" applyFont="1" applyFill="1" applyBorder="1" applyAlignment="1" applyProtection="1">
      <alignment horizontal="center" vertical="center"/>
      <protection locked="0"/>
    </xf>
    <xf numFmtId="0" fontId="34" fillId="2" borderId="86" xfId="0" applyFont="1" applyFill="1" applyBorder="1" applyProtection="1">
      <protection locked="0"/>
    </xf>
    <xf numFmtId="3" fontId="58" fillId="2" borderId="86" xfId="0" applyNumberFormat="1" applyFont="1" applyFill="1" applyBorder="1" applyAlignment="1" applyProtection="1">
      <alignment horizontal="left" vertical="center"/>
      <protection locked="0"/>
    </xf>
    <xf numFmtId="3" fontId="45" fillId="2" borderId="86" xfId="0" applyNumberFormat="1" applyFont="1" applyFill="1" applyBorder="1" applyAlignment="1" applyProtection="1">
      <alignment vertical="center"/>
      <protection locked="0"/>
    </xf>
    <xf numFmtId="169" fontId="8" fillId="2" borderId="12" xfId="70" applyNumberFormat="1" applyFont="1" applyFill="1" applyBorder="1" applyAlignment="1" applyProtection="1">
      <alignment horizontal="center" vertical="center"/>
      <protection locked="0"/>
    </xf>
    <xf numFmtId="171" fontId="8" fillId="2" borderId="12" xfId="70" applyNumberFormat="1" applyFont="1" applyFill="1" applyBorder="1" applyAlignment="1" applyProtection="1">
      <alignment horizontal="center" vertical="center"/>
      <protection locked="0"/>
    </xf>
    <xf numFmtId="0" fontId="41" fillId="28" borderId="0" xfId="0" applyFont="1" applyFill="1" applyAlignment="1" applyProtection="1">
      <alignment horizontal="center" vertical="center"/>
      <protection locked="0"/>
    </xf>
    <xf numFmtId="10" fontId="41" fillId="28"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xf>
    <xf numFmtId="10" fontId="41" fillId="2" borderId="0" xfId="0" applyNumberFormat="1" applyFont="1" applyFill="1" applyBorder="1" applyAlignment="1" applyProtection="1">
      <alignment horizontal="center" vertical="center"/>
      <protection locked="0"/>
    </xf>
    <xf numFmtId="10" fontId="42" fillId="2" borderId="0" xfId="0" applyNumberFormat="1" applyFont="1" applyFill="1" applyBorder="1" applyAlignment="1" applyProtection="1">
      <alignment horizontal="center" vertical="center"/>
      <protection locked="0"/>
    </xf>
    <xf numFmtId="10" fontId="49" fillId="2" borderId="0" xfId="0" applyNumberFormat="1" applyFont="1" applyFill="1" applyBorder="1" applyAlignment="1" applyProtection="1">
      <alignment horizontal="center" vertical="center"/>
      <protection locked="0"/>
    </xf>
    <xf numFmtId="10" fontId="41" fillId="28" borderId="0" xfId="72" applyNumberFormat="1" applyFont="1" applyFill="1" applyBorder="1" applyAlignment="1" applyProtection="1">
      <alignment horizontal="center" vertical="center"/>
      <protection locked="0"/>
    </xf>
    <xf numFmtId="10" fontId="41" fillId="2" borderId="0" xfId="72" applyNumberFormat="1" applyFont="1" applyFill="1" applyBorder="1" applyAlignment="1" applyProtection="1">
      <alignment horizontal="center" vertical="center"/>
      <protection locked="0"/>
    </xf>
    <xf numFmtId="10" fontId="34" fillId="2" borderId="0" xfId="72" applyNumberFormat="1" applyFont="1" applyFill="1" applyBorder="1" applyAlignment="1" applyProtection="1">
      <alignment horizontal="center" vertical="center"/>
      <protection locked="0"/>
    </xf>
    <xf numFmtId="10" fontId="45" fillId="2" borderId="0" xfId="72" applyNumberFormat="1" applyFont="1" applyFill="1" applyBorder="1" applyAlignment="1" applyProtection="1">
      <alignment horizontal="center" vertical="center"/>
      <protection locked="0"/>
    </xf>
    <xf numFmtId="10" fontId="45" fillId="2" borderId="0" xfId="0" applyNumberFormat="1" applyFont="1" applyFill="1" applyBorder="1" applyAlignment="1" applyProtection="1">
      <alignment horizontal="center" vertical="center" wrapText="1"/>
      <protection locked="0"/>
    </xf>
    <xf numFmtId="10" fontId="210" fillId="2" borderId="0" xfId="0" applyNumberFormat="1" applyFont="1" applyFill="1" applyBorder="1" applyAlignment="1" applyProtection="1">
      <alignment horizontal="center" vertical="center" wrapText="1"/>
      <protection locked="0"/>
    </xf>
    <xf numFmtId="10" fontId="34" fillId="2" borderId="0" xfId="0" applyNumberFormat="1" applyFont="1" applyFill="1" applyBorder="1" applyAlignment="1" applyProtection="1">
      <alignment vertical="center"/>
      <protection locked="0"/>
    </xf>
    <xf numFmtId="10" fontId="45" fillId="2" borderId="0" xfId="0" applyNumberFormat="1" applyFont="1" applyFill="1" applyBorder="1" applyAlignment="1" applyProtection="1">
      <alignment horizontal="center" vertical="center"/>
      <protection locked="0"/>
    </xf>
    <xf numFmtId="10" fontId="34" fillId="2" borderId="0" xfId="0" applyNumberFormat="1" applyFont="1" applyFill="1" applyBorder="1" applyAlignment="1" applyProtection="1">
      <alignment horizontal="center" vertical="center"/>
      <protection locked="0"/>
    </xf>
    <xf numFmtId="10" fontId="211" fillId="2"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protection locked="0"/>
    </xf>
    <xf numFmtId="10" fontId="34" fillId="28" borderId="0" xfId="0" applyNumberFormat="1" applyFont="1" applyFill="1" applyBorder="1" applyAlignment="1" applyProtection="1">
      <alignment horizontal="center" vertical="center"/>
      <protection locked="0"/>
    </xf>
    <xf numFmtId="0" fontId="0" fillId="2" borderId="0" xfId="0" applyFill="1" applyProtection="1">
      <protection locked="0"/>
    </xf>
    <xf numFmtId="0" fontId="91" fillId="2" borderId="0" xfId="0" applyFont="1" applyFill="1" applyBorder="1" applyAlignment="1" applyProtection="1">
      <alignment vertical="top" wrapText="1"/>
      <protection locked="0"/>
    </xf>
    <xf numFmtId="0" fontId="52" fillId="26" borderId="115" xfId="0" applyNumberFormat="1" applyFont="1" applyFill="1" applyBorder="1" applyAlignment="1" applyProtection="1">
      <alignment horizontal="center" vertical="center" wrapText="1"/>
      <protection locked="0"/>
    </xf>
    <xf numFmtId="3" fontId="91" fillId="2" borderId="0" xfId="0" applyNumberFormat="1" applyFont="1" applyFill="1" applyBorder="1" applyAlignment="1" applyProtection="1">
      <alignment horizontal="center" vertical="center"/>
      <protection locked="0"/>
    </xf>
    <xf numFmtId="3" fontId="91" fillId="2" borderId="0" xfId="0" applyNumberFormat="1" applyFont="1" applyFill="1" applyBorder="1" applyAlignment="1" applyProtection="1">
      <alignment vertical="center"/>
      <protection locked="0"/>
    </xf>
    <xf numFmtId="3" fontId="8" fillId="2" borderId="96" xfId="0" applyNumberFormat="1" applyFont="1" applyFill="1" applyBorder="1" applyAlignment="1" applyProtection="1">
      <alignment horizontal="left" vertical="center"/>
      <protection locked="0"/>
    </xf>
    <xf numFmtId="3" fontId="207" fillId="2" borderId="96" xfId="0" applyNumberFormat="1" applyFont="1" applyFill="1" applyBorder="1" applyAlignment="1" applyProtection="1">
      <alignment horizontal="left" vertical="center"/>
      <protection locked="0"/>
    </xf>
    <xf numFmtId="3" fontId="42" fillId="2" borderId="96" xfId="0" applyNumberFormat="1" applyFont="1" applyFill="1" applyBorder="1" applyAlignment="1" applyProtection="1">
      <alignment horizontal="center" vertical="center"/>
      <protection locked="0"/>
    </xf>
    <xf numFmtId="0" fontId="43" fillId="2" borderId="96" xfId="0" applyFont="1" applyFill="1" applyBorder="1" applyProtection="1">
      <protection locked="0"/>
    </xf>
    <xf numFmtId="3" fontId="8" fillId="2" borderId="96" xfId="0" applyNumberFormat="1" applyFont="1" applyFill="1" applyBorder="1" applyAlignment="1" applyProtection="1">
      <alignment horizontal="center" vertical="center"/>
      <protection locked="0"/>
    </xf>
    <xf numFmtId="3" fontId="91" fillId="2" borderId="109" xfId="0" applyNumberFormat="1" applyFont="1" applyFill="1" applyBorder="1" applyAlignment="1" applyProtection="1">
      <alignment vertical="center"/>
      <protection locked="0"/>
    </xf>
    <xf numFmtId="0" fontId="13" fillId="2" borderId="0" xfId="0" applyFont="1" applyFill="1" applyProtection="1">
      <protection locked="0"/>
    </xf>
    <xf numFmtId="0" fontId="48" fillId="89" borderId="89" xfId="0" applyFont="1" applyFill="1" applyBorder="1" applyAlignment="1" applyProtection="1">
      <alignment horizontal="left" vertical="center"/>
      <protection locked="0"/>
    </xf>
    <xf numFmtId="0" fontId="48" fillId="89" borderId="109" xfId="0" applyFont="1" applyFill="1" applyBorder="1" applyAlignment="1" applyProtection="1">
      <alignment horizontal="left" vertical="center"/>
      <protection locked="0"/>
    </xf>
    <xf numFmtId="169" fontId="45" fillId="2" borderId="12" xfId="71" applyNumberFormat="1" applyFont="1" applyFill="1" applyBorder="1" applyAlignment="1" applyProtection="1">
      <alignment horizontal="center" vertical="center"/>
      <protection locked="0"/>
    </xf>
    <xf numFmtId="3" fontId="42" fillId="2" borderId="117" xfId="0" applyNumberFormat="1" applyFont="1" applyFill="1" applyBorder="1" applyAlignment="1" applyProtection="1">
      <alignment horizontal="center" vertical="center"/>
      <protection locked="0"/>
    </xf>
    <xf numFmtId="44" fontId="0" fillId="2" borderId="0" xfId="70" applyFont="1" applyFill="1" applyProtection="1">
      <protection locked="0"/>
    </xf>
    <xf numFmtId="282" fontId="45" fillId="2" borderId="12" xfId="0" applyNumberFormat="1" applyFont="1" applyFill="1" applyBorder="1" applyAlignment="1" applyProtection="1">
      <alignment horizontal="center" vertical="center"/>
      <protection locked="0"/>
    </xf>
    <xf numFmtId="0" fontId="59" fillId="2" borderId="5" xfId="0" applyFont="1" applyFill="1" applyBorder="1" applyProtection="1">
      <protection locked="0"/>
    </xf>
    <xf numFmtId="3" fontId="207" fillId="2" borderId="5" xfId="0" applyNumberFormat="1" applyFont="1" applyFill="1" applyBorder="1" applyAlignment="1" applyProtection="1">
      <alignment horizontal="left" vertical="center"/>
      <protection locked="0"/>
    </xf>
    <xf numFmtId="3" fontId="8" fillId="2" borderId="5" xfId="0" applyNumberFormat="1" applyFont="1" applyFill="1" applyBorder="1" applyAlignment="1" applyProtection="1">
      <alignment horizontal="center" vertical="center"/>
      <protection locked="0"/>
    </xf>
    <xf numFmtId="3" fontId="8" fillId="2" borderId="5" xfId="0" applyNumberFormat="1" applyFont="1" applyFill="1" applyBorder="1" applyAlignment="1" applyProtection="1">
      <alignment vertical="center"/>
      <protection locked="0"/>
    </xf>
    <xf numFmtId="168" fontId="8" fillId="2" borderId="5" xfId="0" applyNumberFormat="1" applyFont="1" applyFill="1" applyBorder="1" applyAlignment="1" applyProtection="1">
      <alignment horizontal="center" vertical="center"/>
      <protection locked="0"/>
    </xf>
    <xf numFmtId="0" fontId="41" fillId="28" borderId="34" xfId="0" applyNumberFormat="1" applyFont="1" applyFill="1" applyBorder="1" applyAlignment="1" applyProtection="1">
      <alignment horizontal="center"/>
      <protection locked="0"/>
    </xf>
    <xf numFmtId="3" fontId="48" fillId="28" borderId="34" xfId="0" applyNumberFormat="1" applyFont="1" applyFill="1" applyBorder="1" applyAlignment="1" applyProtection="1">
      <alignment horizontal="center"/>
      <protection locked="0"/>
    </xf>
    <xf numFmtId="0" fontId="41" fillId="28" borderId="110" xfId="0" applyNumberFormat="1" applyFont="1" applyFill="1" applyBorder="1" applyAlignment="1" applyProtection="1">
      <alignment horizontal="center"/>
      <protection locked="0"/>
    </xf>
    <xf numFmtId="0" fontId="219" fillId="28" borderId="0" xfId="0" applyFont="1" applyFill="1" applyAlignment="1" applyProtection="1">
      <protection locked="0"/>
    </xf>
    <xf numFmtId="0" fontId="219" fillId="28" borderId="0" xfId="0" applyFont="1" applyFill="1" applyBorder="1" applyProtection="1">
      <protection locked="0"/>
    </xf>
    <xf numFmtId="0" fontId="44" fillId="90" borderId="0" xfId="0" applyFont="1" applyFill="1" applyBorder="1" applyAlignment="1" applyProtection="1">
      <alignment horizontal="center"/>
      <protection locked="0"/>
    </xf>
    <xf numFmtId="0" fontId="2" fillId="2" borderId="0" xfId="0" applyFont="1" applyFill="1" applyProtection="1">
      <protection locked="0"/>
    </xf>
    <xf numFmtId="0" fontId="13" fillId="2" borderId="0" xfId="0" applyFont="1" applyFill="1" applyBorder="1" applyProtection="1">
      <protection locked="0"/>
    </xf>
    <xf numFmtId="0" fontId="42" fillId="2" borderId="0" xfId="0" applyFont="1" applyFill="1" applyBorder="1" applyAlignment="1" applyProtection="1">
      <alignment horizontal="left" vertical="top"/>
      <protection locked="0"/>
    </xf>
    <xf numFmtId="174" fontId="212" fillId="90" borderId="28" xfId="40" applyNumberFormat="1" applyFont="1" applyFill="1" applyBorder="1" applyAlignment="1" applyProtection="1">
      <alignment horizontal="left" vertical="center"/>
      <protection locked="0"/>
    </xf>
    <xf numFmtId="0" fontId="219" fillId="2" borderId="0" xfId="0" applyFont="1" applyFill="1" applyAlignment="1" applyProtection="1">
      <alignment wrapText="1"/>
      <protection locked="0"/>
    </xf>
    <xf numFmtId="0" fontId="41" fillId="0" borderId="34" xfId="0" applyNumberFormat="1" applyFont="1" applyBorder="1" applyAlignment="1" applyProtection="1">
      <alignment horizontal="center"/>
      <protection locked="0"/>
    </xf>
    <xf numFmtId="38" fontId="48" fillId="28" borderId="34" xfId="0" applyNumberFormat="1" applyFont="1" applyFill="1" applyBorder="1" applyAlignment="1" applyProtection="1">
      <alignment horizontal="center"/>
      <protection locked="0"/>
    </xf>
    <xf numFmtId="0" fontId="2" fillId="2" borderId="0" xfId="0" applyFont="1" applyFill="1" applyBorder="1" applyProtection="1">
      <protection locked="0"/>
    </xf>
    <xf numFmtId="0" fontId="13" fillId="28" borderId="0" xfId="0" applyFont="1" applyFill="1" applyAlignment="1" applyProtection="1">
      <alignment wrapText="1"/>
      <protection locked="0"/>
    </xf>
    <xf numFmtId="0" fontId="13" fillId="28" borderId="0" xfId="0" applyFont="1" applyFill="1" applyBorder="1" applyProtection="1">
      <protection locked="0"/>
    </xf>
    <xf numFmtId="0" fontId="13" fillId="28" borderId="0" xfId="0" applyFont="1" applyFill="1" applyProtection="1">
      <protection locked="0"/>
    </xf>
    <xf numFmtId="9" fontId="41" fillId="28" borderId="0" xfId="0" applyNumberFormat="1" applyFont="1" applyFill="1" applyBorder="1" applyAlignment="1" applyProtection="1">
      <alignment horizontal="center" vertical="center"/>
      <protection locked="0"/>
    </xf>
    <xf numFmtId="3" fontId="214" fillId="2" borderId="0" xfId="0" applyNumberFormat="1" applyFont="1" applyFill="1" applyBorder="1" applyAlignment="1" applyProtection="1">
      <alignment horizontal="center" vertical="center"/>
      <protection locked="0"/>
    </xf>
    <xf numFmtId="9" fontId="41" fillId="28" borderId="0" xfId="0" applyNumberFormat="1" applyFont="1" applyFill="1" applyBorder="1" applyAlignment="1">
      <alignment horizontal="center" vertical="center"/>
    </xf>
    <xf numFmtId="9" fontId="41" fillId="28" borderId="0" xfId="0" applyNumberFormat="1" applyFont="1" applyFill="1" applyBorder="1" applyAlignment="1">
      <alignment horizontal="center"/>
    </xf>
    <xf numFmtId="0" fontId="8" fillId="2" borderId="110" xfId="0" applyFont="1" applyFill="1" applyBorder="1" applyAlignment="1" applyProtection="1">
      <alignment horizontal="center" vertical="center" wrapText="1"/>
      <protection locked="0"/>
    </xf>
    <xf numFmtId="0" fontId="8" fillId="28" borderId="110" xfId="0" applyFont="1" applyFill="1" applyBorder="1" applyAlignment="1" applyProtection="1">
      <alignment horizontal="center" vertical="center" wrapText="1"/>
      <protection locked="0"/>
    </xf>
    <xf numFmtId="0" fontId="45" fillId="2" borderId="41" xfId="0" applyFont="1" applyFill="1" applyBorder="1" applyAlignment="1" applyProtection="1">
      <alignment horizontal="left" vertical="center" wrapText="1"/>
      <protection locked="0"/>
    </xf>
    <xf numFmtId="0" fontId="45" fillId="2" borderId="40" xfId="0" applyFont="1" applyFill="1" applyBorder="1" applyAlignment="1" applyProtection="1">
      <alignment horizontal="center" vertical="center" wrapText="1"/>
      <protection locked="0"/>
    </xf>
    <xf numFmtId="0" fontId="45" fillId="2" borderId="42" xfId="0" applyFont="1" applyFill="1" applyBorder="1" applyAlignment="1" applyProtection="1">
      <alignment horizontal="center" vertical="center" wrapText="1"/>
      <protection locked="0"/>
    </xf>
    <xf numFmtId="0" fontId="54" fillId="2" borderId="3" xfId="0" applyFont="1" applyFill="1" applyBorder="1" applyAlignment="1" applyProtection="1">
      <alignment horizontal="left" vertical="center" wrapText="1"/>
      <protection locked="0"/>
    </xf>
    <xf numFmtId="0" fontId="54" fillId="28" borderId="35" xfId="0" applyFont="1" applyFill="1" applyBorder="1" applyAlignment="1" applyProtection="1">
      <alignment horizontal="center" vertical="center" wrapText="1"/>
      <protection locked="0"/>
    </xf>
    <xf numFmtId="0" fontId="54" fillId="28" borderId="45" xfId="0" applyFont="1" applyFill="1" applyBorder="1" applyAlignment="1" applyProtection="1">
      <alignment horizontal="center" vertical="center" wrapText="1"/>
      <protection locked="0"/>
    </xf>
    <xf numFmtId="0" fontId="54" fillId="2" borderId="136" xfId="0" applyFont="1" applyFill="1" applyBorder="1" applyAlignment="1" applyProtection="1">
      <alignment horizontal="left" vertical="center" wrapText="1"/>
      <protection locked="0"/>
    </xf>
    <xf numFmtId="0" fontId="8" fillId="2" borderId="2" xfId="0" applyFont="1" applyFill="1" applyBorder="1" applyAlignment="1" applyProtection="1">
      <alignment horizontal="left" wrapText="1"/>
      <protection locked="0"/>
    </xf>
    <xf numFmtId="0" fontId="54" fillId="2" borderId="89" xfId="0" applyFont="1" applyFill="1" applyBorder="1" applyAlignment="1" applyProtection="1">
      <alignment horizontal="left" vertical="center" wrapText="1"/>
      <protection locked="0"/>
    </xf>
    <xf numFmtId="176" fontId="8" fillId="2" borderId="0" xfId="70" applyNumberFormat="1" applyFont="1" applyFill="1" applyBorder="1" applyAlignment="1" applyProtection="1">
      <alignment horizontal="center"/>
      <protection locked="0"/>
    </xf>
    <xf numFmtId="0" fontId="4" fillId="2" borderId="12" xfId="0" applyFont="1" applyFill="1" applyBorder="1" applyProtection="1">
      <protection locked="0"/>
    </xf>
    <xf numFmtId="0" fontId="209" fillId="2" borderId="0" xfId="0" applyFont="1" applyFill="1" applyBorder="1" applyProtection="1">
      <protection locked="0"/>
    </xf>
    <xf numFmtId="0" fontId="45" fillId="2" borderId="0" xfId="0" applyFont="1" applyFill="1" applyBorder="1" applyAlignment="1" applyProtection="1">
      <alignment horizontal="center" vertical="center"/>
      <protection locked="0"/>
    </xf>
    <xf numFmtId="0" fontId="7" fillId="2" borderId="12" xfId="0" applyFont="1" applyFill="1" applyBorder="1" applyProtection="1">
      <protection locked="0"/>
    </xf>
    <xf numFmtId="0" fontId="54" fillId="2" borderId="0" xfId="0" applyFont="1" applyFill="1" applyBorder="1" applyAlignment="1" applyProtection="1">
      <alignment horizontal="left" vertical="center" wrapText="1"/>
      <protection locked="0"/>
    </xf>
    <xf numFmtId="0" fontId="45" fillId="2" borderId="89" xfId="0" applyFont="1" applyFill="1" applyBorder="1" applyAlignment="1" applyProtection="1">
      <alignment horizontal="left" vertical="center" wrapText="1"/>
      <protection locked="0"/>
    </xf>
    <xf numFmtId="0" fontId="5" fillId="2" borderId="12" xfId="0" applyFont="1" applyFill="1" applyBorder="1" applyProtection="1">
      <protection locked="0"/>
    </xf>
    <xf numFmtId="0" fontId="5" fillId="2" borderId="0" xfId="0" applyFont="1" applyFill="1" applyBorder="1" applyProtection="1">
      <protection locked="0"/>
    </xf>
    <xf numFmtId="176" fontId="45" fillId="2" borderId="5" xfId="70" applyNumberFormat="1" applyFont="1" applyFill="1" applyBorder="1" applyProtection="1">
      <protection locked="0"/>
    </xf>
    <xf numFmtId="0" fontId="5" fillId="2" borderId="5" xfId="0" applyFont="1" applyFill="1" applyBorder="1" applyProtection="1">
      <protection locked="0"/>
    </xf>
    <xf numFmtId="0" fontId="5" fillId="2" borderId="6" xfId="0" applyFont="1" applyFill="1" applyBorder="1" applyProtection="1">
      <protection locked="0"/>
    </xf>
    <xf numFmtId="0" fontId="219" fillId="28" borderId="0" xfId="0" applyFont="1" applyFill="1" applyAlignment="1" applyProtection="1">
      <alignment horizontal="left"/>
      <protection locked="0"/>
    </xf>
    <xf numFmtId="0" fontId="5" fillId="28" borderId="0" xfId="0" applyFont="1" applyFill="1" applyProtection="1">
      <protection locked="0"/>
    </xf>
    <xf numFmtId="1" fontId="45" fillId="2" borderId="118" xfId="0" applyNumberFormat="1" applyFont="1" applyFill="1" applyBorder="1" applyAlignment="1" applyProtection="1">
      <alignment horizontal="center"/>
      <protection locked="0"/>
    </xf>
    <xf numFmtId="1" fontId="45" fillId="2" borderId="39" xfId="0" applyNumberFormat="1" applyFont="1" applyFill="1" applyBorder="1" applyAlignment="1" applyProtection="1">
      <alignment horizontal="center"/>
      <protection locked="0"/>
    </xf>
    <xf numFmtId="1" fontId="45" fillId="2" borderId="54" xfId="0" applyNumberFormat="1" applyFont="1" applyFill="1" applyBorder="1" applyAlignment="1" applyProtection="1">
      <alignment horizontal="center"/>
      <protection locked="0"/>
    </xf>
    <xf numFmtId="9" fontId="51" fillId="91" borderId="0" xfId="0" applyNumberFormat="1" applyFont="1" applyFill="1" applyAlignment="1">
      <alignment horizontal="center"/>
    </xf>
    <xf numFmtId="3" fontId="227" fillId="2" borderId="0" xfId="0" applyNumberFormat="1" applyFont="1" applyFill="1" applyBorder="1" applyAlignment="1" applyProtection="1">
      <alignment vertical="center"/>
      <protection locked="0"/>
    </xf>
    <xf numFmtId="0" fontId="34" fillId="2" borderId="12" xfId="0" applyFont="1" applyFill="1" applyBorder="1" applyProtection="1">
      <protection locked="0"/>
    </xf>
    <xf numFmtId="0" fontId="48" fillId="28" borderId="0" xfId="0" applyFont="1" applyFill="1" applyProtection="1">
      <protection locked="0"/>
    </xf>
    <xf numFmtId="0" fontId="7" fillId="28" borderId="0" xfId="0" applyFont="1" applyFill="1" applyAlignment="1" applyProtection="1">
      <alignment horizontal="left"/>
      <protection locked="0"/>
    </xf>
    <xf numFmtId="0" fontId="235" fillId="2" borderId="0" xfId="0" applyFont="1" applyFill="1" applyAlignment="1" applyProtection="1">
      <alignment horizontal="center"/>
      <protection locked="0"/>
    </xf>
    <xf numFmtId="0" fontId="232" fillId="2" borderId="0" xfId="0" applyFont="1" applyFill="1" applyAlignment="1" applyProtection="1">
      <alignment horizontal="center"/>
      <protection locked="0"/>
    </xf>
    <xf numFmtId="0" fontId="233" fillId="2" borderId="0" xfId="0" applyFont="1" applyFill="1" applyBorder="1" applyAlignment="1" applyProtection="1">
      <alignment horizontal="center"/>
      <protection locked="0"/>
    </xf>
    <xf numFmtId="0" fontId="234" fillId="2" borderId="0" xfId="0" applyFont="1" applyFill="1" applyAlignment="1" applyProtection="1">
      <alignment horizontal="center"/>
      <protection locked="0"/>
    </xf>
    <xf numFmtId="0" fontId="232" fillId="2" borderId="0" xfId="0" applyFont="1" applyFill="1" applyBorder="1" applyAlignment="1" applyProtection="1">
      <alignment horizontal="center"/>
      <protection locked="0"/>
    </xf>
    <xf numFmtId="0" fontId="235" fillId="2" borderId="0" xfId="0" applyFont="1" applyFill="1" applyBorder="1" applyAlignment="1" applyProtection="1">
      <alignment horizontal="center"/>
      <protection locked="0"/>
    </xf>
    <xf numFmtId="3" fontId="227" fillId="2" borderId="0" xfId="0" applyNumberFormat="1" applyFont="1" applyFill="1" applyBorder="1" applyAlignment="1" applyProtection="1">
      <alignment vertical="center" wrapText="1"/>
      <protection locked="0"/>
    </xf>
    <xf numFmtId="0" fontId="0" fillId="2" borderId="0" xfId="0" applyFill="1" applyBorder="1" applyProtection="1">
      <protection locked="0"/>
    </xf>
    <xf numFmtId="0" fontId="34" fillId="2" borderId="0" xfId="0" applyFont="1" applyFill="1" applyBorder="1" applyAlignment="1" applyProtection="1">
      <alignment horizontal="center" vertical="center"/>
      <protection locked="0"/>
    </xf>
    <xf numFmtId="9" fontId="41" fillId="2" borderId="0" xfId="72" applyFont="1" applyFill="1" applyBorder="1" applyAlignment="1" applyProtection="1">
      <alignment horizontal="center" vertical="center"/>
      <protection locked="0"/>
    </xf>
    <xf numFmtId="3" fontId="231" fillId="2" borderId="89" xfId="0" applyNumberFormat="1" applyFont="1" applyFill="1" applyBorder="1" applyAlignment="1" applyProtection="1">
      <alignment vertical="center"/>
      <protection locked="0"/>
    </xf>
    <xf numFmtId="3" fontId="231" fillId="0" borderId="89" xfId="0" applyNumberFormat="1" applyFont="1" applyFill="1" applyBorder="1" applyAlignment="1" applyProtection="1">
      <alignment vertical="center" wrapText="1"/>
      <protection locked="0"/>
    </xf>
    <xf numFmtId="0" fontId="91" fillId="2" borderId="89" xfId="0" applyFont="1" applyFill="1" applyBorder="1" applyAlignment="1" applyProtection="1">
      <alignment vertical="top" wrapText="1"/>
      <protection locked="0"/>
    </xf>
    <xf numFmtId="3" fontId="91" fillId="2" borderId="118" xfId="0" applyNumberFormat="1" applyFont="1" applyFill="1" applyBorder="1" applyAlignment="1" applyProtection="1">
      <alignment horizontal="left" vertical="center"/>
      <protection locked="0"/>
    </xf>
    <xf numFmtId="0" fontId="232" fillId="2" borderId="0" xfId="0" applyFont="1" applyFill="1" applyAlignment="1" applyProtection="1">
      <alignment horizontal="center" vertical="center"/>
      <protection locked="0"/>
    </xf>
    <xf numFmtId="0" fontId="232" fillId="2" borderId="0" xfId="0" applyFont="1" applyFill="1" applyBorder="1" applyAlignment="1" applyProtection="1">
      <alignment horizontal="center" vertical="center"/>
      <protection locked="0"/>
    </xf>
    <xf numFmtId="3" fontId="231" fillId="2" borderId="0" xfId="0" applyNumberFormat="1" applyFont="1" applyFill="1" applyBorder="1" applyAlignment="1" applyProtection="1">
      <alignment vertical="center"/>
      <protection locked="0"/>
    </xf>
    <xf numFmtId="3" fontId="47" fillId="2" borderId="0" xfId="0" applyNumberFormat="1" applyFont="1" applyFill="1" applyBorder="1" applyAlignment="1" applyProtection="1">
      <alignment vertical="center"/>
      <protection locked="0"/>
    </xf>
    <xf numFmtId="0" fontId="91" fillId="2" borderId="0" xfId="0" applyNumberFormat="1" applyFont="1" applyFill="1" applyBorder="1" applyAlignment="1" applyProtection="1">
      <alignment vertical="top"/>
      <protection locked="0"/>
    </xf>
    <xf numFmtId="0" fontId="91" fillId="2" borderId="0" xfId="0" applyNumberFormat="1" applyFont="1" applyFill="1" applyBorder="1" applyAlignment="1" applyProtection="1">
      <alignment vertical="top" wrapText="1"/>
      <protection locked="0"/>
    </xf>
    <xf numFmtId="3" fontId="91" fillId="2" borderId="0" xfId="0" applyNumberFormat="1" applyFont="1" applyFill="1" applyBorder="1" applyAlignment="1" applyProtection="1">
      <alignment vertical="center" wrapText="1"/>
      <protection locked="0"/>
    </xf>
    <xf numFmtId="3" fontId="91" fillId="2" borderId="0" xfId="0" applyNumberFormat="1" applyFont="1" applyFill="1" applyBorder="1" applyAlignment="1" applyProtection="1">
      <alignment horizontal="left" vertical="center"/>
      <protection locked="0"/>
    </xf>
    <xf numFmtId="3" fontId="231" fillId="0" borderId="0" xfId="0" applyNumberFormat="1" applyFont="1" applyFill="1" applyBorder="1" applyAlignment="1" applyProtection="1">
      <alignment vertical="center" wrapText="1"/>
      <protection locked="0"/>
    </xf>
    <xf numFmtId="3" fontId="47" fillId="2" borderId="0" xfId="0" applyNumberFormat="1" applyFont="1" applyFill="1" applyBorder="1" applyAlignment="1" applyProtection="1">
      <alignment horizontal="center" vertical="center"/>
      <protection locked="0"/>
    </xf>
    <xf numFmtId="0" fontId="232" fillId="2" borderId="12" xfId="0" applyFont="1" applyFill="1" applyBorder="1" applyAlignment="1" applyProtection="1">
      <alignment horizontal="center" vertical="center"/>
      <protection locked="0"/>
    </xf>
    <xf numFmtId="9" fontId="45" fillId="28" borderId="0" xfId="72" applyFont="1" applyFill="1" applyBorder="1" applyAlignment="1">
      <alignment vertical="top"/>
    </xf>
    <xf numFmtId="0" fontId="13" fillId="90" borderId="110" xfId="0" applyFont="1" applyFill="1" applyBorder="1" applyAlignment="1" applyProtection="1">
      <alignment horizontal="center"/>
      <protection locked="0"/>
    </xf>
    <xf numFmtId="171" fontId="91" fillId="2" borderId="37" xfId="0" applyNumberFormat="1" applyFont="1" applyFill="1" applyBorder="1" applyAlignment="1">
      <alignment horizontal="center"/>
    </xf>
    <xf numFmtId="0" fontId="45" fillId="2" borderId="3" xfId="0" applyFont="1" applyFill="1" applyBorder="1" applyAlignment="1" applyProtection="1">
      <alignment horizontal="left" vertical="center" wrapText="1"/>
      <protection locked="0"/>
    </xf>
    <xf numFmtId="0" fontId="44" fillId="2" borderId="0" xfId="0" applyFont="1" applyFill="1" applyBorder="1" applyAlignment="1">
      <alignment horizontal="left" vertical="center"/>
    </xf>
    <xf numFmtId="0" fontId="91" fillId="2" borderId="0" xfId="0" applyFont="1" applyFill="1" applyBorder="1" applyAlignment="1">
      <alignment horizontal="left" wrapText="1"/>
    </xf>
    <xf numFmtId="0" fontId="44" fillId="2" borderId="0" xfId="0" applyFont="1" applyFill="1" applyBorder="1" applyAlignment="1" applyProtection="1">
      <alignment horizontal="left" vertical="top"/>
      <protection locked="0"/>
    </xf>
    <xf numFmtId="0" fontId="44" fillId="2" borderId="0" xfId="0" applyFont="1" applyFill="1" applyBorder="1" applyAlignment="1">
      <alignment horizontal="left" vertical="top"/>
    </xf>
    <xf numFmtId="0" fontId="91" fillId="2" borderId="0" xfId="0" applyFont="1" applyFill="1" applyBorder="1" applyAlignment="1" applyProtection="1">
      <alignment horizontal="left" vertical="center" wrapText="1"/>
      <protection locked="0"/>
    </xf>
    <xf numFmtId="0" fontId="91" fillId="28" borderId="139" xfId="0" applyFont="1" applyFill="1" applyBorder="1" applyAlignment="1">
      <alignment horizontal="left" vertical="center"/>
    </xf>
    <xf numFmtId="0" fontId="212" fillId="28" borderId="123" xfId="40" applyNumberFormat="1" applyFont="1" applyFill="1" applyBorder="1" applyAlignment="1">
      <alignment horizontal="left" vertical="center"/>
    </xf>
    <xf numFmtId="0" fontId="91" fillId="2" borderId="0" xfId="0" applyFont="1" applyFill="1" applyAlignment="1"/>
    <xf numFmtId="0" fontId="91" fillId="2" borderId="0" xfId="0" applyFont="1" applyFill="1" applyAlignment="1">
      <alignment wrapText="1"/>
    </xf>
    <xf numFmtId="0" fontId="91" fillId="2" borderId="0" xfId="0" applyFont="1" applyFill="1" applyAlignment="1">
      <alignment horizontal="left" wrapText="1"/>
    </xf>
    <xf numFmtId="0" fontId="91" fillId="2" borderId="0" xfId="0" applyFont="1" applyFill="1" applyAlignment="1">
      <alignment horizontal="left"/>
    </xf>
    <xf numFmtId="0" fontId="91" fillId="2" borderId="5" xfId="0" applyFont="1" applyFill="1" applyBorder="1" applyAlignment="1">
      <alignment horizontal="left" wrapText="1"/>
    </xf>
    <xf numFmtId="0" fontId="0" fillId="2" borderId="0" xfId="0" applyFont="1" applyFill="1" applyBorder="1" applyAlignment="1">
      <alignment vertical="center"/>
    </xf>
    <xf numFmtId="0" fontId="3" fillId="2" borderId="0" xfId="0" applyFont="1" applyFill="1" applyBorder="1" applyAlignment="1">
      <alignment vertical="center"/>
    </xf>
    <xf numFmtId="0" fontId="44" fillId="2" borderId="0" xfId="0" applyFont="1" applyFill="1" applyBorder="1" applyAlignment="1">
      <alignment horizontal="left"/>
    </xf>
    <xf numFmtId="0" fontId="91" fillId="2" borderId="0" xfId="40" applyNumberFormat="1" applyFont="1" applyFill="1" applyBorder="1" applyAlignment="1">
      <alignment vertical="center" wrapText="1"/>
    </xf>
    <xf numFmtId="0" fontId="8" fillId="2" borderId="110" xfId="0" applyFont="1" applyFill="1" applyBorder="1" applyAlignment="1" applyProtection="1">
      <alignment horizontal="left" vertical="center"/>
      <protection locked="0"/>
    </xf>
    <xf numFmtId="44" fontId="41" fillId="2" borderId="110" xfId="0" applyNumberFormat="1" applyFont="1" applyFill="1" applyBorder="1"/>
    <xf numFmtId="44" fontId="41" fillId="2" borderId="134" xfId="70" applyFont="1" applyFill="1" applyBorder="1"/>
    <xf numFmtId="44" fontId="41" fillId="2" borderId="110" xfId="70" applyFont="1" applyFill="1" applyBorder="1"/>
    <xf numFmtId="44" fontId="41" fillId="2" borderId="122" xfId="70" applyFont="1" applyFill="1" applyBorder="1"/>
    <xf numFmtId="44" fontId="41" fillId="2" borderId="137" xfId="70" applyFont="1" applyFill="1" applyBorder="1"/>
    <xf numFmtId="44" fontId="41" fillId="2" borderId="0" xfId="70" applyFont="1" applyFill="1"/>
    <xf numFmtId="0" fontId="47" fillId="88" borderId="95" xfId="0" applyNumberFormat="1" applyFont="1" applyFill="1" applyBorder="1" applyAlignment="1">
      <alignment horizontal="center" vertical="center" wrapText="1"/>
    </xf>
    <xf numFmtId="170" fontId="47" fillId="88" borderId="110" xfId="0" applyNumberFormat="1" applyFont="1" applyFill="1" applyBorder="1" applyAlignment="1">
      <alignment horizontal="center" vertical="center" wrapText="1"/>
    </xf>
    <xf numFmtId="0" fontId="91" fillId="2" borderId="0" xfId="0" applyFont="1" applyFill="1"/>
    <xf numFmtId="0" fontId="47" fillId="2" borderId="0" xfId="0" applyFont="1" applyFill="1"/>
    <xf numFmtId="170" fontId="47" fillId="88" borderId="95" xfId="0" applyNumberFormat="1" applyFont="1" applyFill="1" applyBorder="1" applyAlignment="1">
      <alignment horizontal="center" vertical="center" wrapText="1"/>
    </xf>
    <xf numFmtId="0" fontId="44" fillId="2" borderId="0" xfId="0" applyFont="1" applyFill="1" applyBorder="1" applyAlignment="1" applyProtection="1">
      <alignment horizontal="left" vertical="top"/>
      <protection locked="0"/>
    </xf>
    <xf numFmtId="0" fontId="0" fillId="92" borderId="0" xfId="0" applyFont="1" applyFill="1" applyBorder="1" applyAlignment="1">
      <alignment vertical="center"/>
    </xf>
    <xf numFmtId="0" fontId="0" fillId="92" borderId="0" xfId="0" applyFont="1" applyFill="1" applyBorder="1" applyAlignment="1">
      <alignment horizontal="left" vertical="center"/>
    </xf>
    <xf numFmtId="0" fontId="91" fillId="92" borderId="0" xfId="0" applyFont="1" applyFill="1" applyBorder="1" applyAlignment="1">
      <alignment horizontal="left" vertical="center"/>
    </xf>
    <xf numFmtId="174" fontId="212" fillId="92" borderId="28" xfId="40" applyNumberFormat="1" applyFont="1" applyFill="1" applyBorder="1" applyAlignment="1">
      <alignment horizontal="left" vertical="center"/>
    </xf>
    <xf numFmtId="0" fontId="48" fillId="92" borderId="0" xfId="0" applyFont="1" applyFill="1" applyBorder="1" applyAlignment="1">
      <alignment horizontal="left" vertical="center"/>
    </xf>
    <xf numFmtId="170" fontId="47" fillId="88" borderId="110" xfId="0" applyNumberFormat="1" applyFont="1" applyFill="1" applyBorder="1" applyAlignment="1">
      <alignment horizontal="left" vertical="center" wrapText="1"/>
    </xf>
    <xf numFmtId="170" fontId="47" fillId="88" borderId="95" xfId="0" applyNumberFormat="1" applyFont="1" applyFill="1" applyBorder="1" applyAlignment="1">
      <alignment horizontal="left" vertical="center" wrapText="1"/>
    </xf>
    <xf numFmtId="0" fontId="13" fillId="92" borderId="0" xfId="0" applyFont="1" applyFill="1" applyBorder="1" applyAlignment="1">
      <alignment vertical="center"/>
    </xf>
    <xf numFmtId="174" fontId="212" fillId="2" borderId="0" xfId="40" applyNumberFormat="1" applyFont="1" applyFill="1" applyBorder="1" applyAlignment="1" applyProtection="1">
      <alignment horizontal="left" vertical="center"/>
      <protection locked="0"/>
    </xf>
    <xf numFmtId="3" fontId="91" fillId="2" borderId="122" xfId="0" applyNumberFormat="1" applyFont="1" applyFill="1" applyBorder="1" applyAlignment="1">
      <alignment horizontal="center" vertical="center"/>
    </xf>
    <xf numFmtId="3" fontId="91" fillId="2" borderId="138" xfId="0" applyNumberFormat="1" applyFont="1" applyFill="1" applyBorder="1" applyAlignment="1">
      <alignment horizontal="center" vertical="center"/>
    </xf>
    <xf numFmtId="3" fontId="91" fillId="2" borderId="134" xfId="0" applyNumberFormat="1" applyFont="1" applyFill="1" applyBorder="1" applyAlignment="1">
      <alignment horizontal="center" vertical="center"/>
    </xf>
    <xf numFmtId="170" fontId="45" fillId="88" borderId="122" xfId="0" applyNumberFormat="1" applyFont="1" applyFill="1" applyBorder="1" applyAlignment="1">
      <alignment horizontal="center" vertical="center" wrapText="1"/>
    </xf>
    <xf numFmtId="170" fontId="45" fillId="88" borderId="138" xfId="0" applyNumberFormat="1" applyFont="1" applyFill="1" applyBorder="1" applyAlignment="1">
      <alignment horizontal="center" vertical="center" wrapText="1"/>
    </xf>
    <xf numFmtId="170" fontId="45" fillId="88" borderId="134" xfId="0" applyNumberFormat="1" applyFont="1" applyFill="1" applyBorder="1" applyAlignment="1">
      <alignment horizontal="center" vertical="center" wrapText="1"/>
    </xf>
    <xf numFmtId="170" fontId="91" fillId="88" borderId="122" xfId="0" applyNumberFormat="1" applyFont="1" applyFill="1" applyBorder="1" applyAlignment="1">
      <alignment horizontal="center" vertical="center" wrapText="1"/>
    </xf>
    <xf numFmtId="0" fontId="219" fillId="2" borderId="138" xfId="0" applyFont="1" applyFill="1" applyBorder="1"/>
    <xf numFmtId="170" fontId="91" fillId="88" borderId="138" xfId="0" applyNumberFormat="1" applyFont="1" applyFill="1" applyBorder="1" applyAlignment="1">
      <alignment horizontal="center" vertical="center" wrapText="1"/>
    </xf>
    <xf numFmtId="170" fontId="91" fillId="88" borderId="134" xfId="0" applyNumberFormat="1" applyFont="1" applyFill="1" applyBorder="1" applyAlignment="1">
      <alignment horizontal="center" vertical="center" wrapText="1"/>
    </xf>
    <xf numFmtId="3" fontId="45" fillId="2" borderId="122" xfId="0" applyNumberFormat="1" applyFont="1" applyFill="1" applyBorder="1" applyAlignment="1">
      <alignment horizontal="center" vertical="center"/>
    </xf>
    <xf numFmtId="3" fontId="45" fillId="2" borderId="138" xfId="0" applyNumberFormat="1" applyFont="1" applyFill="1" applyBorder="1" applyAlignment="1">
      <alignment horizontal="center" vertical="center"/>
    </xf>
    <xf numFmtId="3" fontId="45" fillId="2" borderId="134" xfId="0" applyNumberFormat="1" applyFont="1" applyFill="1" applyBorder="1" applyAlignment="1">
      <alignment horizontal="center" vertical="center"/>
    </xf>
    <xf numFmtId="0" fontId="44" fillId="2" borderId="0" xfId="0" applyFont="1" applyFill="1" applyBorder="1" applyAlignment="1" applyProtection="1">
      <alignment vertical="top"/>
      <protection locked="0"/>
    </xf>
    <xf numFmtId="0" fontId="38" fillId="2" borderId="0" xfId="73" applyFill="1"/>
    <xf numFmtId="0" fontId="38" fillId="2" borderId="0" xfId="73" applyFill="1" applyProtection="1">
      <protection locked="0"/>
    </xf>
    <xf numFmtId="0" fontId="38" fillId="2" borderId="0" xfId="73" applyFill="1" applyBorder="1" applyAlignment="1" applyProtection="1">
      <alignment horizontal="left" vertical="center"/>
      <protection locked="0"/>
    </xf>
    <xf numFmtId="0" fontId="38" fillId="0" borderId="0" xfId="73"/>
    <xf numFmtId="174" fontId="51" fillId="2" borderId="0" xfId="40" applyNumberFormat="1" applyFont="1" applyFill="1" applyBorder="1" applyAlignment="1">
      <alignment horizontal="left" vertical="center"/>
    </xf>
    <xf numFmtId="174" fontId="38" fillId="2" borderId="0" xfId="73" applyNumberFormat="1" applyFill="1" applyBorder="1" applyAlignment="1">
      <alignment horizontal="left" vertical="center"/>
    </xf>
    <xf numFmtId="0" fontId="38" fillId="2" borderId="0" xfId="73" applyFill="1" applyAlignment="1" applyProtection="1">
      <alignment wrapText="1"/>
      <protection locked="0"/>
    </xf>
    <xf numFmtId="0" fontId="38" fillId="2" borderId="0" xfId="73" applyFill="1" applyBorder="1" applyAlignment="1" applyProtection="1">
      <alignment horizontal="left" vertical="top"/>
      <protection locked="0"/>
    </xf>
    <xf numFmtId="0" fontId="38" fillId="2" borderId="0" xfId="73" applyFill="1" applyBorder="1" applyAlignment="1">
      <alignment horizontal="left" vertical="center"/>
    </xf>
    <xf numFmtId="1" fontId="7" fillId="28" borderId="0" xfId="0" applyNumberFormat="1" applyFont="1" applyFill="1" applyAlignment="1">
      <alignment vertical="center"/>
    </xf>
    <xf numFmtId="0" fontId="7" fillId="28" borderId="0" xfId="0" applyFont="1" applyFill="1"/>
    <xf numFmtId="176" fontId="7" fillId="28" borderId="0" xfId="0" applyNumberFormat="1" applyFont="1" applyFill="1"/>
    <xf numFmtId="0" fontId="0" fillId="28" borderId="0" xfId="0" applyFont="1" applyFill="1"/>
    <xf numFmtId="0" fontId="0" fillId="28" borderId="0" xfId="0" applyFont="1" applyFill="1" applyAlignment="1">
      <alignment horizontal="center"/>
    </xf>
    <xf numFmtId="0" fontId="41" fillId="2" borderId="0" xfId="0" applyFont="1" applyFill="1" applyBorder="1" applyAlignment="1">
      <alignment horizontal="center" vertical="center"/>
    </xf>
    <xf numFmtId="0" fontId="8" fillId="2" borderId="3" xfId="0" applyFont="1" applyFill="1" applyBorder="1" applyAlignment="1" applyProtection="1">
      <alignment horizontal="left" vertical="center" wrapText="1"/>
      <protection locked="0"/>
    </xf>
    <xf numFmtId="0" fontId="0" fillId="92" borderId="0" xfId="0" applyFill="1"/>
    <xf numFmtId="0" fontId="91" fillId="2" borderId="0" xfId="0" applyFont="1" applyFill="1" applyBorder="1" applyAlignment="1" applyProtection="1">
      <alignment vertical="center" wrapText="1"/>
      <protection locked="0"/>
    </xf>
    <xf numFmtId="0" fontId="0" fillId="28" borderId="110" xfId="0" applyFill="1" applyBorder="1"/>
    <xf numFmtId="0" fontId="0" fillId="2" borderId="110" xfId="0" applyFill="1" applyBorder="1" applyAlignment="1">
      <alignment horizontal="center"/>
    </xf>
    <xf numFmtId="0" fontId="44" fillId="2" borderId="0" xfId="0" applyFont="1" applyFill="1" applyAlignment="1">
      <alignment horizontal="center"/>
    </xf>
    <xf numFmtId="174" fontId="212" fillId="92" borderId="140" xfId="40" applyNumberFormat="1" applyFont="1" applyFill="1" applyBorder="1" applyAlignment="1">
      <alignment vertical="center"/>
    </xf>
    <xf numFmtId="0" fontId="48" fillId="92" borderId="0" xfId="0" applyFont="1" applyFill="1"/>
    <xf numFmtId="0" fontId="236" fillId="2" borderId="88" xfId="73" applyFont="1" applyFill="1" applyBorder="1" applyAlignment="1">
      <alignment vertical="center"/>
    </xf>
    <xf numFmtId="0" fontId="48" fillId="2" borderId="0" xfId="0" applyFont="1" applyFill="1" applyAlignment="1">
      <alignment horizontal="left" vertical="center"/>
    </xf>
    <xf numFmtId="0" fontId="212" fillId="2" borderId="0" xfId="40" applyNumberFormat="1" applyFont="1" applyFill="1" applyBorder="1" applyAlignment="1" applyProtection="1">
      <alignment vertical="center" wrapText="1"/>
      <protection locked="0"/>
    </xf>
    <xf numFmtId="0" fontId="48" fillId="92" borderId="0" xfId="0" applyFont="1" applyFill="1" applyAlignment="1"/>
    <xf numFmtId="0" fontId="38" fillId="92" borderId="0" xfId="73" applyFill="1"/>
    <xf numFmtId="0" fontId="91" fillId="2" borderId="0" xfId="0" applyFont="1" applyFill="1" applyBorder="1" applyAlignment="1">
      <alignment vertical="center" wrapText="1"/>
    </xf>
    <xf numFmtId="0" fontId="236" fillId="2" borderId="49" xfId="73" applyFont="1" applyFill="1" applyBorder="1" applyAlignment="1">
      <alignment vertical="center"/>
    </xf>
    <xf numFmtId="0" fontId="213" fillId="26" borderId="110" xfId="0" applyFont="1" applyFill="1" applyBorder="1" applyAlignment="1">
      <alignment horizontal="center"/>
    </xf>
    <xf numFmtId="0" fontId="219" fillId="2" borderId="0" xfId="0" applyFont="1" applyFill="1" applyAlignment="1" applyProtection="1">
      <protection locked="0"/>
    </xf>
    <xf numFmtId="164" fontId="91" fillId="2" borderId="35" xfId="0" applyNumberFormat="1" applyFont="1" applyFill="1" applyBorder="1" applyAlignment="1">
      <alignment horizontal="center"/>
    </xf>
    <xf numFmtId="164" fontId="236" fillId="2" borderId="54" xfId="73" applyNumberFormat="1" applyFont="1" applyFill="1" applyBorder="1" applyAlignment="1">
      <alignment horizontal="center" vertical="center"/>
    </xf>
    <xf numFmtId="171" fontId="47" fillId="2" borderId="110" xfId="0" applyNumberFormat="1" applyFont="1" applyFill="1" applyBorder="1" applyAlignment="1">
      <alignment horizontal="center"/>
    </xf>
    <xf numFmtId="171" fontId="47" fillId="2" borderId="34" xfId="0" applyNumberFormat="1" applyFont="1" applyFill="1" applyBorder="1" applyAlignment="1">
      <alignment horizontal="center"/>
    </xf>
    <xf numFmtId="164" fontId="91" fillId="2" borderId="108" xfId="0" applyNumberFormat="1" applyFont="1" applyFill="1" applyBorder="1" applyAlignment="1">
      <alignment horizontal="center"/>
    </xf>
    <xf numFmtId="3" fontId="41" fillId="2" borderId="34" xfId="0" applyNumberFormat="1" applyFont="1" applyFill="1" applyBorder="1" applyAlignment="1" applyProtection="1">
      <alignment horizontal="center"/>
      <protection locked="0"/>
    </xf>
    <xf numFmtId="0" fontId="236" fillId="0" borderId="88" xfId="73" applyFont="1" applyBorder="1" applyAlignment="1">
      <alignment vertical="center"/>
    </xf>
    <xf numFmtId="0" fontId="217" fillId="2" borderId="110" xfId="0" applyFont="1" applyFill="1" applyBorder="1" applyAlignment="1">
      <alignment horizontal="left" vertical="top" wrapText="1"/>
    </xf>
    <xf numFmtId="169" fontId="45" fillId="2" borderId="12" xfId="70" applyNumberFormat="1" applyFont="1" applyFill="1" applyBorder="1" applyAlignment="1" applyProtection="1">
      <alignment horizontal="center" vertical="center"/>
      <protection locked="0"/>
    </xf>
    <xf numFmtId="0" fontId="0" fillId="2" borderId="89" xfId="0" applyFill="1" applyBorder="1" applyProtection="1">
      <protection locked="0"/>
    </xf>
    <xf numFmtId="0" fontId="34" fillId="2" borderId="89" xfId="0" applyFont="1" applyFill="1" applyBorder="1" applyProtection="1">
      <protection locked="0"/>
    </xf>
    <xf numFmtId="9" fontId="41" fillId="28" borderId="0" xfId="72" applyFont="1" applyFill="1" applyBorder="1" applyAlignment="1" applyProtection="1">
      <alignment horizontal="center" vertical="center"/>
      <protection locked="0"/>
    </xf>
    <xf numFmtId="0" fontId="13" fillId="2" borderId="110" xfId="0" applyFont="1" applyFill="1" applyBorder="1" applyAlignment="1">
      <alignment vertical="top"/>
    </xf>
    <xf numFmtId="0" fontId="0" fillId="90" borderId="0" xfId="0" applyFill="1"/>
    <xf numFmtId="0" fontId="217" fillId="2" borderId="110" xfId="0" applyFont="1" applyFill="1" applyBorder="1" applyAlignment="1">
      <alignment vertical="top" wrapText="1"/>
    </xf>
    <xf numFmtId="174" fontId="212" fillId="90" borderId="140" xfId="40" applyNumberFormat="1" applyFont="1" applyFill="1" applyBorder="1" applyAlignment="1">
      <alignment horizontal="left" vertical="center"/>
    </xf>
    <xf numFmtId="169" fontId="91" fillId="28" borderId="13" xfId="0" applyNumberFormat="1" applyFont="1" applyFill="1" applyBorder="1" applyAlignment="1">
      <alignment horizontal="center"/>
    </xf>
    <xf numFmtId="169" fontId="91" fillId="28" borderId="34" xfId="0" applyNumberFormat="1" applyFont="1" applyFill="1" applyBorder="1" applyAlignment="1">
      <alignment horizontal="center"/>
    </xf>
    <xf numFmtId="0" fontId="0" fillId="92" borderId="0" xfId="0" applyFill="1" applyBorder="1"/>
    <xf numFmtId="0" fontId="217" fillId="2" borderId="0" xfId="0" applyFont="1" applyFill="1" applyBorder="1" applyAlignment="1">
      <alignment horizontal="left" vertical="top" wrapText="1"/>
    </xf>
    <xf numFmtId="0" fontId="13" fillId="2" borderId="0" xfId="0" applyFont="1" applyFill="1" applyBorder="1" applyAlignment="1">
      <alignment horizontal="left" vertical="top" wrapText="1"/>
    </xf>
    <xf numFmtId="0" fontId="217" fillId="2" borderId="97" xfId="0" applyFont="1" applyFill="1" applyBorder="1" applyAlignment="1">
      <alignment vertical="top" wrapText="1"/>
    </xf>
    <xf numFmtId="0" fontId="0" fillId="90" borderId="110" xfId="0" applyFill="1" applyBorder="1"/>
    <xf numFmtId="0" fontId="13" fillId="2" borderId="0" xfId="0" applyFont="1" applyFill="1" applyAlignment="1">
      <alignment horizontal="center" vertical="center"/>
    </xf>
    <xf numFmtId="0" fontId="13" fillId="2" borderId="0" xfId="0" applyFont="1" applyFill="1" applyBorder="1" applyAlignment="1">
      <alignment vertical="center"/>
    </xf>
    <xf numFmtId="171" fontId="47" fillId="2" borderId="13" xfId="0" applyNumberFormat="1" applyFont="1" applyFill="1" applyBorder="1" applyAlignment="1">
      <alignment horizontal="left" vertical="center"/>
    </xf>
    <xf numFmtId="171" fontId="91" fillId="2" borderId="7" xfId="0" quotePrefix="1" applyNumberFormat="1" applyFont="1" applyFill="1" applyBorder="1" applyAlignment="1">
      <alignment horizontal="left" vertical="center"/>
    </xf>
    <xf numFmtId="171" fontId="221" fillId="2" borderId="7" xfId="0" applyNumberFormat="1" applyFont="1" applyFill="1" applyBorder="1" applyAlignment="1">
      <alignment horizontal="left" vertical="center"/>
    </xf>
    <xf numFmtId="171" fontId="47" fillId="2" borderId="7" xfId="0" applyNumberFormat="1" applyFont="1" applyFill="1" applyBorder="1" applyAlignment="1">
      <alignment horizontal="left" vertical="center"/>
    </xf>
    <xf numFmtId="171" fontId="47" fillId="2" borderId="7" xfId="0" quotePrefix="1" applyNumberFormat="1" applyFont="1" applyFill="1" applyBorder="1" applyAlignment="1">
      <alignment horizontal="left" vertical="center"/>
    </xf>
    <xf numFmtId="171" fontId="47" fillId="2" borderId="48" xfId="0" quotePrefix="1" applyNumberFormat="1" applyFont="1" applyFill="1" applyBorder="1" applyAlignment="1">
      <alignment horizontal="left" vertical="center"/>
    </xf>
    <xf numFmtId="0" fontId="91" fillId="2" borderId="119" xfId="0" applyNumberFormat="1" applyFont="1" applyFill="1" applyBorder="1" applyAlignment="1">
      <alignment horizontal="left" vertical="center"/>
    </xf>
    <xf numFmtId="0" fontId="91" fillId="2" borderId="142" xfId="0" applyNumberFormat="1" applyFont="1" applyFill="1" applyBorder="1" applyAlignment="1">
      <alignment horizontal="left" vertical="center"/>
    </xf>
    <xf numFmtId="0" fontId="91" fillId="2" borderId="55" xfId="0" applyNumberFormat="1" applyFont="1" applyFill="1" applyBorder="1" applyAlignment="1">
      <alignment horizontal="left" vertical="center"/>
    </xf>
    <xf numFmtId="0" fontId="48" fillId="2" borderId="13" xfId="0" applyFont="1" applyFill="1" applyBorder="1" applyAlignment="1">
      <alignment horizontal="left" vertical="center"/>
    </xf>
    <xf numFmtId="0" fontId="48" fillId="2" borderId="7" xfId="0" applyFont="1" applyFill="1" applyBorder="1" applyAlignment="1">
      <alignment horizontal="left" vertical="center"/>
    </xf>
    <xf numFmtId="0" fontId="91" fillId="2" borderId="7" xfId="0" applyNumberFormat="1" applyFont="1" applyFill="1" applyBorder="1" applyAlignment="1">
      <alignment horizontal="left" vertical="center"/>
    </xf>
    <xf numFmtId="0" fontId="13" fillId="2" borderId="48" xfId="0" applyFont="1" applyFill="1" applyBorder="1" applyAlignment="1">
      <alignment vertical="center"/>
    </xf>
    <xf numFmtId="171" fontId="91" fillId="2" borderId="119" xfId="0" applyNumberFormat="1" applyFont="1" applyFill="1" applyBorder="1" applyAlignment="1">
      <alignment horizontal="left" vertical="center" wrapText="1"/>
    </xf>
    <xf numFmtId="171" fontId="91" fillId="2" borderId="142" xfId="0" applyNumberFormat="1" applyFont="1" applyFill="1" applyBorder="1" applyAlignment="1">
      <alignment horizontal="left" vertical="center" wrapText="1"/>
    </xf>
    <xf numFmtId="171" fontId="91" fillId="2" borderId="142" xfId="0" applyNumberFormat="1" applyFont="1" applyFill="1" applyBorder="1" applyAlignment="1">
      <alignment horizontal="left" vertical="center"/>
    </xf>
    <xf numFmtId="171" fontId="91" fillId="2" borderId="142" xfId="0" applyNumberFormat="1" applyFont="1" applyFill="1" applyBorder="1" applyAlignment="1">
      <alignment horizontal="center" vertical="center"/>
    </xf>
    <xf numFmtId="171" fontId="91" fillId="2" borderId="55" xfId="0" applyNumberFormat="1" applyFont="1" applyFill="1" applyBorder="1" applyAlignment="1">
      <alignment horizontal="center" vertical="center"/>
    </xf>
    <xf numFmtId="0" fontId="13" fillId="2" borderId="7" xfId="0" applyFont="1" applyFill="1" applyBorder="1" applyAlignment="1">
      <alignment vertical="center"/>
    </xf>
    <xf numFmtId="0" fontId="48" fillId="92" borderId="0" xfId="0" applyFont="1" applyFill="1" applyAlignment="1">
      <alignment vertical="center"/>
    </xf>
    <xf numFmtId="0" fontId="0" fillId="92" borderId="0" xfId="0" applyFill="1" applyAlignment="1">
      <alignment vertical="center"/>
    </xf>
    <xf numFmtId="0" fontId="0" fillId="2" borderId="0" xfId="0" applyFill="1" applyAlignment="1">
      <alignment vertical="center"/>
    </xf>
    <xf numFmtId="0" fontId="237" fillId="2" borderId="0" xfId="0" applyFont="1" applyFill="1" applyBorder="1"/>
    <xf numFmtId="0" fontId="237" fillId="2" borderId="0" xfId="0" applyFont="1" applyFill="1"/>
    <xf numFmtId="0" fontId="45" fillId="2" borderId="49" xfId="0" applyFont="1" applyFill="1" applyBorder="1" applyAlignment="1">
      <alignment vertical="center" wrapText="1"/>
    </xf>
    <xf numFmtId="0" fontId="45" fillId="2" borderId="88" xfId="0" applyFont="1" applyFill="1" applyBorder="1" applyAlignment="1">
      <alignment vertical="center" wrapText="1"/>
    </xf>
    <xf numFmtId="0" fontId="45" fillId="2" borderId="10" xfId="0" applyFont="1" applyFill="1" applyBorder="1" applyAlignment="1">
      <alignment vertical="center"/>
    </xf>
    <xf numFmtId="0" fontId="45" fillId="2" borderId="88" xfId="0" applyFont="1" applyFill="1" applyBorder="1" applyAlignment="1">
      <alignment vertical="center"/>
    </xf>
    <xf numFmtId="0" fontId="45" fillId="2" borderId="10" xfId="0" applyFont="1" applyFill="1" applyBorder="1" applyAlignment="1">
      <alignment vertical="center" wrapText="1"/>
    </xf>
    <xf numFmtId="0" fontId="236" fillId="2" borderId="9" xfId="73" applyFont="1" applyFill="1" applyBorder="1" applyAlignment="1">
      <alignment vertical="center"/>
    </xf>
    <xf numFmtId="0" fontId="45" fillId="2" borderId="9" xfId="0" applyFont="1" applyFill="1" applyBorder="1" applyAlignment="1">
      <alignment vertical="top" wrapText="1"/>
    </xf>
    <xf numFmtId="0" fontId="237" fillId="2" borderId="0" xfId="0" applyFont="1" applyFill="1" applyAlignment="1">
      <alignment horizontal="left"/>
    </xf>
    <xf numFmtId="164" fontId="91" fillId="2" borderId="116" xfId="0" applyNumberFormat="1" applyFont="1" applyFill="1" applyBorder="1" applyAlignment="1">
      <alignment horizontal="center"/>
    </xf>
    <xf numFmtId="164" fontId="91" fillId="2" borderId="117" xfId="0" applyNumberFormat="1" applyFont="1" applyFill="1" applyBorder="1" applyAlignment="1">
      <alignment horizontal="center"/>
    </xf>
    <xf numFmtId="168" fontId="45" fillId="2" borderId="137" xfId="0" applyNumberFormat="1" applyFont="1" applyFill="1" applyBorder="1" applyAlignment="1" applyProtection="1">
      <alignment horizontal="center"/>
    </xf>
    <xf numFmtId="284" fontId="41" fillId="2" borderId="103" xfId="0" applyNumberFormat="1" applyFont="1" applyFill="1" applyBorder="1" applyAlignment="1" applyProtection="1">
      <alignment horizontal="center"/>
    </xf>
    <xf numFmtId="284" fontId="45" fillId="2" borderId="137" xfId="0" applyNumberFormat="1" applyFont="1" applyFill="1" applyBorder="1" applyAlignment="1" applyProtection="1">
      <alignment horizontal="center"/>
    </xf>
    <xf numFmtId="168" fontId="45" fillId="2" borderId="107" xfId="0" applyNumberFormat="1" applyFont="1" applyFill="1" applyBorder="1" applyAlignment="1" applyProtection="1">
      <alignment horizontal="center"/>
    </xf>
    <xf numFmtId="284" fontId="41" fillId="2" borderId="37" xfId="0" applyNumberFormat="1" applyFont="1" applyFill="1" applyBorder="1" applyAlignment="1" applyProtection="1">
      <alignment horizontal="center"/>
    </xf>
    <xf numFmtId="284" fontId="45" fillId="2" borderId="107" xfId="0" applyNumberFormat="1" applyFont="1" applyFill="1" applyBorder="1" applyAlignment="1" applyProtection="1">
      <alignment horizontal="center"/>
    </xf>
    <xf numFmtId="168" fontId="45" fillId="2" borderId="48" xfId="0" applyNumberFormat="1" applyFont="1" applyFill="1" applyBorder="1" applyAlignment="1" applyProtection="1">
      <alignment horizontal="center"/>
    </xf>
    <xf numFmtId="284" fontId="41" fillId="2" borderId="55" xfId="0" applyNumberFormat="1" applyFont="1" applyFill="1" applyBorder="1" applyAlignment="1" applyProtection="1">
      <alignment horizontal="center"/>
    </xf>
    <xf numFmtId="284" fontId="45" fillId="2" borderId="48" xfId="0" applyNumberFormat="1" applyFont="1" applyFill="1" applyBorder="1" applyAlignment="1" applyProtection="1">
      <alignment horizontal="center"/>
    </xf>
    <xf numFmtId="0" fontId="57" fillId="2" borderId="0" xfId="0" applyFont="1" applyFill="1" applyBorder="1" applyAlignment="1">
      <alignment horizontal="left" vertical="top"/>
    </xf>
    <xf numFmtId="0" fontId="13" fillId="93" borderId="110" xfId="0" applyFont="1" applyFill="1" applyBorder="1" applyAlignment="1">
      <alignment horizontal="left" vertical="top" wrapText="1"/>
    </xf>
    <xf numFmtId="0" fontId="237" fillId="2" borderId="0" xfId="0" applyFont="1" applyFill="1" applyAlignment="1"/>
    <xf numFmtId="0" fontId="44" fillId="92" borderId="0" xfId="0" applyFont="1" applyFill="1"/>
    <xf numFmtId="0" fontId="0" fillId="2" borderId="0" xfId="0" applyFill="1" applyAlignment="1">
      <alignment wrapText="1"/>
    </xf>
    <xf numFmtId="0" fontId="52" fillId="26" borderId="49" xfId="0" applyFont="1" applyFill="1" applyBorder="1" applyAlignment="1">
      <alignment horizontal="center" vertical="center" wrapText="1"/>
    </xf>
    <xf numFmtId="0" fontId="44" fillId="2" borderId="118" xfId="0" applyFont="1" applyFill="1" applyBorder="1" applyAlignment="1">
      <alignment wrapText="1"/>
    </xf>
    <xf numFmtId="0" fontId="48" fillId="2" borderId="89" xfId="0" applyFont="1" applyFill="1" applyBorder="1" applyAlignment="1">
      <alignment wrapText="1"/>
    </xf>
    <xf numFmtId="0" fontId="91" fillId="2" borderId="0" xfId="0" applyFont="1" applyFill="1" applyBorder="1" applyAlignment="1"/>
    <xf numFmtId="0" fontId="0" fillId="2" borderId="0" xfId="0" applyFill="1" applyBorder="1" applyAlignment="1"/>
    <xf numFmtId="0" fontId="0" fillId="2" borderId="12" xfId="0" applyFill="1" applyBorder="1" applyAlignment="1"/>
    <xf numFmtId="0" fontId="48" fillId="2" borderId="109" xfId="0" applyFont="1" applyFill="1" applyBorder="1" applyAlignment="1">
      <alignment wrapText="1"/>
    </xf>
    <xf numFmtId="0" fontId="91" fillId="2" borderId="5" xfId="0" applyFont="1" applyFill="1" applyBorder="1" applyAlignment="1"/>
    <xf numFmtId="0" fontId="0" fillId="2" borderId="5" xfId="0" applyFill="1" applyBorder="1" applyAlignment="1"/>
    <xf numFmtId="0" fontId="0" fillId="2" borderId="112" xfId="0" applyFill="1" applyBorder="1" applyAlignment="1"/>
    <xf numFmtId="0" fontId="44" fillId="2" borderId="122" xfId="0" applyFont="1" applyFill="1" applyBorder="1" applyAlignment="1">
      <alignment wrapText="1"/>
    </xf>
    <xf numFmtId="0" fontId="0" fillId="2" borderId="118" xfId="0" applyFill="1" applyBorder="1" applyAlignment="1">
      <alignment wrapText="1"/>
    </xf>
    <xf numFmtId="0" fontId="0" fillId="2" borderId="103" xfId="0" applyFill="1" applyBorder="1" applyAlignment="1"/>
    <xf numFmtId="0" fontId="0" fillId="2" borderId="97" xfId="0" applyFill="1" applyBorder="1" applyAlignment="1"/>
    <xf numFmtId="0" fontId="44" fillId="2" borderId="89" xfId="0" applyFont="1" applyFill="1" applyBorder="1" applyAlignment="1">
      <alignment wrapText="1"/>
    </xf>
    <xf numFmtId="0" fontId="48" fillId="2" borderId="0" xfId="0" applyFont="1" applyFill="1" applyBorder="1" applyAlignment="1"/>
    <xf numFmtId="0" fontId="0" fillId="2" borderId="109" xfId="0" applyFill="1" applyBorder="1" applyAlignment="1">
      <alignment wrapText="1"/>
    </xf>
    <xf numFmtId="0" fontId="48" fillId="2" borderId="103" xfId="0" applyFont="1" applyFill="1" applyBorder="1" applyAlignment="1">
      <alignment vertical="center"/>
    </xf>
    <xf numFmtId="0" fontId="238" fillId="2" borderId="118" xfId="0" applyFont="1" applyFill="1" applyBorder="1" applyAlignment="1">
      <alignment vertical="center" wrapText="1"/>
    </xf>
    <xf numFmtId="0" fontId="0" fillId="2" borderId="89" xfId="0" applyFill="1" applyBorder="1" applyAlignment="1">
      <alignment wrapText="1"/>
    </xf>
    <xf numFmtId="0" fontId="7" fillId="2" borderId="0" xfId="0" applyFont="1" applyFill="1" applyBorder="1" applyAlignment="1"/>
    <xf numFmtId="0" fontId="238" fillId="2" borderId="109" xfId="0" applyFont="1" applyFill="1" applyBorder="1" applyAlignment="1">
      <alignment vertical="center" wrapText="1"/>
    </xf>
    <xf numFmtId="0" fontId="48" fillId="2" borderId="138" xfId="0" applyFont="1" applyFill="1" applyBorder="1" applyAlignment="1"/>
    <xf numFmtId="0" fontId="0" fillId="2" borderId="138" xfId="0" applyFill="1" applyBorder="1" applyAlignment="1"/>
    <xf numFmtId="0" fontId="0" fillId="2" borderId="134" xfId="0" applyFill="1" applyBorder="1" applyAlignment="1"/>
    <xf numFmtId="10" fontId="41" fillId="0" borderId="7" xfId="0" applyNumberFormat="1" applyFont="1" applyFill="1" applyBorder="1" applyAlignment="1" applyProtection="1">
      <alignment horizontal="center"/>
      <protection locked="0"/>
    </xf>
    <xf numFmtId="0" fontId="222" fillId="2" borderId="0" xfId="0" applyFont="1" applyFill="1" applyBorder="1" applyAlignment="1">
      <alignment horizontal="left" vertical="center"/>
    </xf>
    <xf numFmtId="44" fontId="212" fillId="2" borderId="0" xfId="70" applyFont="1" applyFill="1" applyBorder="1" applyAlignment="1">
      <alignment horizontal="left" vertical="center"/>
    </xf>
    <xf numFmtId="44" fontId="212" fillId="28" borderId="123" xfId="70" applyFont="1" applyFill="1" applyBorder="1" applyAlignment="1">
      <alignment horizontal="left" vertical="center"/>
    </xf>
    <xf numFmtId="177" fontId="212" fillId="28" borderId="123" xfId="71" applyNumberFormat="1" applyFont="1" applyFill="1" applyBorder="1" applyAlignment="1">
      <alignment horizontal="left" vertical="center"/>
    </xf>
    <xf numFmtId="0" fontId="13" fillId="2" borderId="0" xfId="0" applyFont="1" applyFill="1" applyBorder="1" applyAlignment="1"/>
    <xf numFmtId="0" fontId="48" fillId="2" borderId="0" xfId="0" applyFont="1" applyFill="1" applyBorder="1" applyAlignment="1">
      <alignment horizontal="center"/>
    </xf>
    <xf numFmtId="0" fontId="48" fillId="2" borderId="0" xfId="0" applyFont="1" applyFill="1" applyBorder="1" applyAlignment="1">
      <alignment horizontal="left" wrapText="1"/>
    </xf>
    <xf numFmtId="177" fontId="212" fillId="2" borderId="0" xfId="71" applyNumberFormat="1" applyFont="1" applyFill="1" applyBorder="1" applyAlignment="1">
      <alignment horizontal="left" vertical="center"/>
    </xf>
    <xf numFmtId="0" fontId="48" fillId="2" borderId="0" xfId="0" applyFont="1" applyFill="1" applyBorder="1" applyAlignment="1">
      <alignment wrapText="1"/>
    </xf>
    <xf numFmtId="0" fontId="91" fillId="2" borderId="0" xfId="0" applyFont="1" applyFill="1" applyBorder="1" applyAlignment="1">
      <alignment horizontal="left" vertical="center"/>
    </xf>
    <xf numFmtId="9" fontId="72" fillId="26" borderId="35" xfId="5151" applyNumberFormat="1" applyFont="1" applyFill="1" applyBorder="1" applyAlignment="1">
      <alignment horizontal="center" vertical="center" wrapText="1"/>
    </xf>
    <xf numFmtId="0" fontId="5" fillId="28" borderId="35" xfId="0" applyFont="1" applyFill="1" applyBorder="1" applyProtection="1">
      <protection locked="0"/>
    </xf>
    <xf numFmtId="17" fontId="5" fillId="28" borderId="35" xfId="0" applyNumberFormat="1" applyFont="1" applyFill="1" applyBorder="1"/>
    <xf numFmtId="171" fontId="241" fillId="2" borderId="0" xfId="5151" applyNumberFormat="1" applyFont="1" applyFill="1" applyBorder="1" applyAlignment="1">
      <alignment vertical="center"/>
    </xf>
    <xf numFmtId="171" fontId="242" fillId="2" borderId="0" xfId="5151" applyNumberFormat="1" applyFont="1" applyFill="1" applyBorder="1" applyAlignment="1">
      <alignment vertical="center"/>
    </xf>
    <xf numFmtId="0" fontId="13" fillId="28" borderId="0" xfId="0" applyFont="1" applyFill="1"/>
    <xf numFmtId="10" fontId="45" fillId="0" borderId="7" xfId="0" applyNumberFormat="1" applyFont="1" applyFill="1" applyBorder="1" applyAlignment="1" applyProtection="1">
      <alignment horizontal="center"/>
      <protection locked="0"/>
    </xf>
    <xf numFmtId="9" fontId="72" fillId="26" borderId="35" xfId="5151" applyNumberFormat="1" applyFont="1" applyFill="1" applyBorder="1" applyAlignment="1">
      <alignment horizontal="center" vertical="center" wrapText="1"/>
    </xf>
    <xf numFmtId="0" fontId="5" fillId="28" borderId="35" xfId="0" applyFont="1" applyFill="1" applyBorder="1" applyAlignment="1" applyProtection="1">
      <alignment horizontal="center"/>
      <protection locked="0"/>
    </xf>
    <xf numFmtId="0" fontId="5" fillId="28" borderId="35" xfId="0" quotePrefix="1" applyFont="1" applyFill="1" applyBorder="1" applyProtection="1">
      <protection locked="0"/>
    </xf>
    <xf numFmtId="40" fontId="244" fillId="28" borderId="35" xfId="0" quotePrefix="1" applyNumberFormat="1" applyFont="1" applyFill="1" applyBorder="1" applyAlignment="1" applyProtection="1">
      <alignment horizontal="center"/>
      <protection locked="0"/>
    </xf>
    <xf numFmtId="40" fontId="245" fillId="28" borderId="35" xfId="0" applyNumberFormat="1" applyFont="1" applyFill="1" applyBorder="1" applyAlignment="1" applyProtection="1">
      <alignment horizontal="center"/>
      <protection locked="0"/>
    </xf>
    <xf numFmtId="40" fontId="5" fillId="28" borderId="35" xfId="0" quotePrefix="1" applyNumberFormat="1" applyFont="1" applyFill="1" applyBorder="1" applyAlignment="1" applyProtection="1">
      <alignment horizontal="center"/>
      <protection locked="0"/>
    </xf>
    <xf numFmtId="17" fontId="4" fillId="28" borderId="35" xfId="0" applyNumberFormat="1" applyFont="1" applyFill="1" applyBorder="1"/>
    <xf numFmtId="0" fontId="4" fillId="28" borderId="35" xfId="0" applyFont="1" applyFill="1" applyBorder="1" applyProtection="1">
      <protection locked="0"/>
    </xf>
    <xf numFmtId="0" fontId="4" fillId="28" borderId="35" xfId="0" quotePrefix="1" applyFont="1" applyFill="1" applyBorder="1" applyProtection="1">
      <protection locked="0"/>
    </xf>
    <xf numFmtId="0" fontId="0" fillId="28" borderId="110" xfId="0" applyFill="1" applyBorder="1" applyAlignment="1">
      <alignment vertical="top"/>
    </xf>
    <xf numFmtId="3" fontId="0" fillId="28" borderId="3" xfId="0" applyNumberFormat="1" applyFill="1" applyBorder="1" applyAlignment="1">
      <alignment vertical="top"/>
    </xf>
    <xf numFmtId="3" fontId="0" fillId="28" borderId="35" xfId="0" applyNumberFormat="1" applyFill="1" applyBorder="1" applyAlignment="1">
      <alignment vertical="top"/>
    </xf>
    <xf numFmtId="3" fontId="0" fillId="28" borderId="45" xfId="0" applyNumberFormat="1" applyFill="1" applyBorder="1" applyAlignment="1">
      <alignment vertical="top"/>
    </xf>
    <xf numFmtId="3" fontId="0" fillId="28" borderId="136" xfId="0" applyNumberFormat="1" applyFill="1" applyBorder="1" applyAlignment="1">
      <alignment vertical="top"/>
    </xf>
    <xf numFmtId="3" fontId="0" fillId="28" borderId="116" xfId="0" applyNumberFormat="1" applyFill="1" applyBorder="1" applyAlignment="1">
      <alignment vertical="top"/>
    </xf>
    <xf numFmtId="3" fontId="0" fillId="28" borderId="117" xfId="0" applyNumberFormat="1" applyFill="1" applyBorder="1" applyAlignment="1">
      <alignment vertical="top"/>
    </xf>
    <xf numFmtId="3" fontId="0" fillId="28" borderId="41" xfId="0" applyNumberFormat="1" applyFill="1" applyBorder="1" applyAlignment="1">
      <alignment vertical="top"/>
    </xf>
    <xf numFmtId="3" fontId="0" fillId="28" borderId="40" xfId="0" applyNumberFormat="1" applyFill="1" applyBorder="1" applyAlignment="1">
      <alignment vertical="top"/>
    </xf>
    <xf numFmtId="3" fontId="0" fillId="28" borderId="42" xfId="0" applyNumberFormat="1" applyFill="1" applyBorder="1" applyAlignment="1">
      <alignment vertical="top"/>
    </xf>
    <xf numFmtId="166" fontId="8" fillId="2" borderId="0" xfId="71" applyFont="1" applyFill="1" applyAlignment="1" applyProtection="1">
      <alignment vertical="center"/>
      <protection locked="0"/>
    </xf>
    <xf numFmtId="176" fontId="8" fillId="2" borderId="0" xfId="70" applyNumberFormat="1" applyFont="1" applyFill="1" applyAlignment="1" applyProtection="1">
      <alignment horizontal="center"/>
      <protection locked="0"/>
    </xf>
    <xf numFmtId="166" fontId="8" fillId="2" borderId="0" xfId="71" applyFont="1" applyFill="1" applyAlignment="1" applyProtection="1">
      <alignment horizontal="center" vertical="center"/>
      <protection locked="0"/>
    </xf>
    <xf numFmtId="0" fontId="209" fillId="2" borderId="0" xfId="0" applyFont="1" applyFill="1" applyProtection="1">
      <protection locked="0"/>
    </xf>
    <xf numFmtId="0" fontId="45" fillId="2" borderId="0" xfId="0" applyFont="1" applyFill="1" applyAlignment="1" applyProtection="1">
      <alignment horizontal="center" vertical="center"/>
      <protection locked="0"/>
    </xf>
    <xf numFmtId="0" fontId="45" fillId="2" borderId="0" xfId="0" applyFont="1" applyFill="1" applyAlignment="1" applyProtection="1">
      <alignment horizontal="center" vertical="center" wrapText="1"/>
      <protection locked="0"/>
    </xf>
    <xf numFmtId="0" fontId="54" fillId="2" borderId="0" xfId="0" applyFont="1" applyFill="1" applyAlignment="1" applyProtection="1">
      <alignment horizontal="left" vertical="center" wrapText="1"/>
      <protection locked="0"/>
    </xf>
    <xf numFmtId="176" fontId="45" fillId="2" borderId="0" xfId="70" applyNumberFormat="1" applyFont="1" applyFill="1" applyAlignment="1" applyProtection="1">
      <alignment horizontal="center"/>
      <protection locked="0"/>
    </xf>
    <xf numFmtId="0" fontId="52" fillId="26" borderId="98" xfId="0" applyFont="1" applyFill="1" applyBorder="1" applyAlignment="1" applyProtection="1">
      <alignment horizontal="center" vertical="center" wrapText="1"/>
      <protection locked="0"/>
    </xf>
    <xf numFmtId="0" fontId="52" fillId="26" borderId="135" xfId="0" applyFont="1" applyFill="1" applyBorder="1" applyAlignment="1" applyProtection="1">
      <alignment horizontal="center" vertical="center" wrapText="1"/>
      <protection locked="0"/>
    </xf>
    <xf numFmtId="3" fontId="45" fillId="2" borderId="0" xfId="0" applyNumberFormat="1" applyFont="1" applyFill="1" applyAlignment="1" applyProtection="1">
      <alignment horizontal="center" vertical="center"/>
      <protection locked="0"/>
    </xf>
    <xf numFmtId="9" fontId="41" fillId="28" borderId="0" xfId="0" applyNumberFormat="1" applyFont="1" applyFill="1" applyAlignment="1" applyProtection="1">
      <alignment horizontal="center" vertical="center"/>
      <protection locked="0"/>
    </xf>
    <xf numFmtId="10" fontId="41" fillId="28" borderId="0" xfId="0" applyNumberFormat="1" applyFont="1" applyFill="1" applyAlignment="1" applyProtection="1">
      <alignment horizontal="center" vertical="center"/>
      <protection locked="0"/>
    </xf>
    <xf numFmtId="10" fontId="45" fillId="2" borderId="0" xfId="0" applyNumberFormat="1" applyFont="1" applyFill="1" applyAlignment="1" applyProtection="1">
      <alignment horizontal="center" vertical="center"/>
      <protection locked="0"/>
    </xf>
    <xf numFmtId="10" fontId="34" fillId="2" borderId="0" xfId="0" applyNumberFormat="1" applyFont="1" applyFill="1" applyAlignment="1" applyProtection="1">
      <alignment horizontal="center" vertical="center"/>
      <protection locked="0"/>
    </xf>
    <xf numFmtId="10" fontId="49" fillId="2" borderId="0" xfId="0" applyNumberFormat="1" applyFont="1" applyFill="1" applyAlignment="1" applyProtection="1">
      <alignment horizontal="center" vertical="center"/>
      <protection locked="0"/>
    </xf>
    <xf numFmtId="10" fontId="41" fillId="28" borderId="0" xfId="72" applyNumberFormat="1" applyFont="1" applyFill="1" applyAlignment="1" applyProtection="1">
      <alignment horizontal="center" vertical="center"/>
      <protection locked="0"/>
    </xf>
    <xf numFmtId="9" fontId="45" fillId="28" borderId="0" xfId="72" applyFont="1" applyFill="1" applyAlignment="1">
      <alignment horizontal="center" vertical="top"/>
    </xf>
    <xf numFmtId="10" fontId="41" fillId="2" borderId="0" xfId="72" applyNumberFormat="1" applyFont="1" applyFill="1" applyAlignment="1" applyProtection="1">
      <alignment horizontal="center" vertical="center"/>
      <protection locked="0"/>
    </xf>
    <xf numFmtId="10" fontId="34" fillId="2" borderId="0" xfId="72" applyNumberFormat="1" applyFont="1" applyFill="1" applyAlignment="1" applyProtection="1">
      <alignment horizontal="center" vertical="center"/>
      <protection locked="0"/>
    </xf>
    <xf numFmtId="10" fontId="34" fillId="28" borderId="0" xfId="0" applyNumberFormat="1" applyFont="1" applyFill="1" applyAlignment="1" applyProtection="1">
      <alignment horizontal="center" vertical="center"/>
      <protection locked="0"/>
    </xf>
    <xf numFmtId="10" fontId="41" fillId="2" borderId="0" xfId="0" applyNumberFormat="1" applyFont="1" applyFill="1" applyAlignment="1" applyProtection="1">
      <alignment horizontal="center" vertical="center"/>
      <protection locked="0"/>
    </xf>
    <xf numFmtId="10" fontId="210" fillId="2" borderId="0" xfId="0" applyNumberFormat="1" applyFont="1" applyFill="1" applyAlignment="1">
      <alignment horizontal="center" vertical="center"/>
    </xf>
    <xf numFmtId="3" fontId="231" fillId="0" borderId="89" xfId="0" applyNumberFormat="1" applyFont="1" applyBorder="1" applyAlignment="1" applyProtection="1">
      <alignment vertical="center" wrapText="1"/>
      <protection locked="0"/>
    </xf>
    <xf numFmtId="10" fontId="210" fillId="2" borderId="0" xfId="0" applyNumberFormat="1" applyFont="1" applyFill="1" applyAlignment="1" applyProtection="1">
      <alignment horizontal="center" vertical="center"/>
      <protection locked="0"/>
    </xf>
    <xf numFmtId="0" fontId="91" fillId="2" borderId="109" xfId="0" applyFont="1" applyFill="1" applyBorder="1" applyAlignment="1" applyProtection="1">
      <alignment vertical="top" wrapText="1"/>
      <protection locked="0"/>
    </xf>
    <xf numFmtId="9" fontId="41" fillId="28" borderId="86" xfId="0" applyNumberFormat="1" applyFont="1" applyFill="1" applyBorder="1" applyAlignment="1" applyProtection="1">
      <alignment horizontal="center" vertical="center"/>
      <protection locked="0"/>
    </xf>
    <xf numFmtId="10" fontId="41" fillId="28" borderId="86" xfId="0" applyNumberFormat="1" applyFont="1" applyFill="1" applyBorder="1" applyAlignment="1" applyProtection="1">
      <alignment horizontal="center" vertical="center"/>
      <protection locked="0"/>
    </xf>
    <xf numFmtId="9" fontId="41" fillId="28" borderId="112" xfId="72" applyFont="1" applyFill="1" applyBorder="1" applyAlignment="1" applyProtection="1">
      <alignment horizontal="center" vertical="center"/>
      <protection locked="0"/>
    </xf>
    <xf numFmtId="10" fontId="45" fillId="0" borderId="7" xfId="0" applyNumberFormat="1" applyFont="1" applyBorder="1" applyAlignment="1" applyProtection="1">
      <alignment horizontal="center"/>
      <protection locked="0"/>
    </xf>
    <xf numFmtId="3" fontId="49" fillId="2" borderId="0" xfId="0" applyNumberFormat="1" applyFont="1" applyFill="1" applyAlignment="1" applyProtection="1">
      <alignment vertical="center"/>
      <protection locked="0"/>
    </xf>
    <xf numFmtId="3" fontId="49" fillId="2" borderId="0" xfId="0" applyNumberFormat="1" applyFont="1" applyFill="1" applyAlignment="1" applyProtection="1">
      <alignment horizontal="center" vertical="center"/>
      <protection locked="0"/>
    </xf>
    <xf numFmtId="10" fontId="45" fillId="28" borderId="0" xfId="0" applyNumberFormat="1" applyFont="1" applyFill="1" applyAlignment="1" applyProtection="1">
      <alignment horizontal="center" vertical="center"/>
      <protection locked="0"/>
    </xf>
    <xf numFmtId="3" fontId="214" fillId="2" borderId="0" xfId="0" applyNumberFormat="1" applyFont="1" applyFill="1" applyAlignment="1" applyProtection="1">
      <alignment horizontal="center" vertical="center"/>
      <protection locked="0"/>
    </xf>
    <xf numFmtId="10" fontId="45" fillId="2" borderId="0" xfId="0" applyNumberFormat="1" applyFont="1" applyFill="1" applyAlignment="1">
      <alignment horizontal="center" vertical="center"/>
    </xf>
    <xf numFmtId="3" fontId="8" fillId="2" borderId="0" xfId="0" applyNumberFormat="1" applyFont="1" applyFill="1" applyAlignment="1" applyProtection="1">
      <alignment vertical="center" wrapText="1"/>
      <protection locked="0"/>
    </xf>
    <xf numFmtId="3" fontId="8" fillId="2" borderId="0" xfId="0" applyNumberFormat="1" applyFont="1" applyFill="1" applyAlignment="1" applyProtection="1">
      <alignment horizontal="center" vertical="center"/>
      <protection locked="0"/>
    </xf>
    <xf numFmtId="10" fontId="8" fillId="2" borderId="0" xfId="0" applyNumberFormat="1" applyFont="1" applyFill="1" applyAlignment="1" applyProtection="1">
      <alignment horizontal="center" vertical="center"/>
      <protection locked="0"/>
    </xf>
    <xf numFmtId="3" fontId="45" fillId="2" borderId="0" xfId="0" applyNumberFormat="1" applyFont="1" applyFill="1" applyAlignment="1" applyProtection="1">
      <alignment vertical="center"/>
      <protection locked="0"/>
    </xf>
    <xf numFmtId="3" fontId="45" fillId="2" borderId="0" xfId="0" applyNumberFormat="1" applyFont="1" applyFill="1" applyAlignment="1" applyProtection="1">
      <alignment vertical="center" wrapText="1"/>
      <protection locked="0"/>
    </xf>
    <xf numFmtId="10" fontId="12" fillId="2" borderId="0" xfId="0" applyNumberFormat="1" applyFont="1" applyFill="1" applyAlignment="1" applyProtection="1">
      <alignment horizontal="center" vertical="center"/>
      <protection locked="0"/>
    </xf>
    <xf numFmtId="10" fontId="45" fillId="28" borderId="0" xfId="72" applyNumberFormat="1" applyFont="1" applyFill="1" applyAlignment="1" applyProtection="1">
      <alignment horizontal="center" vertical="center"/>
      <protection locked="0"/>
    </xf>
    <xf numFmtId="0" fontId="45" fillId="2" borderId="0" xfId="0" applyFont="1" applyFill="1" applyAlignment="1" applyProtection="1">
      <alignment vertical="top" wrapText="1"/>
      <protection locked="0"/>
    </xf>
    <xf numFmtId="10" fontId="45" fillId="2" borderId="0" xfId="72" applyNumberFormat="1" applyFont="1" applyFill="1" applyAlignment="1" applyProtection="1">
      <alignment horizontal="center" vertical="center"/>
      <protection locked="0"/>
    </xf>
    <xf numFmtId="10" fontId="12" fillId="2" borderId="0" xfId="72" applyNumberFormat="1" applyFont="1" applyFill="1" applyAlignment="1" applyProtection="1">
      <alignment horizontal="center" vertical="center"/>
      <protection locked="0"/>
    </xf>
    <xf numFmtId="9" fontId="45" fillId="28" borderId="0" xfId="72" applyFont="1" applyFill="1" applyAlignment="1">
      <alignment horizontal="center" vertical="center"/>
    </xf>
    <xf numFmtId="3" fontId="45" fillId="2" borderId="0" xfId="0" applyNumberFormat="1" applyFont="1" applyFill="1" applyAlignment="1" applyProtection="1">
      <alignment horizontal="left" vertical="center"/>
      <protection locked="0"/>
    </xf>
    <xf numFmtId="10" fontId="12" fillId="28" borderId="0" xfId="0" applyNumberFormat="1" applyFont="1" applyFill="1" applyAlignment="1" applyProtection="1">
      <alignment horizontal="center" vertical="center"/>
      <protection locked="0"/>
    </xf>
    <xf numFmtId="3" fontId="49" fillId="2" borderId="0" xfId="0" applyNumberFormat="1" applyFont="1" applyFill="1" applyAlignment="1" applyProtection="1">
      <alignment vertical="center" wrapText="1"/>
      <protection locked="0"/>
    </xf>
    <xf numFmtId="9" fontId="41" fillId="2" borderId="0" xfId="0" applyNumberFormat="1" applyFont="1" applyFill="1" applyAlignment="1" applyProtection="1">
      <alignment horizontal="center" vertical="center"/>
      <protection locked="0"/>
    </xf>
    <xf numFmtId="10" fontId="42" fillId="2" borderId="0" xfId="0" applyNumberFormat="1" applyFont="1" applyFill="1" applyAlignment="1" applyProtection="1">
      <alignment horizontal="center" vertical="center"/>
      <protection locked="0"/>
    </xf>
    <xf numFmtId="10" fontId="211" fillId="2" borderId="0" xfId="0" applyNumberFormat="1" applyFont="1" applyFill="1" applyAlignment="1" applyProtection="1">
      <alignment horizontal="center" vertical="center"/>
      <protection locked="0"/>
    </xf>
    <xf numFmtId="0" fontId="91" fillId="2" borderId="0" xfId="0" applyFont="1" applyFill="1" applyAlignment="1" applyProtection="1">
      <alignment vertical="top" wrapText="1"/>
      <protection locked="0"/>
    </xf>
    <xf numFmtId="3" fontId="91" fillId="2" borderId="0" xfId="0" applyNumberFormat="1" applyFont="1" applyFill="1" applyAlignment="1" applyProtection="1">
      <alignment vertical="center"/>
      <protection locked="0"/>
    </xf>
    <xf numFmtId="0" fontId="41" fillId="28" borderId="0" xfId="0" applyFont="1" applyFill="1"/>
    <xf numFmtId="0" fontId="0" fillId="0" borderId="0" xfId="0" applyFill="1"/>
    <xf numFmtId="0" fontId="0" fillId="0" borderId="0" xfId="0" applyFont="1" applyFill="1"/>
    <xf numFmtId="0" fontId="237" fillId="0" borderId="0" xfId="0" applyFont="1" applyFill="1"/>
    <xf numFmtId="0" fontId="13" fillId="0" borderId="0" xfId="0" applyFont="1" applyFill="1" applyAlignment="1">
      <alignment vertical="top"/>
    </xf>
    <xf numFmtId="0" fontId="238" fillId="0" borderId="0" xfId="0" applyFont="1" applyFill="1" applyAlignment="1">
      <alignment vertical="top"/>
    </xf>
    <xf numFmtId="0" fontId="246" fillId="0" borderId="0" xfId="0" applyFont="1" applyFill="1"/>
    <xf numFmtId="0" fontId="247" fillId="0" borderId="0" xfId="0" applyFont="1" applyFill="1" applyAlignment="1">
      <alignment vertical="top"/>
    </xf>
    <xf numFmtId="0" fontId="46" fillId="2" borderId="0" xfId="0" applyFont="1" applyFill="1" applyBorder="1" applyAlignment="1">
      <alignment horizontal="center" vertical="center"/>
    </xf>
    <xf numFmtId="0" fontId="239" fillId="2" borderId="0" xfId="0" applyFont="1" applyFill="1" applyBorder="1" applyAlignment="1">
      <alignment wrapText="1"/>
    </xf>
    <xf numFmtId="0" fontId="239" fillId="2" borderId="12" xfId="0" applyFont="1" applyFill="1" applyBorder="1" applyAlignment="1">
      <alignment wrapText="1"/>
    </xf>
    <xf numFmtId="0" fontId="91" fillId="2" borderId="0" xfId="0" applyFont="1" applyFill="1" applyBorder="1" applyAlignment="1">
      <alignment wrapText="1"/>
    </xf>
    <xf numFmtId="0" fontId="52" fillId="26" borderId="89" xfId="0" applyFont="1" applyFill="1" applyBorder="1" applyAlignment="1">
      <alignment horizontal="center" vertical="center"/>
    </xf>
    <xf numFmtId="0" fontId="52" fillId="26" borderId="0" xfId="0" applyFont="1" applyFill="1" applyBorder="1" applyAlignment="1">
      <alignment horizontal="center" vertical="center"/>
    </xf>
    <xf numFmtId="0" fontId="91" fillId="2" borderId="103" xfId="0" applyFont="1" applyFill="1" applyBorder="1" applyAlignment="1">
      <alignment wrapText="1"/>
    </xf>
    <xf numFmtId="0" fontId="91" fillId="2" borderId="97" xfId="0" applyFont="1" applyFill="1" applyBorder="1" applyAlignment="1">
      <alignment wrapText="1"/>
    </xf>
    <xf numFmtId="0" fontId="91" fillId="2" borderId="12" xfId="0" applyFont="1" applyFill="1" applyBorder="1" applyAlignment="1">
      <alignment wrapText="1"/>
    </xf>
    <xf numFmtId="0" fontId="48" fillId="2" borderId="138" xfId="0" applyFont="1" applyFill="1" applyBorder="1" applyAlignment="1">
      <alignment wrapText="1"/>
    </xf>
    <xf numFmtId="0" fontId="48" fillId="2" borderId="134" xfId="0" applyFont="1" applyFill="1" applyBorder="1" applyAlignment="1">
      <alignment wrapText="1"/>
    </xf>
    <xf numFmtId="0" fontId="48" fillId="2" borderId="103" xfId="0" applyFont="1" applyFill="1" applyBorder="1" applyAlignment="1">
      <alignment wrapText="1"/>
    </xf>
    <xf numFmtId="0" fontId="48" fillId="2" borderId="97" xfId="0" applyFont="1" applyFill="1" applyBorder="1" applyAlignment="1">
      <alignment wrapText="1"/>
    </xf>
    <xf numFmtId="0" fontId="48" fillId="2" borderId="138" xfId="0" applyFont="1" applyFill="1" applyBorder="1" applyAlignment="1">
      <alignment vertical="center" wrapText="1"/>
    </xf>
    <xf numFmtId="0" fontId="48" fillId="2" borderId="134" xfId="0" applyFont="1" applyFill="1" applyBorder="1" applyAlignment="1">
      <alignment vertical="center" wrapText="1"/>
    </xf>
    <xf numFmtId="0" fontId="230" fillId="2" borderId="0" xfId="0" applyFont="1" applyFill="1" applyAlignment="1">
      <alignment horizontal="left"/>
    </xf>
    <xf numFmtId="0" fontId="91" fillId="2" borderId="118" xfId="0" applyFont="1" applyFill="1" applyBorder="1" applyAlignment="1">
      <alignment horizontal="center" wrapText="1"/>
    </xf>
    <xf numFmtId="0" fontId="91" fillId="2" borderId="103" xfId="0" applyFont="1" applyFill="1" applyBorder="1" applyAlignment="1">
      <alignment horizontal="center" wrapText="1"/>
    </xf>
    <xf numFmtId="0" fontId="91" fillId="2" borderId="97" xfId="0" applyFont="1" applyFill="1" applyBorder="1" applyAlignment="1">
      <alignment horizontal="center" wrapText="1"/>
    </xf>
    <xf numFmtId="0" fontId="91" fillId="2" borderId="89" xfId="0" applyFont="1" applyFill="1" applyBorder="1" applyAlignment="1">
      <alignment horizontal="center" wrapText="1"/>
    </xf>
    <xf numFmtId="0" fontId="91" fillId="2" borderId="0" xfId="0" applyFont="1" applyFill="1" applyBorder="1" applyAlignment="1">
      <alignment horizontal="center" wrapText="1"/>
    </xf>
    <xf numFmtId="0" fontId="91" fillId="2" borderId="12" xfId="0" applyFont="1" applyFill="1" applyBorder="1" applyAlignment="1">
      <alignment horizontal="center" wrapText="1"/>
    </xf>
    <xf numFmtId="0" fontId="91" fillId="2" borderId="109" xfId="0" applyFont="1" applyFill="1" applyBorder="1" applyAlignment="1">
      <alignment horizontal="center" wrapText="1"/>
    </xf>
    <xf numFmtId="0" fontId="91" fillId="2" borderId="5" xfId="0" applyFont="1" applyFill="1" applyBorder="1" applyAlignment="1">
      <alignment horizontal="center" wrapText="1"/>
    </xf>
    <xf numFmtId="0" fontId="91" fillId="2" borderId="112" xfId="0" applyFont="1" applyFill="1" applyBorder="1" applyAlignment="1">
      <alignment horizontal="center" wrapText="1"/>
    </xf>
    <xf numFmtId="171" fontId="91" fillId="28" borderId="122" xfId="0" applyNumberFormat="1" applyFont="1" applyFill="1" applyBorder="1" applyAlignment="1">
      <alignment horizontal="left"/>
    </xf>
    <xf numFmtId="171" fontId="91" fillId="28" borderId="134" xfId="0" applyNumberFormat="1" applyFont="1" applyFill="1" applyBorder="1" applyAlignment="1">
      <alignment horizontal="left"/>
    </xf>
    <xf numFmtId="0" fontId="91" fillId="92" borderId="0" xfId="0" applyFont="1" applyFill="1" applyBorder="1" applyAlignment="1">
      <alignment horizontal="left" vertical="center" wrapText="1"/>
    </xf>
    <xf numFmtId="170" fontId="213" fillId="26" borderId="122" xfId="6" applyNumberFormat="1" applyFont="1" applyFill="1" applyBorder="1" applyAlignment="1">
      <alignment horizontal="center" vertical="center" wrapText="1"/>
    </xf>
    <xf numFmtId="170" fontId="213" fillId="26" borderId="134" xfId="6" applyNumberFormat="1" applyFont="1" applyFill="1" applyBorder="1" applyAlignment="1">
      <alignment horizontal="center" vertical="center" wrapText="1"/>
    </xf>
    <xf numFmtId="171" fontId="47" fillId="2" borderId="122" xfId="0" applyNumberFormat="1" applyFont="1" applyFill="1" applyBorder="1" applyAlignment="1">
      <alignment horizontal="left"/>
    </xf>
    <xf numFmtId="171" fontId="47" fillId="2" borderId="134" xfId="0" applyNumberFormat="1" applyFont="1" applyFill="1" applyBorder="1" applyAlignment="1">
      <alignment horizontal="left"/>
    </xf>
    <xf numFmtId="0" fontId="0" fillId="28" borderId="122" xfId="0" applyFill="1" applyBorder="1" applyAlignment="1">
      <alignment horizontal="left" wrapText="1"/>
    </xf>
    <xf numFmtId="0" fontId="0" fillId="28" borderId="134" xfId="0" applyFill="1" applyBorder="1" applyAlignment="1">
      <alignment horizontal="left" wrapText="1"/>
    </xf>
    <xf numFmtId="0" fontId="213" fillId="26" borderId="122" xfId="0" applyFont="1" applyFill="1" applyBorder="1" applyAlignment="1">
      <alignment horizontal="center"/>
    </xf>
    <xf numFmtId="0" fontId="213" fillId="26" borderId="134" xfId="0" applyFont="1" applyFill="1" applyBorder="1" applyAlignment="1">
      <alignment horizontal="center"/>
    </xf>
    <xf numFmtId="0" fontId="0" fillId="28" borderId="122" xfId="0" applyFill="1" applyBorder="1" applyAlignment="1">
      <alignment horizontal="left"/>
    </xf>
    <xf numFmtId="0" fontId="0" fillId="28" borderId="134" xfId="0" applyFill="1" applyBorder="1" applyAlignment="1">
      <alignment horizontal="left"/>
    </xf>
    <xf numFmtId="0" fontId="212" fillId="92" borderId="0" xfId="40" applyNumberFormat="1" applyFont="1" applyFill="1" applyBorder="1" applyAlignment="1" applyProtection="1">
      <alignment horizontal="left" vertical="center" wrapText="1"/>
      <protection locked="0"/>
    </xf>
    <xf numFmtId="0" fontId="44" fillId="2" borderId="0" xfId="0" applyFont="1" applyFill="1" applyBorder="1" applyAlignment="1">
      <alignment horizontal="left" vertical="top"/>
    </xf>
    <xf numFmtId="0" fontId="45" fillId="2" borderId="111" xfId="0" applyFont="1" applyFill="1" applyBorder="1" applyAlignment="1" applyProtection="1">
      <alignment horizontal="center" vertical="center" wrapText="1"/>
      <protection locked="0"/>
    </xf>
    <xf numFmtId="0" fontId="45" fillId="2" borderId="102" xfId="0" applyFont="1" applyFill="1" applyBorder="1" applyAlignment="1" applyProtection="1">
      <alignment horizontal="center" vertical="center" wrapText="1"/>
      <protection locked="0"/>
    </xf>
    <xf numFmtId="0" fontId="45" fillId="2" borderId="121" xfId="0" applyFont="1" applyFill="1" applyBorder="1" applyAlignment="1" applyProtection="1">
      <alignment horizontal="center" vertical="center" wrapText="1"/>
      <protection locked="0"/>
    </xf>
    <xf numFmtId="0" fontId="45" fillId="2" borderId="53" xfId="0" applyFont="1" applyFill="1" applyBorder="1" applyAlignment="1" applyProtection="1">
      <alignment horizontal="center" vertical="center" wrapText="1"/>
      <protection locked="0"/>
    </xf>
    <xf numFmtId="0" fontId="45" fillId="2" borderId="36" xfId="0" applyFont="1" applyFill="1" applyBorder="1" applyAlignment="1" applyProtection="1">
      <alignment horizontal="center" vertical="center" wrapText="1"/>
      <protection locked="0"/>
    </xf>
    <xf numFmtId="174" fontId="212" fillId="92" borderId="140" xfId="40" applyNumberFormat="1" applyFont="1" applyFill="1" applyBorder="1" applyAlignment="1">
      <alignment horizontal="left" vertical="center"/>
    </xf>
    <xf numFmtId="174" fontId="212" fillId="92" borderId="141" xfId="40" applyNumberFormat="1" applyFont="1" applyFill="1" applyBorder="1" applyAlignment="1">
      <alignment horizontal="left" vertical="center"/>
    </xf>
    <xf numFmtId="0" fontId="91" fillId="92" borderId="0" xfId="40" applyNumberFormat="1" applyFont="1" applyFill="1" applyBorder="1" applyAlignment="1">
      <alignment horizontal="left" vertical="center" wrapText="1"/>
    </xf>
    <xf numFmtId="0" fontId="48" fillId="92" borderId="0" xfId="0" applyFont="1" applyFill="1" applyBorder="1" applyAlignment="1">
      <alignment horizontal="left" vertical="center" wrapText="1"/>
    </xf>
    <xf numFmtId="0" fontId="48" fillId="92" borderId="0" xfId="0" applyFont="1" applyFill="1" applyAlignment="1">
      <alignment horizontal="left" vertical="center" wrapText="1"/>
    </xf>
    <xf numFmtId="0" fontId="52" fillId="26" borderId="105" xfId="0" applyFont="1" applyFill="1" applyBorder="1" applyAlignment="1" applyProtection="1">
      <alignment horizontal="center" vertical="center" wrapText="1"/>
      <protection locked="0"/>
    </xf>
    <xf numFmtId="0" fontId="52" fillId="26" borderId="52" xfId="0" applyFont="1" applyFill="1" applyBorder="1" applyAlignment="1" applyProtection="1">
      <alignment horizontal="center" vertical="center" wrapText="1"/>
      <protection locked="0"/>
    </xf>
    <xf numFmtId="0" fontId="52" fillId="26" borderId="99" xfId="0" applyFont="1" applyFill="1" applyBorder="1" applyAlignment="1" applyProtection="1">
      <alignment horizontal="center" vertical="center" wrapText="1"/>
      <protection locked="0"/>
    </xf>
    <xf numFmtId="0" fontId="52" fillId="26" borderId="100" xfId="0" applyFont="1" applyFill="1" applyBorder="1" applyAlignment="1" applyProtection="1">
      <alignment horizontal="center" vertical="center" wrapText="1"/>
      <protection locked="0"/>
    </xf>
    <xf numFmtId="0" fontId="52" fillId="26" borderId="143" xfId="0" applyFont="1" applyFill="1" applyBorder="1" applyAlignment="1" applyProtection="1">
      <alignment horizontal="center" vertical="center" wrapText="1"/>
      <protection locked="0"/>
    </xf>
    <xf numFmtId="0" fontId="52" fillId="26" borderId="130" xfId="0" applyNumberFormat="1" applyFont="1" applyFill="1" applyBorder="1" applyAlignment="1" applyProtection="1">
      <alignment horizontal="center" vertical="center" wrapText="1"/>
      <protection locked="0"/>
    </xf>
    <xf numFmtId="0" fontId="52" fillId="26" borderId="131" xfId="0" applyNumberFormat="1" applyFont="1" applyFill="1" applyBorder="1" applyAlignment="1" applyProtection="1">
      <alignment horizontal="center" vertical="center" wrapText="1"/>
      <protection locked="0"/>
    </xf>
    <xf numFmtId="0" fontId="52" fillId="26" borderId="132" xfId="0" applyNumberFormat="1" applyFont="1" applyFill="1" applyBorder="1" applyAlignment="1" applyProtection="1">
      <alignment horizontal="center" vertical="center" wrapText="1"/>
      <protection locked="0"/>
    </xf>
    <xf numFmtId="0" fontId="52" fillId="26" borderId="105" xfId="0" applyNumberFormat="1" applyFont="1" applyFill="1" applyBorder="1" applyAlignment="1" applyProtection="1">
      <alignment horizontal="center" vertical="center" wrapText="1"/>
      <protection locked="0"/>
    </xf>
    <xf numFmtId="0" fontId="52" fillId="26" borderId="52" xfId="0" applyNumberFormat="1" applyFont="1" applyFill="1" applyBorder="1" applyAlignment="1" applyProtection="1">
      <alignment horizontal="center" vertical="center" wrapText="1"/>
      <protection locked="0"/>
    </xf>
    <xf numFmtId="0" fontId="52" fillId="26" borderId="51" xfId="0" applyFont="1" applyFill="1" applyBorder="1" applyAlignment="1" applyProtection="1">
      <alignment horizontal="center" vertical="center" wrapText="1"/>
      <protection locked="0"/>
    </xf>
    <xf numFmtId="0" fontId="52" fillId="26" borderId="47" xfId="0" applyFont="1" applyFill="1" applyBorder="1" applyAlignment="1" applyProtection="1">
      <alignment horizontal="center" vertical="center" wrapText="1"/>
      <protection locked="0"/>
    </xf>
    <xf numFmtId="0" fontId="52" fillId="26" borderId="99" xfId="0" applyNumberFormat="1" applyFont="1" applyFill="1" applyBorder="1" applyAlignment="1" applyProtection="1">
      <alignment horizontal="center" vertical="center" wrapText="1"/>
      <protection locked="0"/>
    </xf>
    <xf numFmtId="0" fontId="52" fillId="26" borderId="100" xfId="0" applyNumberFormat="1" applyFont="1" applyFill="1" applyBorder="1" applyAlignment="1" applyProtection="1">
      <alignment horizontal="center" vertical="center" wrapText="1"/>
      <protection locked="0"/>
    </xf>
    <xf numFmtId="0" fontId="52" fillId="26" borderId="101" xfId="0" applyNumberFormat="1" applyFont="1" applyFill="1" applyBorder="1" applyAlignment="1" applyProtection="1">
      <alignment horizontal="center" vertical="center" wrapText="1"/>
      <protection locked="0"/>
    </xf>
    <xf numFmtId="0" fontId="52" fillId="26" borderId="106" xfId="0" applyNumberFormat="1" applyFont="1" applyFill="1" applyBorder="1" applyAlignment="1" applyProtection="1">
      <alignment horizontal="center" vertical="center" wrapText="1"/>
      <protection locked="0"/>
    </xf>
    <xf numFmtId="0" fontId="52" fillId="26" borderId="50" xfId="0" applyNumberFormat="1" applyFont="1" applyFill="1" applyBorder="1" applyAlignment="1" applyProtection="1">
      <alignment horizontal="center" vertical="center" wrapText="1"/>
      <protection locked="0"/>
    </xf>
    <xf numFmtId="0" fontId="91" fillId="92" borderId="0" xfId="0" applyFont="1" applyFill="1" applyBorder="1" applyAlignment="1" applyProtection="1">
      <alignment horizontal="left" vertical="center" wrapText="1"/>
      <protection locked="0"/>
    </xf>
    <xf numFmtId="0" fontId="44" fillId="2" borderId="0" xfId="0" applyFont="1" applyFill="1" applyBorder="1" applyAlignment="1" applyProtection="1">
      <alignment horizontal="left" vertical="top"/>
      <protection locked="0"/>
    </xf>
    <xf numFmtId="0" fontId="44" fillId="2" borderId="0" xfId="0" applyFont="1" applyFill="1" applyAlignment="1">
      <alignment horizontal="left" vertical="top" wrapText="1"/>
    </xf>
    <xf numFmtId="0" fontId="91" fillId="92" borderId="0" xfId="0" applyFont="1" applyFill="1" applyBorder="1" applyAlignment="1">
      <alignment horizontal="left" wrapText="1"/>
    </xf>
    <xf numFmtId="0" fontId="237" fillId="2" borderId="5" xfId="0" applyFont="1" applyFill="1" applyBorder="1" applyAlignment="1">
      <alignment horizontal="left"/>
    </xf>
    <xf numFmtId="9" fontId="72" fillId="26" borderId="35" xfId="5151" applyNumberFormat="1" applyFont="1" applyFill="1" applyBorder="1" applyAlignment="1">
      <alignment horizontal="center" vertical="center" wrapText="1"/>
    </xf>
    <xf numFmtId="0" fontId="91" fillId="92" borderId="0" xfId="0" applyFont="1" applyFill="1" applyAlignment="1">
      <alignment horizontal="left" vertical="center" wrapText="1"/>
    </xf>
  </cellXfs>
  <cellStyles count="9772">
    <cellStyle name="-" xfId="702" xr:uid="{00000000-0005-0000-0000-000000000000}"/>
    <cellStyle name=" 3]_x000d__x000a_Zoomed=1_x000d__x000a_Row=0_x000d__x000a_Column=0_x000d__x000a_Height=300_x000d__x000a_Width=300_x000d__x000a_FontName=細明體_x000d__x000a_FontStyle=0_x000d__x000a_FontSize=9_x000d__x000a_PrtFontName=Co" xfId="670" xr:uid="{00000000-0005-0000-0000-000001000000}"/>
    <cellStyle name="$" xfId="713" xr:uid="{00000000-0005-0000-0000-000002000000}"/>
    <cellStyle name="$ &amp; ¢" xfId="714" xr:uid="{00000000-0005-0000-0000-000003000000}"/>
    <cellStyle name="%" xfId="708" xr:uid="{00000000-0005-0000-0000-000004000000}"/>
    <cellStyle name="%.00" xfId="709" xr:uid="{00000000-0005-0000-0000-000005000000}"/>
    <cellStyle name="(Heading)" xfId="704" xr:uid="{00000000-0005-0000-0000-000006000000}"/>
    <cellStyle name="(Lefting)" xfId="705" xr:uid="{00000000-0005-0000-0000-000007000000}"/>
    <cellStyle name="(z*¯_x000f_°(”,¯?À(¢,¯?Ð(°,¯?à(Â,¯?ð(Ô,¯?" xfId="706" xr:uid="{00000000-0005-0000-0000-000008000000}"/>
    <cellStyle name="******************************************" xfId="707" xr:uid="{00000000-0005-0000-0000-000009000000}"/>
    <cellStyle name="_CNMD_Valuation Model_20081212_v2" xfId="671" xr:uid="{00000000-0005-0000-0000-00000A000000}"/>
    <cellStyle name="_Comma" xfId="672" xr:uid="{00000000-0005-0000-0000-00000B000000}"/>
    <cellStyle name="_Comps 4" xfId="673" xr:uid="{00000000-0005-0000-0000-00000C000000}"/>
    <cellStyle name="_Cont Analysis" xfId="674" xr:uid="{00000000-0005-0000-0000-00000D000000}"/>
    <cellStyle name="_Currency" xfId="675" xr:uid="{00000000-0005-0000-0000-00000E000000}"/>
    <cellStyle name="_Currency_Analysis" xfId="676" xr:uid="{00000000-0005-0000-0000-00000F000000}"/>
    <cellStyle name="_Currency_Smartportfolio model" xfId="677" xr:uid="{00000000-0005-0000-0000-000010000000}"/>
    <cellStyle name="_Currency_Smartportfolio model_DB-merged files" xfId="678" xr:uid="{00000000-0005-0000-0000-000011000000}"/>
    <cellStyle name="_CurrencySpace" xfId="679" xr:uid="{00000000-0005-0000-0000-000012000000}"/>
    <cellStyle name="_Gamma Valuation - 8" xfId="680" xr:uid="{00000000-0005-0000-0000-000013000000}"/>
    <cellStyle name="_ITRN" xfId="681" xr:uid="{00000000-0005-0000-0000-000014000000}"/>
    <cellStyle name="-_Merger Model 17 Nov 04" xfId="703" xr:uid="{00000000-0005-0000-0000-000015000000}"/>
    <cellStyle name="_Merger Model_KN&amp;Fzio_v2.30 - Street" xfId="682" xr:uid="{00000000-0005-0000-0000-000016000000}"/>
    <cellStyle name="_Multiple" xfId="683" xr:uid="{00000000-0005-0000-0000-000017000000}"/>
    <cellStyle name="_Multiple_Analysis" xfId="684" xr:uid="{00000000-0005-0000-0000-000018000000}"/>
    <cellStyle name="_Multiple_Analysis_DB-merged files" xfId="685" xr:uid="{00000000-0005-0000-0000-000019000000}"/>
    <cellStyle name="_Multiple_Smartportfolio model" xfId="686" xr:uid="{00000000-0005-0000-0000-00001A000000}"/>
    <cellStyle name="_Multiple_Smartportfolio model_DB-merged files" xfId="687" xr:uid="{00000000-0005-0000-0000-00001B000000}"/>
    <cellStyle name="_MultipleSpace" xfId="688" xr:uid="{00000000-0005-0000-0000-00001C000000}"/>
    <cellStyle name="_MultipleSpace_Analysis" xfId="689" xr:uid="{00000000-0005-0000-0000-00001D000000}"/>
    <cellStyle name="_MultipleSpace_csc" xfId="690" xr:uid="{00000000-0005-0000-0000-00001E000000}"/>
    <cellStyle name="_MultipleSpace_Smartportfolio model" xfId="691" xr:uid="{00000000-0005-0000-0000-00001F000000}"/>
    <cellStyle name="_MultipleSpace_Smartportfolio model_DB-merged files" xfId="692" xr:uid="{00000000-0005-0000-0000-000020000000}"/>
    <cellStyle name="_Percent" xfId="693" xr:uid="{00000000-0005-0000-0000-000021000000}"/>
    <cellStyle name="_Percent_Analysis" xfId="694" xr:uid="{00000000-0005-0000-0000-000022000000}"/>
    <cellStyle name="_Percent_Smartportfolio model" xfId="695" xr:uid="{00000000-0005-0000-0000-000023000000}"/>
    <cellStyle name="_Percent_Smartportfolio model_DB-merged files" xfId="696" xr:uid="{00000000-0005-0000-0000-000024000000}"/>
    <cellStyle name="_PercentSpace" xfId="697" xr:uid="{00000000-0005-0000-0000-000025000000}"/>
    <cellStyle name="_PercentSpace_Analysis" xfId="698" xr:uid="{00000000-0005-0000-0000-000026000000}"/>
    <cellStyle name="_PercentSpace_Smartportfolio model" xfId="699" xr:uid="{00000000-0005-0000-0000-000027000000}"/>
    <cellStyle name="_Sepracor Riders_Clean" xfId="700" xr:uid="{00000000-0005-0000-0000-000028000000}"/>
    <cellStyle name="_SIAL_Model_5.22.09 v71" xfId="701" xr:uid="{00000000-0005-0000-0000-000029000000}"/>
    <cellStyle name="£ BP" xfId="715" xr:uid="{00000000-0005-0000-0000-00002A000000}"/>
    <cellStyle name="¥ JY" xfId="716" xr:uid="{00000000-0005-0000-0000-00002B000000}"/>
    <cellStyle name="&lt;9#_x000f_¾Èƒé1ƒÃ_x0002_;M_x0014_}$‹E_x0010_‹_x0004_ˆ…Àt_x001b_Pÿ_x0015_ x¦" xfId="710" xr:uid="{00000000-0005-0000-0000-00002C000000}"/>
    <cellStyle name="=C:\WINNT\SYSTEM32\COMMAND.COM" xfId="711" xr:uid="{00000000-0005-0000-0000-00002D000000}"/>
    <cellStyle name="=C:\WINNT35\SYSTEM32\COMMAND.COM" xfId="712" xr:uid="{00000000-0005-0000-0000-00002E000000}"/>
    <cellStyle name="0752-93035" xfId="717" xr:uid="{00000000-0005-0000-0000-00002F000000}"/>
    <cellStyle name="1,comma" xfId="718" xr:uid="{00000000-0005-0000-0000-000030000000}"/>
    <cellStyle name="10Q" xfId="719" xr:uid="{00000000-0005-0000-0000-000031000000}"/>
    <cellStyle name="20 % - Accent1" xfId="720" xr:uid="{00000000-0005-0000-0000-000032000000}"/>
    <cellStyle name="20 % - Accent2" xfId="721" xr:uid="{00000000-0005-0000-0000-000033000000}"/>
    <cellStyle name="20 % - Accent3" xfId="722" xr:uid="{00000000-0005-0000-0000-000034000000}"/>
    <cellStyle name="20 % - Accent4" xfId="723" xr:uid="{00000000-0005-0000-0000-000035000000}"/>
    <cellStyle name="20 % - Accent5" xfId="724" xr:uid="{00000000-0005-0000-0000-000036000000}"/>
    <cellStyle name="20 % - Accent6" xfId="725" xr:uid="{00000000-0005-0000-0000-000037000000}"/>
    <cellStyle name="20% - Accent1 2" xfId="11" xr:uid="{00000000-0005-0000-0000-000038000000}"/>
    <cellStyle name="20% - Accent1 2 10" xfId="726" xr:uid="{00000000-0005-0000-0000-000039000000}"/>
    <cellStyle name="20% - Accent1 2 2" xfId="727" xr:uid="{00000000-0005-0000-0000-00003A000000}"/>
    <cellStyle name="20% - Accent1 2 2 2" xfId="728" xr:uid="{00000000-0005-0000-0000-00003B000000}"/>
    <cellStyle name="20% - Accent1 2 2 3" xfId="729" xr:uid="{00000000-0005-0000-0000-00003C000000}"/>
    <cellStyle name="20% - Accent1 2 3" xfId="730" xr:uid="{00000000-0005-0000-0000-00003D000000}"/>
    <cellStyle name="20% - Accent1 2 3 2" xfId="731" xr:uid="{00000000-0005-0000-0000-00003E000000}"/>
    <cellStyle name="20% - Accent1 2 4" xfId="732" xr:uid="{00000000-0005-0000-0000-00003F000000}"/>
    <cellStyle name="20% - Accent1 2 5" xfId="733" xr:uid="{00000000-0005-0000-0000-000040000000}"/>
    <cellStyle name="20% - Accent1 2 6" xfId="734" xr:uid="{00000000-0005-0000-0000-000041000000}"/>
    <cellStyle name="20% - Accent1 2 7" xfId="735" xr:uid="{00000000-0005-0000-0000-000042000000}"/>
    <cellStyle name="20% - Accent1 2 8" xfId="736" xr:uid="{00000000-0005-0000-0000-000043000000}"/>
    <cellStyle name="20% - Accent1 2 9" xfId="737" xr:uid="{00000000-0005-0000-0000-000044000000}"/>
    <cellStyle name="20% - Accent1 3" xfId="738" xr:uid="{00000000-0005-0000-0000-000045000000}"/>
    <cellStyle name="20% - Accent1 3 2" xfId="739" xr:uid="{00000000-0005-0000-0000-000046000000}"/>
    <cellStyle name="20% - Accent1 3 2 2" xfId="740" xr:uid="{00000000-0005-0000-0000-000047000000}"/>
    <cellStyle name="20% - Accent1 3 2 2 2" xfId="741" xr:uid="{00000000-0005-0000-0000-000048000000}"/>
    <cellStyle name="20% - Accent1 3 2 2 2 2" xfId="742" xr:uid="{00000000-0005-0000-0000-000049000000}"/>
    <cellStyle name="20% - Accent1 3 2 2 3" xfId="743" xr:uid="{00000000-0005-0000-0000-00004A000000}"/>
    <cellStyle name="20% - Accent1 3 2 3" xfId="744" xr:uid="{00000000-0005-0000-0000-00004B000000}"/>
    <cellStyle name="20% - Accent1 3 2 3 2" xfId="745" xr:uid="{00000000-0005-0000-0000-00004C000000}"/>
    <cellStyle name="20% - Accent1 3 2 4" xfId="746" xr:uid="{00000000-0005-0000-0000-00004D000000}"/>
    <cellStyle name="20% - Accent1 3 3" xfId="747" xr:uid="{00000000-0005-0000-0000-00004E000000}"/>
    <cellStyle name="20% - Accent1 3 3 2" xfId="748" xr:uid="{00000000-0005-0000-0000-00004F000000}"/>
    <cellStyle name="20% - Accent1 3 3 2 2" xfId="749" xr:uid="{00000000-0005-0000-0000-000050000000}"/>
    <cellStyle name="20% - Accent1 3 3 2 2 2" xfId="750" xr:uid="{00000000-0005-0000-0000-000051000000}"/>
    <cellStyle name="20% - Accent1 3 3 2 3" xfId="751" xr:uid="{00000000-0005-0000-0000-000052000000}"/>
    <cellStyle name="20% - Accent1 3 3 3" xfId="752" xr:uid="{00000000-0005-0000-0000-000053000000}"/>
    <cellStyle name="20% - Accent1 3 3 3 2" xfId="753" xr:uid="{00000000-0005-0000-0000-000054000000}"/>
    <cellStyle name="20% - Accent1 3 3 4" xfId="754" xr:uid="{00000000-0005-0000-0000-000055000000}"/>
    <cellStyle name="20% - Accent1 3 4" xfId="755" xr:uid="{00000000-0005-0000-0000-000056000000}"/>
    <cellStyle name="20% - Accent1 3 4 2" xfId="756" xr:uid="{00000000-0005-0000-0000-000057000000}"/>
    <cellStyle name="20% - Accent1 3 4 2 2" xfId="757" xr:uid="{00000000-0005-0000-0000-000058000000}"/>
    <cellStyle name="20% - Accent1 3 4 3" xfId="758" xr:uid="{00000000-0005-0000-0000-000059000000}"/>
    <cellStyle name="20% - Accent1 3 5" xfId="759" xr:uid="{00000000-0005-0000-0000-00005A000000}"/>
    <cellStyle name="20% - Accent1 3 5 2" xfId="760" xr:uid="{00000000-0005-0000-0000-00005B000000}"/>
    <cellStyle name="20% - Accent1 3 6" xfId="761" xr:uid="{00000000-0005-0000-0000-00005C000000}"/>
    <cellStyle name="20% - Accent1 4" xfId="762" xr:uid="{00000000-0005-0000-0000-00005D000000}"/>
    <cellStyle name="20% - Accent1 5" xfId="763" xr:uid="{00000000-0005-0000-0000-00005E000000}"/>
    <cellStyle name="20% - Accent1 6" xfId="764" xr:uid="{00000000-0005-0000-0000-00005F000000}"/>
    <cellStyle name="20% - Accent1 7" xfId="765" xr:uid="{00000000-0005-0000-0000-000060000000}"/>
    <cellStyle name="20% - Accent1 8" xfId="766" xr:uid="{00000000-0005-0000-0000-000061000000}"/>
    <cellStyle name="20% - Accent1 9" xfId="767" xr:uid="{00000000-0005-0000-0000-000062000000}"/>
    <cellStyle name="20% - Accent2 2" xfId="12" xr:uid="{00000000-0005-0000-0000-000063000000}"/>
    <cellStyle name="20% - Accent2 2 10" xfId="768" xr:uid="{00000000-0005-0000-0000-000064000000}"/>
    <cellStyle name="20% - Accent2 2 2" xfId="769" xr:uid="{00000000-0005-0000-0000-000065000000}"/>
    <cellStyle name="20% - Accent2 2 2 2" xfId="770" xr:uid="{00000000-0005-0000-0000-000066000000}"/>
    <cellStyle name="20% - Accent2 2 2 3" xfId="771" xr:uid="{00000000-0005-0000-0000-000067000000}"/>
    <cellStyle name="20% - Accent2 2 3" xfId="772" xr:uid="{00000000-0005-0000-0000-000068000000}"/>
    <cellStyle name="20% - Accent2 2 3 2" xfId="773" xr:uid="{00000000-0005-0000-0000-000069000000}"/>
    <cellStyle name="20% - Accent2 2 4" xfId="774" xr:uid="{00000000-0005-0000-0000-00006A000000}"/>
    <cellStyle name="20% - Accent2 2 5" xfId="775" xr:uid="{00000000-0005-0000-0000-00006B000000}"/>
    <cellStyle name="20% - Accent2 2 6" xfId="776" xr:uid="{00000000-0005-0000-0000-00006C000000}"/>
    <cellStyle name="20% - Accent2 2 7" xfId="777" xr:uid="{00000000-0005-0000-0000-00006D000000}"/>
    <cellStyle name="20% - Accent2 2 8" xfId="778" xr:uid="{00000000-0005-0000-0000-00006E000000}"/>
    <cellStyle name="20% - Accent2 2 9" xfId="779" xr:uid="{00000000-0005-0000-0000-00006F000000}"/>
    <cellStyle name="20% - Accent2 3" xfId="780" xr:uid="{00000000-0005-0000-0000-000070000000}"/>
    <cellStyle name="20% - Accent2 3 2" xfId="781" xr:uid="{00000000-0005-0000-0000-000071000000}"/>
    <cellStyle name="20% - Accent2 3 2 2" xfId="782" xr:uid="{00000000-0005-0000-0000-000072000000}"/>
    <cellStyle name="20% - Accent2 3 2 2 2" xfId="783" xr:uid="{00000000-0005-0000-0000-000073000000}"/>
    <cellStyle name="20% - Accent2 3 2 2 2 2" xfId="784" xr:uid="{00000000-0005-0000-0000-000074000000}"/>
    <cellStyle name="20% - Accent2 3 2 2 3" xfId="785" xr:uid="{00000000-0005-0000-0000-000075000000}"/>
    <cellStyle name="20% - Accent2 3 2 3" xfId="786" xr:uid="{00000000-0005-0000-0000-000076000000}"/>
    <cellStyle name="20% - Accent2 3 2 3 2" xfId="787" xr:uid="{00000000-0005-0000-0000-000077000000}"/>
    <cellStyle name="20% - Accent2 3 2 4" xfId="788" xr:uid="{00000000-0005-0000-0000-000078000000}"/>
    <cellStyle name="20% - Accent2 3 3" xfId="789" xr:uid="{00000000-0005-0000-0000-000079000000}"/>
    <cellStyle name="20% - Accent2 3 3 2" xfId="790" xr:uid="{00000000-0005-0000-0000-00007A000000}"/>
    <cellStyle name="20% - Accent2 3 3 2 2" xfId="791" xr:uid="{00000000-0005-0000-0000-00007B000000}"/>
    <cellStyle name="20% - Accent2 3 3 2 2 2" xfId="792" xr:uid="{00000000-0005-0000-0000-00007C000000}"/>
    <cellStyle name="20% - Accent2 3 3 2 3" xfId="793" xr:uid="{00000000-0005-0000-0000-00007D000000}"/>
    <cellStyle name="20% - Accent2 3 3 3" xfId="794" xr:uid="{00000000-0005-0000-0000-00007E000000}"/>
    <cellStyle name="20% - Accent2 3 3 3 2" xfId="795" xr:uid="{00000000-0005-0000-0000-00007F000000}"/>
    <cellStyle name="20% - Accent2 3 3 4" xfId="796" xr:uid="{00000000-0005-0000-0000-000080000000}"/>
    <cellStyle name="20% - Accent2 3 4" xfId="797" xr:uid="{00000000-0005-0000-0000-000081000000}"/>
    <cellStyle name="20% - Accent2 3 4 2" xfId="798" xr:uid="{00000000-0005-0000-0000-000082000000}"/>
    <cellStyle name="20% - Accent2 3 4 2 2" xfId="799" xr:uid="{00000000-0005-0000-0000-000083000000}"/>
    <cellStyle name="20% - Accent2 3 4 3" xfId="800" xr:uid="{00000000-0005-0000-0000-000084000000}"/>
    <cellStyle name="20% - Accent2 3 5" xfId="801" xr:uid="{00000000-0005-0000-0000-000085000000}"/>
    <cellStyle name="20% - Accent2 3 5 2" xfId="802" xr:uid="{00000000-0005-0000-0000-000086000000}"/>
    <cellStyle name="20% - Accent2 3 6" xfId="803" xr:uid="{00000000-0005-0000-0000-000087000000}"/>
    <cellStyle name="20% - Accent2 4" xfId="804" xr:uid="{00000000-0005-0000-0000-000088000000}"/>
    <cellStyle name="20% - Accent2 5" xfId="805" xr:uid="{00000000-0005-0000-0000-000089000000}"/>
    <cellStyle name="20% - Accent2 6" xfId="806" xr:uid="{00000000-0005-0000-0000-00008A000000}"/>
    <cellStyle name="20% - Accent2 7" xfId="807" xr:uid="{00000000-0005-0000-0000-00008B000000}"/>
    <cellStyle name="20% - Accent2 8" xfId="808" xr:uid="{00000000-0005-0000-0000-00008C000000}"/>
    <cellStyle name="20% - Accent2 9" xfId="809" xr:uid="{00000000-0005-0000-0000-00008D000000}"/>
    <cellStyle name="20% - Accent3 2" xfId="13" xr:uid="{00000000-0005-0000-0000-00008E000000}"/>
    <cellStyle name="20% - Accent3 2 10" xfId="810" xr:uid="{00000000-0005-0000-0000-00008F000000}"/>
    <cellStyle name="20% - Accent3 2 2" xfId="811" xr:uid="{00000000-0005-0000-0000-000090000000}"/>
    <cellStyle name="20% - Accent3 2 2 2" xfId="812" xr:uid="{00000000-0005-0000-0000-000091000000}"/>
    <cellStyle name="20% - Accent3 2 2 3" xfId="813" xr:uid="{00000000-0005-0000-0000-000092000000}"/>
    <cellStyle name="20% - Accent3 2 3" xfId="814" xr:uid="{00000000-0005-0000-0000-000093000000}"/>
    <cellStyle name="20% - Accent3 2 3 2" xfId="815" xr:uid="{00000000-0005-0000-0000-000094000000}"/>
    <cellStyle name="20% - Accent3 2 4" xfId="816" xr:uid="{00000000-0005-0000-0000-000095000000}"/>
    <cellStyle name="20% - Accent3 2 5" xfId="817" xr:uid="{00000000-0005-0000-0000-000096000000}"/>
    <cellStyle name="20% - Accent3 2 6" xfId="818" xr:uid="{00000000-0005-0000-0000-000097000000}"/>
    <cellStyle name="20% - Accent3 2 7" xfId="819" xr:uid="{00000000-0005-0000-0000-000098000000}"/>
    <cellStyle name="20% - Accent3 2 8" xfId="820" xr:uid="{00000000-0005-0000-0000-000099000000}"/>
    <cellStyle name="20% - Accent3 2 9" xfId="821" xr:uid="{00000000-0005-0000-0000-00009A000000}"/>
    <cellStyle name="20% - Accent3 3" xfId="822" xr:uid="{00000000-0005-0000-0000-00009B000000}"/>
    <cellStyle name="20% - Accent3 3 2" xfId="823" xr:uid="{00000000-0005-0000-0000-00009C000000}"/>
    <cellStyle name="20% - Accent3 3 2 2" xfId="824" xr:uid="{00000000-0005-0000-0000-00009D000000}"/>
    <cellStyle name="20% - Accent3 3 2 2 2" xfId="825" xr:uid="{00000000-0005-0000-0000-00009E000000}"/>
    <cellStyle name="20% - Accent3 3 2 2 2 2" xfId="826" xr:uid="{00000000-0005-0000-0000-00009F000000}"/>
    <cellStyle name="20% - Accent3 3 2 2 3" xfId="827" xr:uid="{00000000-0005-0000-0000-0000A0000000}"/>
    <cellStyle name="20% - Accent3 3 2 3" xfId="828" xr:uid="{00000000-0005-0000-0000-0000A1000000}"/>
    <cellStyle name="20% - Accent3 3 2 3 2" xfId="829" xr:uid="{00000000-0005-0000-0000-0000A2000000}"/>
    <cellStyle name="20% - Accent3 3 2 4" xfId="830" xr:uid="{00000000-0005-0000-0000-0000A3000000}"/>
    <cellStyle name="20% - Accent3 3 3" xfId="831" xr:uid="{00000000-0005-0000-0000-0000A4000000}"/>
    <cellStyle name="20% - Accent3 3 3 2" xfId="832" xr:uid="{00000000-0005-0000-0000-0000A5000000}"/>
    <cellStyle name="20% - Accent3 3 3 2 2" xfId="833" xr:uid="{00000000-0005-0000-0000-0000A6000000}"/>
    <cellStyle name="20% - Accent3 3 3 2 2 2" xfId="834" xr:uid="{00000000-0005-0000-0000-0000A7000000}"/>
    <cellStyle name="20% - Accent3 3 3 2 3" xfId="835" xr:uid="{00000000-0005-0000-0000-0000A8000000}"/>
    <cellStyle name="20% - Accent3 3 3 3" xfId="836" xr:uid="{00000000-0005-0000-0000-0000A9000000}"/>
    <cellStyle name="20% - Accent3 3 3 3 2" xfId="837" xr:uid="{00000000-0005-0000-0000-0000AA000000}"/>
    <cellStyle name="20% - Accent3 3 3 4" xfId="838" xr:uid="{00000000-0005-0000-0000-0000AB000000}"/>
    <cellStyle name="20% - Accent3 3 4" xfId="839" xr:uid="{00000000-0005-0000-0000-0000AC000000}"/>
    <cellStyle name="20% - Accent3 3 4 2" xfId="840" xr:uid="{00000000-0005-0000-0000-0000AD000000}"/>
    <cellStyle name="20% - Accent3 3 4 2 2" xfId="841" xr:uid="{00000000-0005-0000-0000-0000AE000000}"/>
    <cellStyle name="20% - Accent3 3 4 3" xfId="842" xr:uid="{00000000-0005-0000-0000-0000AF000000}"/>
    <cellStyle name="20% - Accent3 3 5" xfId="843" xr:uid="{00000000-0005-0000-0000-0000B0000000}"/>
    <cellStyle name="20% - Accent3 3 5 2" xfId="844" xr:uid="{00000000-0005-0000-0000-0000B1000000}"/>
    <cellStyle name="20% - Accent3 3 6" xfId="845" xr:uid="{00000000-0005-0000-0000-0000B2000000}"/>
    <cellStyle name="20% - Accent3 4" xfId="846" xr:uid="{00000000-0005-0000-0000-0000B3000000}"/>
    <cellStyle name="20% - Accent3 5" xfId="847" xr:uid="{00000000-0005-0000-0000-0000B4000000}"/>
    <cellStyle name="20% - Accent3 6" xfId="848" xr:uid="{00000000-0005-0000-0000-0000B5000000}"/>
    <cellStyle name="20% - Accent3 7" xfId="849" xr:uid="{00000000-0005-0000-0000-0000B6000000}"/>
    <cellStyle name="20% - Accent3 8" xfId="850" xr:uid="{00000000-0005-0000-0000-0000B7000000}"/>
    <cellStyle name="20% - Accent3 9" xfId="851" xr:uid="{00000000-0005-0000-0000-0000B8000000}"/>
    <cellStyle name="20% - Accent4 2" xfId="14" xr:uid="{00000000-0005-0000-0000-0000B9000000}"/>
    <cellStyle name="20% - Accent4 2 10" xfId="852" xr:uid="{00000000-0005-0000-0000-0000BA000000}"/>
    <cellStyle name="20% - Accent4 2 2" xfId="853" xr:uid="{00000000-0005-0000-0000-0000BB000000}"/>
    <cellStyle name="20% - Accent4 2 2 2" xfId="854" xr:uid="{00000000-0005-0000-0000-0000BC000000}"/>
    <cellStyle name="20% - Accent4 2 2 3" xfId="855" xr:uid="{00000000-0005-0000-0000-0000BD000000}"/>
    <cellStyle name="20% - Accent4 2 3" xfId="856" xr:uid="{00000000-0005-0000-0000-0000BE000000}"/>
    <cellStyle name="20% - Accent4 2 3 2" xfId="857" xr:uid="{00000000-0005-0000-0000-0000BF000000}"/>
    <cellStyle name="20% - Accent4 2 4" xfId="858" xr:uid="{00000000-0005-0000-0000-0000C0000000}"/>
    <cellStyle name="20% - Accent4 2 5" xfId="859" xr:uid="{00000000-0005-0000-0000-0000C1000000}"/>
    <cellStyle name="20% - Accent4 2 6" xfId="860" xr:uid="{00000000-0005-0000-0000-0000C2000000}"/>
    <cellStyle name="20% - Accent4 2 7" xfId="861" xr:uid="{00000000-0005-0000-0000-0000C3000000}"/>
    <cellStyle name="20% - Accent4 2 8" xfId="862" xr:uid="{00000000-0005-0000-0000-0000C4000000}"/>
    <cellStyle name="20% - Accent4 2 9" xfId="863" xr:uid="{00000000-0005-0000-0000-0000C5000000}"/>
    <cellStyle name="20% - Accent4 3" xfId="864" xr:uid="{00000000-0005-0000-0000-0000C6000000}"/>
    <cellStyle name="20% - Accent4 3 2" xfId="865" xr:uid="{00000000-0005-0000-0000-0000C7000000}"/>
    <cellStyle name="20% - Accent4 3 2 2" xfId="866" xr:uid="{00000000-0005-0000-0000-0000C8000000}"/>
    <cellStyle name="20% - Accent4 3 2 2 2" xfId="867" xr:uid="{00000000-0005-0000-0000-0000C9000000}"/>
    <cellStyle name="20% - Accent4 3 2 2 2 2" xfId="868" xr:uid="{00000000-0005-0000-0000-0000CA000000}"/>
    <cellStyle name="20% - Accent4 3 2 2 3" xfId="869" xr:uid="{00000000-0005-0000-0000-0000CB000000}"/>
    <cellStyle name="20% - Accent4 3 2 3" xfId="870" xr:uid="{00000000-0005-0000-0000-0000CC000000}"/>
    <cellStyle name="20% - Accent4 3 2 3 2" xfId="871" xr:uid="{00000000-0005-0000-0000-0000CD000000}"/>
    <cellStyle name="20% - Accent4 3 2 4" xfId="872" xr:uid="{00000000-0005-0000-0000-0000CE000000}"/>
    <cellStyle name="20% - Accent4 3 3" xfId="873" xr:uid="{00000000-0005-0000-0000-0000CF000000}"/>
    <cellStyle name="20% - Accent4 3 3 2" xfId="874" xr:uid="{00000000-0005-0000-0000-0000D0000000}"/>
    <cellStyle name="20% - Accent4 3 3 2 2" xfId="875" xr:uid="{00000000-0005-0000-0000-0000D1000000}"/>
    <cellStyle name="20% - Accent4 3 3 2 2 2" xfId="876" xr:uid="{00000000-0005-0000-0000-0000D2000000}"/>
    <cellStyle name="20% - Accent4 3 3 2 3" xfId="877" xr:uid="{00000000-0005-0000-0000-0000D3000000}"/>
    <cellStyle name="20% - Accent4 3 3 3" xfId="878" xr:uid="{00000000-0005-0000-0000-0000D4000000}"/>
    <cellStyle name="20% - Accent4 3 3 3 2" xfId="879" xr:uid="{00000000-0005-0000-0000-0000D5000000}"/>
    <cellStyle name="20% - Accent4 3 3 4" xfId="880" xr:uid="{00000000-0005-0000-0000-0000D6000000}"/>
    <cellStyle name="20% - Accent4 3 4" xfId="881" xr:uid="{00000000-0005-0000-0000-0000D7000000}"/>
    <cellStyle name="20% - Accent4 3 4 2" xfId="882" xr:uid="{00000000-0005-0000-0000-0000D8000000}"/>
    <cellStyle name="20% - Accent4 3 4 2 2" xfId="883" xr:uid="{00000000-0005-0000-0000-0000D9000000}"/>
    <cellStyle name="20% - Accent4 3 4 3" xfId="884" xr:uid="{00000000-0005-0000-0000-0000DA000000}"/>
    <cellStyle name="20% - Accent4 3 5" xfId="885" xr:uid="{00000000-0005-0000-0000-0000DB000000}"/>
    <cellStyle name="20% - Accent4 3 5 2" xfId="886" xr:uid="{00000000-0005-0000-0000-0000DC000000}"/>
    <cellStyle name="20% - Accent4 3 6" xfId="887" xr:uid="{00000000-0005-0000-0000-0000DD000000}"/>
    <cellStyle name="20% - Accent4 4" xfId="888" xr:uid="{00000000-0005-0000-0000-0000DE000000}"/>
    <cellStyle name="20% - Accent4 5" xfId="889" xr:uid="{00000000-0005-0000-0000-0000DF000000}"/>
    <cellStyle name="20% - Accent4 6" xfId="890" xr:uid="{00000000-0005-0000-0000-0000E0000000}"/>
    <cellStyle name="20% - Accent4 7" xfId="891" xr:uid="{00000000-0005-0000-0000-0000E1000000}"/>
    <cellStyle name="20% - Accent4 8" xfId="892" xr:uid="{00000000-0005-0000-0000-0000E2000000}"/>
    <cellStyle name="20% - Accent4 9" xfId="893" xr:uid="{00000000-0005-0000-0000-0000E3000000}"/>
    <cellStyle name="20% - Accent5 2" xfId="15" xr:uid="{00000000-0005-0000-0000-0000E4000000}"/>
    <cellStyle name="20% - Accent5 2 10" xfId="894" xr:uid="{00000000-0005-0000-0000-0000E5000000}"/>
    <cellStyle name="20% - Accent5 2 2" xfId="895" xr:uid="{00000000-0005-0000-0000-0000E6000000}"/>
    <cellStyle name="20% - Accent5 2 2 2" xfId="896" xr:uid="{00000000-0005-0000-0000-0000E7000000}"/>
    <cellStyle name="20% - Accent5 2 2 3" xfId="897" xr:uid="{00000000-0005-0000-0000-0000E8000000}"/>
    <cellStyle name="20% - Accent5 2 3" xfId="898" xr:uid="{00000000-0005-0000-0000-0000E9000000}"/>
    <cellStyle name="20% - Accent5 2 3 2" xfId="899" xr:uid="{00000000-0005-0000-0000-0000EA000000}"/>
    <cellStyle name="20% - Accent5 2 4" xfId="900" xr:uid="{00000000-0005-0000-0000-0000EB000000}"/>
    <cellStyle name="20% - Accent5 2 5" xfId="901" xr:uid="{00000000-0005-0000-0000-0000EC000000}"/>
    <cellStyle name="20% - Accent5 2 6" xfId="902" xr:uid="{00000000-0005-0000-0000-0000ED000000}"/>
    <cellStyle name="20% - Accent5 2 7" xfId="903" xr:uid="{00000000-0005-0000-0000-0000EE000000}"/>
    <cellStyle name="20% - Accent5 2 8" xfId="904" xr:uid="{00000000-0005-0000-0000-0000EF000000}"/>
    <cellStyle name="20% - Accent5 2 9" xfId="905" xr:uid="{00000000-0005-0000-0000-0000F0000000}"/>
    <cellStyle name="20% - Accent5 3" xfId="906" xr:uid="{00000000-0005-0000-0000-0000F1000000}"/>
    <cellStyle name="20% - Accent5 3 2" xfId="907" xr:uid="{00000000-0005-0000-0000-0000F2000000}"/>
    <cellStyle name="20% - Accent5 3 2 2" xfId="908" xr:uid="{00000000-0005-0000-0000-0000F3000000}"/>
    <cellStyle name="20% - Accent5 3 2 2 2" xfId="909" xr:uid="{00000000-0005-0000-0000-0000F4000000}"/>
    <cellStyle name="20% - Accent5 3 2 2 2 2" xfId="910" xr:uid="{00000000-0005-0000-0000-0000F5000000}"/>
    <cellStyle name="20% - Accent5 3 2 2 3" xfId="911" xr:uid="{00000000-0005-0000-0000-0000F6000000}"/>
    <cellStyle name="20% - Accent5 3 2 3" xfId="912" xr:uid="{00000000-0005-0000-0000-0000F7000000}"/>
    <cellStyle name="20% - Accent5 3 2 3 2" xfId="913" xr:uid="{00000000-0005-0000-0000-0000F8000000}"/>
    <cellStyle name="20% - Accent5 3 2 4" xfId="914" xr:uid="{00000000-0005-0000-0000-0000F9000000}"/>
    <cellStyle name="20% - Accent5 3 3" xfId="915" xr:uid="{00000000-0005-0000-0000-0000FA000000}"/>
    <cellStyle name="20% - Accent5 3 3 2" xfId="916" xr:uid="{00000000-0005-0000-0000-0000FB000000}"/>
    <cellStyle name="20% - Accent5 3 3 2 2" xfId="917" xr:uid="{00000000-0005-0000-0000-0000FC000000}"/>
    <cellStyle name="20% - Accent5 3 3 2 2 2" xfId="918" xr:uid="{00000000-0005-0000-0000-0000FD000000}"/>
    <cellStyle name="20% - Accent5 3 3 2 3" xfId="919" xr:uid="{00000000-0005-0000-0000-0000FE000000}"/>
    <cellStyle name="20% - Accent5 3 3 3" xfId="920" xr:uid="{00000000-0005-0000-0000-0000FF000000}"/>
    <cellStyle name="20% - Accent5 3 3 3 2" xfId="921" xr:uid="{00000000-0005-0000-0000-000000010000}"/>
    <cellStyle name="20% - Accent5 3 3 4" xfId="922" xr:uid="{00000000-0005-0000-0000-000001010000}"/>
    <cellStyle name="20% - Accent5 3 4" xfId="923" xr:uid="{00000000-0005-0000-0000-000002010000}"/>
    <cellStyle name="20% - Accent5 3 4 2" xfId="924" xr:uid="{00000000-0005-0000-0000-000003010000}"/>
    <cellStyle name="20% - Accent5 3 4 2 2" xfId="925" xr:uid="{00000000-0005-0000-0000-000004010000}"/>
    <cellStyle name="20% - Accent5 3 4 3" xfId="926" xr:uid="{00000000-0005-0000-0000-000005010000}"/>
    <cellStyle name="20% - Accent5 3 5" xfId="927" xr:uid="{00000000-0005-0000-0000-000006010000}"/>
    <cellStyle name="20% - Accent5 3 5 2" xfId="928" xr:uid="{00000000-0005-0000-0000-000007010000}"/>
    <cellStyle name="20% - Accent5 3 6" xfId="929" xr:uid="{00000000-0005-0000-0000-000008010000}"/>
    <cellStyle name="20% - Accent5 4" xfId="930" xr:uid="{00000000-0005-0000-0000-000009010000}"/>
    <cellStyle name="20% - Accent5 5" xfId="931" xr:uid="{00000000-0005-0000-0000-00000A010000}"/>
    <cellStyle name="20% - Accent5 6" xfId="932" xr:uid="{00000000-0005-0000-0000-00000B010000}"/>
    <cellStyle name="20% - Accent5 7" xfId="933" xr:uid="{00000000-0005-0000-0000-00000C010000}"/>
    <cellStyle name="20% - Accent5 8" xfId="934" xr:uid="{00000000-0005-0000-0000-00000D010000}"/>
    <cellStyle name="20% - Accent5 9" xfId="935" xr:uid="{00000000-0005-0000-0000-00000E010000}"/>
    <cellStyle name="20% - Accent6 2" xfId="16" xr:uid="{00000000-0005-0000-0000-00000F010000}"/>
    <cellStyle name="20% - Accent6 2 10" xfId="936" xr:uid="{00000000-0005-0000-0000-000010010000}"/>
    <cellStyle name="20% - Accent6 2 2" xfId="937" xr:uid="{00000000-0005-0000-0000-000011010000}"/>
    <cellStyle name="20% - Accent6 2 2 2" xfId="938" xr:uid="{00000000-0005-0000-0000-000012010000}"/>
    <cellStyle name="20% - Accent6 2 2 3" xfId="939" xr:uid="{00000000-0005-0000-0000-000013010000}"/>
    <cellStyle name="20% - Accent6 2 3" xfId="940" xr:uid="{00000000-0005-0000-0000-000014010000}"/>
    <cellStyle name="20% - Accent6 2 3 2" xfId="941" xr:uid="{00000000-0005-0000-0000-000015010000}"/>
    <cellStyle name="20% - Accent6 2 4" xfId="942" xr:uid="{00000000-0005-0000-0000-000016010000}"/>
    <cellStyle name="20% - Accent6 2 5" xfId="943" xr:uid="{00000000-0005-0000-0000-000017010000}"/>
    <cellStyle name="20% - Accent6 2 6" xfId="944" xr:uid="{00000000-0005-0000-0000-000018010000}"/>
    <cellStyle name="20% - Accent6 2 7" xfId="945" xr:uid="{00000000-0005-0000-0000-000019010000}"/>
    <cellStyle name="20% - Accent6 2 8" xfId="946" xr:uid="{00000000-0005-0000-0000-00001A010000}"/>
    <cellStyle name="20% - Accent6 2 9" xfId="947" xr:uid="{00000000-0005-0000-0000-00001B010000}"/>
    <cellStyle name="20% - Accent6 3" xfId="948" xr:uid="{00000000-0005-0000-0000-00001C010000}"/>
    <cellStyle name="20% - Accent6 3 2" xfId="949" xr:uid="{00000000-0005-0000-0000-00001D010000}"/>
    <cellStyle name="20% - Accent6 3 2 2" xfId="950" xr:uid="{00000000-0005-0000-0000-00001E010000}"/>
    <cellStyle name="20% - Accent6 3 2 2 2" xfId="951" xr:uid="{00000000-0005-0000-0000-00001F010000}"/>
    <cellStyle name="20% - Accent6 3 2 2 2 2" xfId="952" xr:uid="{00000000-0005-0000-0000-000020010000}"/>
    <cellStyle name="20% - Accent6 3 2 2 3" xfId="953" xr:uid="{00000000-0005-0000-0000-000021010000}"/>
    <cellStyle name="20% - Accent6 3 2 3" xfId="954" xr:uid="{00000000-0005-0000-0000-000022010000}"/>
    <cellStyle name="20% - Accent6 3 2 3 2" xfId="955" xr:uid="{00000000-0005-0000-0000-000023010000}"/>
    <cellStyle name="20% - Accent6 3 2 4" xfId="956" xr:uid="{00000000-0005-0000-0000-000024010000}"/>
    <cellStyle name="20% - Accent6 3 3" xfId="957" xr:uid="{00000000-0005-0000-0000-000025010000}"/>
    <cellStyle name="20% - Accent6 3 3 2" xfId="958" xr:uid="{00000000-0005-0000-0000-000026010000}"/>
    <cellStyle name="20% - Accent6 3 3 2 2" xfId="959" xr:uid="{00000000-0005-0000-0000-000027010000}"/>
    <cellStyle name="20% - Accent6 3 3 2 2 2" xfId="960" xr:uid="{00000000-0005-0000-0000-000028010000}"/>
    <cellStyle name="20% - Accent6 3 3 2 3" xfId="961" xr:uid="{00000000-0005-0000-0000-000029010000}"/>
    <cellStyle name="20% - Accent6 3 3 3" xfId="962" xr:uid="{00000000-0005-0000-0000-00002A010000}"/>
    <cellStyle name="20% - Accent6 3 3 3 2" xfId="963" xr:uid="{00000000-0005-0000-0000-00002B010000}"/>
    <cellStyle name="20% - Accent6 3 3 4" xfId="964" xr:uid="{00000000-0005-0000-0000-00002C010000}"/>
    <cellStyle name="20% - Accent6 3 4" xfId="965" xr:uid="{00000000-0005-0000-0000-00002D010000}"/>
    <cellStyle name="20% - Accent6 3 4 2" xfId="966" xr:uid="{00000000-0005-0000-0000-00002E010000}"/>
    <cellStyle name="20% - Accent6 3 4 2 2" xfId="967" xr:uid="{00000000-0005-0000-0000-00002F010000}"/>
    <cellStyle name="20% - Accent6 3 4 3" xfId="968" xr:uid="{00000000-0005-0000-0000-000030010000}"/>
    <cellStyle name="20% - Accent6 3 5" xfId="969" xr:uid="{00000000-0005-0000-0000-000031010000}"/>
    <cellStyle name="20% - Accent6 3 5 2" xfId="970" xr:uid="{00000000-0005-0000-0000-000032010000}"/>
    <cellStyle name="20% - Accent6 3 6" xfId="971" xr:uid="{00000000-0005-0000-0000-000033010000}"/>
    <cellStyle name="20% - Accent6 4" xfId="972" xr:uid="{00000000-0005-0000-0000-000034010000}"/>
    <cellStyle name="20% - Accent6 5" xfId="973" xr:uid="{00000000-0005-0000-0000-000035010000}"/>
    <cellStyle name="20% - Accent6 6" xfId="974" xr:uid="{00000000-0005-0000-0000-000036010000}"/>
    <cellStyle name="20% - Accent6 7" xfId="975" xr:uid="{00000000-0005-0000-0000-000037010000}"/>
    <cellStyle name="20% - Accent6 8" xfId="976" xr:uid="{00000000-0005-0000-0000-000038010000}"/>
    <cellStyle name="20% - Accent6 9" xfId="977" xr:uid="{00000000-0005-0000-0000-000039010000}"/>
    <cellStyle name="40 % - Accent1" xfId="978" xr:uid="{00000000-0005-0000-0000-00003A010000}"/>
    <cellStyle name="40 % - Accent2" xfId="979" xr:uid="{00000000-0005-0000-0000-00003B010000}"/>
    <cellStyle name="40 % - Accent3" xfId="980" xr:uid="{00000000-0005-0000-0000-00003C010000}"/>
    <cellStyle name="40 % - Accent4" xfId="981" xr:uid="{00000000-0005-0000-0000-00003D010000}"/>
    <cellStyle name="40 % - Accent5" xfId="982" xr:uid="{00000000-0005-0000-0000-00003E010000}"/>
    <cellStyle name="40 % - Accent6" xfId="983" xr:uid="{00000000-0005-0000-0000-00003F010000}"/>
    <cellStyle name="40% - Accent1 2" xfId="17" xr:uid="{00000000-0005-0000-0000-000040010000}"/>
    <cellStyle name="40% - Accent1 2 10" xfId="984" xr:uid="{00000000-0005-0000-0000-000041010000}"/>
    <cellStyle name="40% - Accent1 2 2" xfId="985" xr:uid="{00000000-0005-0000-0000-000042010000}"/>
    <cellStyle name="40% - Accent1 2 2 2" xfId="986" xr:uid="{00000000-0005-0000-0000-000043010000}"/>
    <cellStyle name="40% - Accent1 2 2 3" xfId="987" xr:uid="{00000000-0005-0000-0000-000044010000}"/>
    <cellStyle name="40% - Accent1 2 3" xfId="988" xr:uid="{00000000-0005-0000-0000-000045010000}"/>
    <cellStyle name="40% - Accent1 2 3 2" xfId="989" xr:uid="{00000000-0005-0000-0000-000046010000}"/>
    <cellStyle name="40% - Accent1 2 4" xfId="990" xr:uid="{00000000-0005-0000-0000-000047010000}"/>
    <cellStyle name="40% - Accent1 2 5" xfId="991" xr:uid="{00000000-0005-0000-0000-000048010000}"/>
    <cellStyle name="40% - Accent1 2 6" xfId="992" xr:uid="{00000000-0005-0000-0000-000049010000}"/>
    <cellStyle name="40% - Accent1 2 7" xfId="993" xr:uid="{00000000-0005-0000-0000-00004A010000}"/>
    <cellStyle name="40% - Accent1 2 8" xfId="994" xr:uid="{00000000-0005-0000-0000-00004B010000}"/>
    <cellStyle name="40% - Accent1 2 9" xfId="995" xr:uid="{00000000-0005-0000-0000-00004C010000}"/>
    <cellStyle name="40% - Accent1 3" xfId="996" xr:uid="{00000000-0005-0000-0000-00004D010000}"/>
    <cellStyle name="40% - Accent1 3 2" xfId="997" xr:uid="{00000000-0005-0000-0000-00004E010000}"/>
    <cellStyle name="40% - Accent1 3 2 2" xfId="998" xr:uid="{00000000-0005-0000-0000-00004F010000}"/>
    <cellStyle name="40% - Accent1 3 2 2 2" xfId="999" xr:uid="{00000000-0005-0000-0000-000050010000}"/>
    <cellStyle name="40% - Accent1 3 2 2 2 2" xfId="1000" xr:uid="{00000000-0005-0000-0000-000051010000}"/>
    <cellStyle name="40% - Accent1 3 2 2 3" xfId="1001" xr:uid="{00000000-0005-0000-0000-000052010000}"/>
    <cellStyle name="40% - Accent1 3 2 3" xfId="1002" xr:uid="{00000000-0005-0000-0000-000053010000}"/>
    <cellStyle name="40% - Accent1 3 2 3 2" xfId="1003" xr:uid="{00000000-0005-0000-0000-000054010000}"/>
    <cellStyle name="40% - Accent1 3 2 4" xfId="1004" xr:uid="{00000000-0005-0000-0000-000055010000}"/>
    <cellStyle name="40% - Accent1 3 3" xfId="1005" xr:uid="{00000000-0005-0000-0000-000056010000}"/>
    <cellStyle name="40% - Accent1 3 3 2" xfId="1006" xr:uid="{00000000-0005-0000-0000-000057010000}"/>
    <cellStyle name="40% - Accent1 3 3 2 2" xfId="1007" xr:uid="{00000000-0005-0000-0000-000058010000}"/>
    <cellStyle name="40% - Accent1 3 3 2 2 2" xfId="1008" xr:uid="{00000000-0005-0000-0000-000059010000}"/>
    <cellStyle name="40% - Accent1 3 3 2 3" xfId="1009" xr:uid="{00000000-0005-0000-0000-00005A010000}"/>
    <cellStyle name="40% - Accent1 3 3 3" xfId="1010" xr:uid="{00000000-0005-0000-0000-00005B010000}"/>
    <cellStyle name="40% - Accent1 3 3 3 2" xfId="1011" xr:uid="{00000000-0005-0000-0000-00005C010000}"/>
    <cellStyle name="40% - Accent1 3 3 4" xfId="1012" xr:uid="{00000000-0005-0000-0000-00005D010000}"/>
    <cellStyle name="40% - Accent1 3 4" xfId="1013" xr:uid="{00000000-0005-0000-0000-00005E010000}"/>
    <cellStyle name="40% - Accent1 3 4 2" xfId="1014" xr:uid="{00000000-0005-0000-0000-00005F010000}"/>
    <cellStyle name="40% - Accent1 3 4 2 2" xfId="1015" xr:uid="{00000000-0005-0000-0000-000060010000}"/>
    <cellStyle name="40% - Accent1 3 4 3" xfId="1016" xr:uid="{00000000-0005-0000-0000-000061010000}"/>
    <cellStyle name="40% - Accent1 3 5" xfId="1017" xr:uid="{00000000-0005-0000-0000-000062010000}"/>
    <cellStyle name="40% - Accent1 3 5 2" xfId="1018" xr:uid="{00000000-0005-0000-0000-000063010000}"/>
    <cellStyle name="40% - Accent1 3 6" xfId="1019" xr:uid="{00000000-0005-0000-0000-000064010000}"/>
    <cellStyle name="40% - Accent1 4" xfId="1020" xr:uid="{00000000-0005-0000-0000-000065010000}"/>
    <cellStyle name="40% - Accent1 5" xfId="1021" xr:uid="{00000000-0005-0000-0000-000066010000}"/>
    <cellStyle name="40% - Accent1 6" xfId="1022" xr:uid="{00000000-0005-0000-0000-000067010000}"/>
    <cellStyle name="40% - Accent1 7" xfId="1023" xr:uid="{00000000-0005-0000-0000-000068010000}"/>
    <cellStyle name="40% - Accent1 8" xfId="1024" xr:uid="{00000000-0005-0000-0000-000069010000}"/>
    <cellStyle name="40% - Accent1 9" xfId="1025" xr:uid="{00000000-0005-0000-0000-00006A010000}"/>
    <cellStyle name="40% - Accent2 2" xfId="18" xr:uid="{00000000-0005-0000-0000-00006B010000}"/>
    <cellStyle name="40% - Accent2 2 10" xfId="1026" xr:uid="{00000000-0005-0000-0000-00006C010000}"/>
    <cellStyle name="40% - Accent2 2 2" xfId="1027" xr:uid="{00000000-0005-0000-0000-00006D010000}"/>
    <cellStyle name="40% - Accent2 2 2 2" xfId="1028" xr:uid="{00000000-0005-0000-0000-00006E010000}"/>
    <cellStyle name="40% - Accent2 2 2 3" xfId="1029" xr:uid="{00000000-0005-0000-0000-00006F010000}"/>
    <cellStyle name="40% - Accent2 2 3" xfId="1030" xr:uid="{00000000-0005-0000-0000-000070010000}"/>
    <cellStyle name="40% - Accent2 2 3 2" xfId="1031" xr:uid="{00000000-0005-0000-0000-000071010000}"/>
    <cellStyle name="40% - Accent2 2 4" xfId="1032" xr:uid="{00000000-0005-0000-0000-000072010000}"/>
    <cellStyle name="40% - Accent2 2 5" xfId="1033" xr:uid="{00000000-0005-0000-0000-000073010000}"/>
    <cellStyle name="40% - Accent2 2 6" xfId="1034" xr:uid="{00000000-0005-0000-0000-000074010000}"/>
    <cellStyle name="40% - Accent2 2 7" xfId="1035" xr:uid="{00000000-0005-0000-0000-000075010000}"/>
    <cellStyle name="40% - Accent2 2 8" xfId="1036" xr:uid="{00000000-0005-0000-0000-000076010000}"/>
    <cellStyle name="40% - Accent2 2 9" xfId="1037" xr:uid="{00000000-0005-0000-0000-000077010000}"/>
    <cellStyle name="40% - Accent2 3" xfId="1038" xr:uid="{00000000-0005-0000-0000-000078010000}"/>
    <cellStyle name="40% - Accent2 3 2" xfId="1039" xr:uid="{00000000-0005-0000-0000-000079010000}"/>
    <cellStyle name="40% - Accent2 3 2 2" xfId="1040" xr:uid="{00000000-0005-0000-0000-00007A010000}"/>
    <cellStyle name="40% - Accent2 3 2 2 2" xfId="1041" xr:uid="{00000000-0005-0000-0000-00007B010000}"/>
    <cellStyle name="40% - Accent2 3 2 2 2 2" xfId="1042" xr:uid="{00000000-0005-0000-0000-00007C010000}"/>
    <cellStyle name="40% - Accent2 3 2 2 3" xfId="1043" xr:uid="{00000000-0005-0000-0000-00007D010000}"/>
    <cellStyle name="40% - Accent2 3 2 3" xfId="1044" xr:uid="{00000000-0005-0000-0000-00007E010000}"/>
    <cellStyle name="40% - Accent2 3 2 3 2" xfId="1045" xr:uid="{00000000-0005-0000-0000-00007F010000}"/>
    <cellStyle name="40% - Accent2 3 2 4" xfId="1046" xr:uid="{00000000-0005-0000-0000-000080010000}"/>
    <cellStyle name="40% - Accent2 3 3" xfId="1047" xr:uid="{00000000-0005-0000-0000-000081010000}"/>
    <cellStyle name="40% - Accent2 3 3 2" xfId="1048" xr:uid="{00000000-0005-0000-0000-000082010000}"/>
    <cellStyle name="40% - Accent2 3 3 2 2" xfId="1049" xr:uid="{00000000-0005-0000-0000-000083010000}"/>
    <cellStyle name="40% - Accent2 3 3 2 2 2" xfId="1050" xr:uid="{00000000-0005-0000-0000-000084010000}"/>
    <cellStyle name="40% - Accent2 3 3 2 3" xfId="1051" xr:uid="{00000000-0005-0000-0000-000085010000}"/>
    <cellStyle name="40% - Accent2 3 3 3" xfId="1052" xr:uid="{00000000-0005-0000-0000-000086010000}"/>
    <cellStyle name="40% - Accent2 3 3 3 2" xfId="1053" xr:uid="{00000000-0005-0000-0000-000087010000}"/>
    <cellStyle name="40% - Accent2 3 3 4" xfId="1054" xr:uid="{00000000-0005-0000-0000-000088010000}"/>
    <cellStyle name="40% - Accent2 3 4" xfId="1055" xr:uid="{00000000-0005-0000-0000-000089010000}"/>
    <cellStyle name="40% - Accent2 3 4 2" xfId="1056" xr:uid="{00000000-0005-0000-0000-00008A010000}"/>
    <cellStyle name="40% - Accent2 3 4 2 2" xfId="1057" xr:uid="{00000000-0005-0000-0000-00008B010000}"/>
    <cellStyle name="40% - Accent2 3 4 3" xfId="1058" xr:uid="{00000000-0005-0000-0000-00008C010000}"/>
    <cellStyle name="40% - Accent2 3 5" xfId="1059" xr:uid="{00000000-0005-0000-0000-00008D010000}"/>
    <cellStyle name="40% - Accent2 3 5 2" xfId="1060" xr:uid="{00000000-0005-0000-0000-00008E010000}"/>
    <cellStyle name="40% - Accent2 3 6" xfId="1061" xr:uid="{00000000-0005-0000-0000-00008F010000}"/>
    <cellStyle name="40% - Accent2 4" xfId="1062" xr:uid="{00000000-0005-0000-0000-000090010000}"/>
    <cellStyle name="40% - Accent2 5" xfId="1063" xr:uid="{00000000-0005-0000-0000-000091010000}"/>
    <cellStyle name="40% - Accent2 6" xfId="1064" xr:uid="{00000000-0005-0000-0000-000092010000}"/>
    <cellStyle name="40% - Accent2 7" xfId="1065" xr:uid="{00000000-0005-0000-0000-000093010000}"/>
    <cellStyle name="40% - Accent2 8" xfId="1066" xr:uid="{00000000-0005-0000-0000-000094010000}"/>
    <cellStyle name="40% - Accent2 9" xfId="1067" xr:uid="{00000000-0005-0000-0000-000095010000}"/>
    <cellStyle name="40% - Accent3 2" xfId="19" xr:uid="{00000000-0005-0000-0000-000096010000}"/>
    <cellStyle name="40% - Accent3 2 10" xfId="1068" xr:uid="{00000000-0005-0000-0000-000097010000}"/>
    <cellStyle name="40% - Accent3 2 2" xfId="1069" xr:uid="{00000000-0005-0000-0000-000098010000}"/>
    <cellStyle name="40% - Accent3 2 2 2" xfId="1070" xr:uid="{00000000-0005-0000-0000-000099010000}"/>
    <cellStyle name="40% - Accent3 2 2 3" xfId="1071" xr:uid="{00000000-0005-0000-0000-00009A010000}"/>
    <cellStyle name="40% - Accent3 2 3" xfId="1072" xr:uid="{00000000-0005-0000-0000-00009B010000}"/>
    <cellStyle name="40% - Accent3 2 3 2" xfId="1073" xr:uid="{00000000-0005-0000-0000-00009C010000}"/>
    <cellStyle name="40% - Accent3 2 4" xfId="1074" xr:uid="{00000000-0005-0000-0000-00009D010000}"/>
    <cellStyle name="40% - Accent3 2 5" xfId="1075" xr:uid="{00000000-0005-0000-0000-00009E010000}"/>
    <cellStyle name="40% - Accent3 2 6" xfId="1076" xr:uid="{00000000-0005-0000-0000-00009F010000}"/>
    <cellStyle name="40% - Accent3 2 7" xfId="1077" xr:uid="{00000000-0005-0000-0000-0000A0010000}"/>
    <cellStyle name="40% - Accent3 2 8" xfId="1078" xr:uid="{00000000-0005-0000-0000-0000A1010000}"/>
    <cellStyle name="40% - Accent3 2 9" xfId="1079" xr:uid="{00000000-0005-0000-0000-0000A2010000}"/>
    <cellStyle name="40% - Accent3 3" xfId="1080" xr:uid="{00000000-0005-0000-0000-0000A3010000}"/>
    <cellStyle name="40% - Accent3 3 2" xfId="1081" xr:uid="{00000000-0005-0000-0000-0000A4010000}"/>
    <cellStyle name="40% - Accent3 3 2 2" xfId="1082" xr:uid="{00000000-0005-0000-0000-0000A5010000}"/>
    <cellStyle name="40% - Accent3 3 2 2 2" xfId="1083" xr:uid="{00000000-0005-0000-0000-0000A6010000}"/>
    <cellStyle name="40% - Accent3 3 2 2 2 2" xfId="1084" xr:uid="{00000000-0005-0000-0000-0000A7010000}"/>
    <cellStyle name="40% - Accent3 3 2 2 3" xfId="1085" xr:uid="{00000000-0005-0000-0000-0000A8010000}"/>
    <cellStyle name="40% - Accent3 3 2 3" xfId="1086" xr:uid="{00000000-0005-0000-0000-0000A9010000}"/>
    <cellStyle name="40% - Accent3 3 2 3 2" xfId="1087" xr:uid="{00000000-0005-0000-0000-0000AA010000}"/>
    <cellStyle name="40% - Accent3 3 2 4" xfId="1088" xr:uid="{00000000-0005-0000-0000-0000AB010000}"/>
    <cellStyle name="40% - Accent3 3 3" xfId="1089" xr:uid="{00000000-0005-0000-0000-0000AC010000}"/>
    <cellStyle name="40% - Accent3 3 3 2" xfId="1090" xr:uid="{00000000-0005-0000-0000-0000AD010000}"/>
    <cellStyle name="40% - Accent3 3 3 2 2" xfId="1091" xr:uid="{00000000-0005-0000-0000-0000AE010000}"/>
    <cellStyle name="40% - Accent3 3 3 2 2 2" xfId="1092" xr:uid="{00000000-0005-0000-0000-0000AF010000}"/>
    <cellStyle name="40% - Accent3 3 3 2 3" xfId="1093" xr:uid="{00000000-0005-0000-0000-0000B0010000}"/>
    <cellStyle name="40% - Accent3 3 3 3" xfId="1094" xr:uid="{00000000-0005-0000-0000-0000B1010000}"/>
    <cellStyle name="40% - Accent3 3 3 3 2" xfId="1095" xr:uid="{00000000-0005-0000-0000-0000B2010000}"/>
    <cellStyle name="40% - Accent3 3 3 4" xfId="1096" xr:uid="{00000000-0005-0000-0000-0000B3010000}"/>
    <cellStyle name="40% - Accent3 3 4" xfId="1097" xr:uid="{00000000-0005-0000-0000-0000B4010000}"/>
    <cellStyle name="40% - Accent3 3 4 2" xfId="1098" xr:uid="{00000000-0005-0000-0000-0000B5010000}"/>
    <cellStyle name="40% - Accent3 3 4 2 2" xfId="1099" xr:uid="{00000000-0005-0000-0000-0000B6010000}"/>
    <cellStyle name="40% - Accent3 3 4 3" xfId="1100" xr:uid="{00000000-0005-0000-0000-0000B7010000}"/>
    <cellStyle name="40% - Accent3 3 5" xfId="1101" xr:uid="{00000000-0005-0000-0000-0000B8010000}"/>
    <cellStyle name="40% - Accent3 3 5 2" xfId="1102" xr:uid="{00000000-0005-0000-0000-0000B9010000}"/>
    <cellStyle name="40% - Accent3 3 6" xfId="1103" xr:uid="{00000000-0005-0000-0000-0000BA010000}"/>
    <cellStyle name="40% - Accent3 4" xfId="1104" xr:uid="{00000000-0005-0000-0000-0000BB010000}"/>
    <cellStyle name="40% - Accent3 5" xfId="1105" xr:uid="{00000000-0005-0000-0000-0000BC010000}"/>
    <cellStyle name="40% - Accent3 6" xfId="1106" xr:uid="{00000000-0005-0000-0000-0000BD010000}"/>
    <cellStyle name="40% - Accent3 7" xfId="1107" xr:uid="{00000000-0005-0000-0000-0000BE010000}"/>
    <cellStyle name="40% - Accent3 8" xfId="1108" xr:uid="{00000000-0005-0000-0000-0000BF010000}"/>
    <cellStyle name="40% - Accent3 9" xfId="1109" xr:uid="{00000000-0005-0000-0000-0000C0010000}"/>
    <cellStyle name="40% - Accent4 2" xfId="20" xr:uid="{00000000-0005-0000-0000-0000C1010000}"/>
    <cellStyle name="40% - Accent4 2 10" xfId="1110" xr:uid="{00000000-0005-0000-0000-0000C2010000}"/>
    <cellStyle name="40% - Accent4 2 2" xfId="1111" xr:uid="{00000000-0005-0000-0000-0000C3010000}"/>
    <cellStyle name="40% - Accent4 2 2 2" xfId="1112" xr:uid="{00000000-0005-0000-0000-0000C4010000}"/>
    <cellStyle name="40% - Accent4 2 2 3" xfId="1113" xr:uid="{00000000-0005-0000-0000-0000C5010000}"/>
    <cellStyle name="40% - Accent4 2 3" xfId="1114" xr:uid="{00000000-0005-0000-0000-0000C6010000}"/>
    <cellStyle name="40% - Accent4 2 3 2" xfId="1115" xr:uid="{00000000-0005-0000-0000-0000C7010000}"/>
    <cellStyle name="40% - Accent4 2 4" xfId="1116" xr:uid="{00000000-0005-0000-0000-0000C8010000}"/>
    <cellStyle name="40% - Accent4 2 5" xfId="1117" xr:uid="{00000000-0005-0000-0000-0000C9010000}"/>
    <cellStyle name="40% - Accent4 2 6" xfId="1118" xr:uid="{00000000-0005-0000-0000-0000CA010000}"/>
    <cellStyle name="40% - Accent4 2 7" xfId="1119" xr:uid="{00000000-0005-0000-0000-0000CB010000}"/>
    <cellStyle name="40% - Accent4 2 8" xfId="1120" xr:uid="{00000000-0005-0000-0000-0000CC010000}"/>
    <cellStyle name="40% - Accent4 2 9" xfId="1121" xr:uid="{00000000-0005-0000-0000-0000CD010000}"/>
    <cellStyle name="40% - Accent4 3" xfId="1122" xr:uid="{00000000-0005-0000-0000-0000CE010000}"/>
    <cellStyle name="40% - Accent4 3 2" xfId="1123" xr:uid="{00000000-0005-0000-0000-0000CF010000}"/>
    <cellStyle name="40% - Accent4 3 2 2" xfId="1124" xr:uid="{00000000-0005-0000-0000-0000D0010000}"/>
    <cellStyle name="40% - Accent4 3 2 2 2" xfId="1125" xr:uid="{00000000-0005-0000-0000-0000D1010000}"/>
    <cellStyle name="40% - Accent4 3 2 2 2 2" xfId="1126" xr:uid="{00000000-0005-0000-0000-0000D2010000}"/>
    <cellStyle name="40% - Accent4 3 2 2 3" xfId="1127" xr:uid="{00000000-0005-0000-0000-0000D3010000}"/>
    <cellStyle name="40% - Accent4 3 2 3" xfId="1128" xr:uid="{00000000-0005-0000-0000-0000D4010000}"/>
    <cellStyle name="40% - Accent4 3 2 3 2" xfId="1129" xr:uid="{00000000-0005-0000-0000-0000D5010000}"/>
    <cellStyle name="40% - Accent4 3 2 4" xfId="1130" xr:uid="{00000000-0005-0000-0000-0000D6010000}"/>
    <cellStyle name="40% - Accent4 3 3" xfId="1131" xr:uid="{00000000-0005-0000-0000-0000D7010000}"/>
    <cellStyle name="40% - Accent4 3 3 2" xfId="1132" xr:uid="{00000000-0005-0000-0000-0000D8010000}"/>
    <cellStyle name="40% - Accent4 3 3 2 2" xfId="1133" xr:uid="{00000000-0005-0000-0000-0000D9010000}"/>
    <cellStyle name="40% - Accent4 3 3 2 2 2" xfId="1134" xr:uid="{00000000-0005-0000-0000-0000DA010000}"/>
    <cellStyle name="40% - Accent4 3 3 2 3" xfId="1135" xr:uid="{00000000-0005-0000-0000-0000DB010000}"/>
    <cellStyle name="40% - Accent4 3 3 3" xfId="1136" xr:uid="{00000000-0005-0000-0000-0000DC010000}"/>
    <cellStyle name="40% - Accent4 3 3 3 2" xfId="1137" xr:uid="{00000000-0005-0000-0000-0000DD010000}"/>
    <cellStyle name="40% - Accent4 3 3 4" xfId="1138" xr:uid="{00000000-0005-0000-0000-0000DE010000}"/>
    <cellStyle name="40% - Accent4 3 4" xfId="1139" xr:uid="{00000000-0005-0000-0000-0000DF010000}"/>
    <cellStyle name="40% - Accent4 3 4 2" xfId="1140" xr:uid="{00000000-0005-0000-0000-0000E0010000}"/>
    <cellStyle name="40% - Accent4 3 4 2 2" xfId="1141" xr:uid="{00000000-0005-0000-0000-0000E1010000}"/>
    <cellStyle name="40% - Accent4 3 4 3" xfId="1142" xr:uid="{00000000-0005-0000-0000-0000E2010000}"/>
    <cellStyle name="40% - Accent4 3 5" xfId="1143" xr:uid="{00000000-0005-0000-0000-0000E3010000}"/>
    <cellStyle name="40% - Accent4 3 5 2" xfId="1144" xr:uid="{00000000-0005-0000-0000-0000E4010000}"/>
    <cellStyle name="40% - Accent4 3 6" xfId="1145" xr:uid="{00000000-0005-0000-0000-0000E5010000}"/>
    <cellStyle name="40% - Accent4 4" xfId="1146" xr:uid="{00000000-0005-0000-0000-0000E6010000}"/>
    <cellStyle name="40% - Accent4 5" xfId="1147" xr:uid="{00000000-0005-0000-0000-0000E7010000}"/>
    <cellStyle name="40% - Accent4 6" xfId="1148" xr:uid="{00000000-0005-0000-0000-0000E8010000}"/>
    <cellStyle name="40% - Accent4 7" xfId="1149" xr:uid="{00000000-0005-0000-0000-0000E9010000}"/>
    <cellStyle name="40% - Accent4 8" xfId="1150" xr:uid="{00000000-0005-0000-0000-0000EA010000}"/>
    <cellStyle name="40% - Accent4 9" xfId="1151" xr:uid="{00000000-0005-0000-0000-0000EB010000}"/>
    <cellStyle name="40% - Accent5 2" xfId="21" xr:uid="{00000000-0005-0000-0000-0000EC010000}"/>
    <cellStyle name="40% - Accent5 2 10" xfId="1152" xr:uid="{00000000-0005-0000-0000-0000ED010000}"/>
    <cellStyle name="40% - Accent5 2 2" xfId="1153" xr:uid="{00000000-0005-0000-0000-0000EE010000}"/>
    <cellStyle name="40% - Accent5 2 2 2" xfId="1154" xr:uid="{00000000-0005-0000-0000-0000EF010000}"/>
    <cellStyle name="40% - Accent5 2 2 3" xfId="1155" xr:uid="{00000000-0005-0000-0000-0000F0010000}"/>
    <cellStyle name="40% - Accent5 2 3" xfId="1156" xr:uid="{00000000-0005-0000-0000-0000F1010000}"/>
    <cellStyle name="40% - Accent5 2 3 2" xfId="1157" xr:uid="{00000000-0005-0000-0000-0000F2010000}"/>
    <cellStyle name="40% - Accent5 2 4" xfId="1158" xr:uid="{00000000-0005-0000-0000-0000F3010000}"/>
    <cellStyle name="40% - Accent5 2 5" xfId="1159" xr:uid="{00000000-0005-0000-0000-0000F4010000}"/>
    <cellStyle name="40% - Accent5 2 6" xfId="1160" xr:uid="{00000000-0005-0000-0000-0000F5010000}"/>
    <cellStyle name="40% - Accent5 2 7" xfId="1161" xr:uid="{00000000-0005-0000-0000-0000F6010000}"/>
    <cellStyle name="40% - Accent5 2 8" xfId="1162" xr:uid="{00000000-0005-0000-0000-0000F7010000}"/>
    <cellStyle name="40% - Accent5 2 9" xfId="1163" xr:uid="{00000000-0005-0000-0000-0000F8010000}"/>
    <cellStyle name="40% - Accent5 3" xfId="1164" xr:uid="{00000000-0005-0000-0000-0000F9010000}"/>
    <cellStyle name="40% - Accent5 3 2" xfId="1165" xr:uid="{00000000-0005-0000-0000-0000FA010000}"/>
    <cellStyle name="40% - Accent5 3 2 2" xfId="1166" xr:uid="{00000000-0005-0000-0000-0000FB010000}"/>
    <cellStyle name="40% - Accent5 3 2 2 2" xfId="1167" xr:uid="{00000000-0005-0000-0000-0000FC010000}"/>
    <cellStyle name="40% - Accent5 3 2 2 2 2" xfId="1168" xr:uid="{00000000-0005-0000-0000-0000FD010000}"/>
    <cellStyle name="40% - Accent5 3 2 2 3" xfId="1169" xr:uid="{00000000-0005-0000-0000-0000FE010000}"/>
    <cellStyle name="40% - Accent5 3 2 3" xfId="1170" xr:uid="{00000000-0005-0000-0000-0000FF010000}"/>
    <cellStyle name="40% - Accent5 3 2 3 2" xfId="1171" xr:uid="{00000000-0005-0000-0000-000000020000}"/>
    <cellStyle name="40% - Accent5 3 2 4" xfId="1172" xr:uid="{00000000-0005-0000-0000-000001020000}"/>
    <cellStyle name="40% - Accent5 3 3" xfId="1173" xr:uid="{00000000-0005-0000-0000-000002020000}"/>
    <cellStyle name="40% - Accent5 3 3 2" xfId="1174" xr:uid="{00000000-0005-0000-0000-000003020000}"/>
    <cellStyle name="40% - Accent5 3 3 2 2" xfId="1175" xr:uid="{00000000-0005-0000-0000-000004020000}"/>
    <cellStyle name="40% - Accent5 3 3 2 2 2" xfId="1176" xr:uid="{00000000-0005-0000-0000-000005020000}"/>
    <cellStyle name="40% - Accent5 3 3 2 3" xfId="1177" xr:uid="{00000000-0005-0000-0000-000006020000}"/>
    <cellStyle name="40% - Accent5 3 3 3" xfId="1178" xr:uid="{00000000-0005-0000-0000-000007020000}"/>
    <cellStyle name="40% - Accent5 3 3 3 2" xfId="1179" xr:uid="{00000000-0005-0000-0000-000008020000}"/>
    <cellStyle name="40% - Accent5 3 3 4" xfId="1180" xr:uid="{00000000-0005-0000-0000-000009020000}"/>
    <cellStyle name="40% - Accent5 3 4" xfId="1181" xr:uid="{00000000-0005-0000-0000-00000A020000}"/>
    <cellStyle name="40% - Accent5 3 4 2" xfId="1182" xr:uid="{00000000-0005-0000-0000-00000B020000}"/>
    <cellStyle name="40% - Accent5 3 4 2 2" xfId="1183" xr:uid="{00000000-0005-0000-0000-00000C020000}"/>
    <cellStyle name="40% - Accent5 3 4 3" xfId="1184" xr:uid="{00000000-0005-0000-0000-00000D020000}"/>
    <cellStyle name="40% - Accent5 3 5" xfId="1185" xr:uid="{00000000-0005-0000-0000-00000E020000}"/>
    <cellStyle name="40% - Accent5 3 5 2" xfId="1186" xr:uid="{00000000-0005-0000-0000-00000F020000}"/>
    <cellStyle name="40% - Accent5 3 6" xfId="1187" xr:uid="{00000000-0005-0000-0000-000010020000}"/>
    <cellStyle name="40% - Accent5 4" xfId="1188" xr:uid="{00000000-0005-0000-0000-000011020000}"/>
    <cellStyle name="40% - Accent5 5" xfId="1189" xr:uid="{00000000-0005-0000-0000-000012020000}"/>
    <cellStyle name="40% - Accent5 6" xfId="1190" xr:uid="{00000000-0005-0000-0000-000013020000}"/>
    <cellStyle name="40% - Accent5 7" xfId="1191" xr:uid="{00000000-0005-0000-0000-000014020000}"/>
    <cellStyle name="40% - Accent5 8" xfId="1192" xr:uid="{00000000-0005-0000-0000-000015020000}"/>
    <cellStyle name="40% - Accent5 9" xfId="1193" xr:uid="{00000000-0005-0000-0000-000016020000}"/>
    <cellStyle name="40% - Accent6 2" xfId="22" xr:uid="{00000000-0005-0000-0000-000017020000}"/>
    <cellStyle name="40% - Accent6 2 10" xfId="1194" xr:uid="{00000000-0005-0000-0000-000018020000}"/>
    <cellStyle name="40% - Accent6 2 2" xfId="1195" xr:uid="{00000000-0005-0000-0000-000019020000}"/>
    <cellStyle name="40% - Accent6 2 2 2" xfId="1196" xr:uid="{00000000-0005-0000-0000-00001A020000}"/>
    <cellStyle name="40% - Accent6 2 2 3" xfId="1197" xr:uid="{00000000-0005-0000-0000-00001B020000}"/>
    <cellStyle name="40% - Accent6 2 3" xfId="1198" xr:uid="{00000000-0005-0000-0000-00001C020000}"/>
    <cellStyle name="40% - Accent6 2 3 2" xfId="1199" xr:uid="{00000000-0005-0000-0000-00001D020000}"/>
    <cellStyle name="40% - Accent6 2 4" xfId="1200" xr:uid="{00000000-0005-0000-0000-00001E020000}"/>
    <cellStyle name="40% - Accent6 2 5" xfId="1201" xr:uid="{00000000-0005-0000-0000-00001F020000}"/>
    <cellStyle name="40% - Accent6 2 6" xfId="1202" xr:uid="{00000000-0005-0000-0000-000020020000}"/>
    <cellStyle name="40% - Accent6 2 7" xfId="1203" xr:uid="{00000000-0005-0000-0000-000021020000}"/>
    <cellStyle name="40% - Accent6 2 8" xfId="1204" xr:uid="{00000000-0005-0000-0000-000022020000}"/>
    <cellStyle name="40% - Accent6 2 9" xfId="1205" xr:uid="{00000000-0005-0000-0000-000023020000}"/>
    <cellStyle name="40% - Accent6 3" xfId="1206" xr:uid="{00000000-0005-0000-0000-000024020000}"/>
    <cellStyle name="40% - Accent6 3 2" xfId="1207" xr:uid="{00000000-0005-0000-0000-000025020000}"/>
    <cellStyle name="40% - Accent6 3 2 2" xfId="1208" xr:uid="{00000000-0005-0000-0000-000026020000}"/>
    <cellStyle name="40% - Accent6 3 2 2 2" xfId="1209" xr:uid="{00000000-0005-0000-0000-000027020000}"/>
    <cellStyle name="40% - Accent6 3 2 2 2 2" xfId="1210" xr:uid="{00000000-0005-0000-0000-000028020000}"/>
    <cellStyle name="40% - Accent6 3 2 2 3" xfId="1211" xr:uid="{00000000-0005-0000-0000-000029020000}"/>
    <cellStyle name="40% - Accent6 3 2 3" xfId="1212" xr:uid="{00000000-0005-0000-0000-00002A020000}"/>
    <cellStyle name="40% - Accent6 3 2 3 2" xfId="1213" xr:uid="{00000000-0005-0000-0000-00002B020000}"/>
    <cellStyle name="40% - Accent6 3 2 4" xfId="1214" xr:uid="{00000000-0005-0000-0000-00002C020000}"/>
    <cellStyle name="40% - Accent6 3 3" xfId="1215" xr:uid="{00000000-0005-0000-0000-00002D020000}"/>
    <cellStyle name="40% - Accent6 3 3 2" xfId="1216" xr:uid="{00000000-0005-0000-0000-00002E020000}"/>
    <cellStyle name="40% - Accent6 3 3 2 2" xfId="1217" xr:uid="{00000000-0005-0000-0000-00002F020000}"/>
    <cellStyle name="40% - Accent6 3 3 2 2 2" xfId="1218" xr:uid="{00000000-0005-0000-0000-000030020000}"/>
    <cellStyle name="40% - Accent6 3 3 2 3" xfId="1219" xr:uid="{00000000-0005-0000-0000-000031020000}"/>
    <cellStyle name="40% - Accent6 3 3 3" xfId="1220" xr:uid="{00000000-0005-0000-0000-000032020000}"/>
    <cellStyle name="40% - Accent6 3 3 3 2" xfId="1221" xr:uid="{00000000-0005-0000-0000-000033020000}"/>
    <cellStyle name="40% - Accent6 3 3 4" xfId="1222" xr:uid="{00000000-0005-0000-0000-000034020000}"/>
    <cellStyle name="40% - Accent6 3 4" xfId="1223" xr:uid="{00000000-0005-0000-0000-000035020000}"/>
    <cellStyle name="40% - Accent6 3 4 2" xfId="1224" xr:uid="{00000000-0005-0000-0000-000036020000}"/>
    <cellStyle name="40% - Accent6 3 4 2 2" xfId="1225" xr:uid="{00000000-0005-0000-0000-000037020000}"/>
    <cellStyle name="40% - Accent6 3 4 3" xfId="1226" xr:uid="{00000000-0005-0000-0000-000038020000}"/>
    <cellStyle name="40% - Accent6 3 5" xfId="1227" xr:uid="{00000000-0005-0000-0000-000039020000}"/>
    <cellStyle name="40% - Accent6 3 5 2" xfId="1228" xr:uid="{00000000-0005-0000-0000-00003A020000}"/>
    <cellStyle name="40% - Accent6 3 6" xfId="1229" xr:uid="{00000000-0005-0000-0000-00003B020000}"/>
    <cellStyle name="40% - Accent6 4" xfId="1230" xr:uid="{00000000-0005-0000-0000-00003C020000}"/>
    <cellStyle name="40% - Accent6 5" xfId="1231" xr:uid="{00000000-0005-0000-0000-00003D020000}"/>
    <cellStyle name="40% - Accent6 6" xfId="1232" xr:uid="{00000000-0005-0000-0000-00003E020000}"/>
    <cellStyle name="40% - Accent6 7" xfId="1233" xr:uid="{00000000-0005-0000-0000-00003F020000}"/>
    <cellStyle name="40% - Accent6 8" xfId="1234" xr:uid="{00000000-0005-0000-0000-000040020000}"/>
    <cellStyle name="40% - Accent6 9" xfId="1235" xr:uid="{00000000-0005-0000-0000-000041020000}"/>
    <cellStyle name="60 % - Accent1" xfId="1236" xr:uid="{00000000-0005-0000-0000-000042020000}"/>
    <cellStyle name="60 % - Accent2" xfId="1237" xr:uid="{00000000-0005-0000-0000-000043020000}"/>
    <cellStyle name="60 % - Accent3" xfId="1238" xr:uid="{00000000-0005-0000-0000-000044020000}"/>
    <cellStyle name="60 % - Accent4" xfId="1239" xr:uid="{00000000-0005-0000-0000-000045020000}"/>
    <cellStyle name="60 % - Accent5" xfId="1240" xr:uid="{00000000-0005-0000-0000-000046020000}"/>
    <cellStyle name="60 % - Accent6" xfId="1241" xr:uid="{00000000-0005-0000-0000-000047020000}"/>
    <cellStyle name="60% - Accent1 2" xfId="23" xr:uid="{00000000-0005-0000-0000-000048020000}"/>
    <cellStyle name="60% - Accent1 2 2" xfId="1242" xr:uid="{00000000-0005-0000-0000-000049020000}"/>
    <cellStyle name="60% - Accent1 2 3" xfId="1243" xr:uid="{00000000-0005-0000-0000-00004A020000}"/>
    <cellStyle name="60% - Accent1 2 4" xfId="1244" xr:uid="{00000000-0005-0000-0000-00004B020000}"/>
    <cellStyle name="60% - Accent1 2 5" xfId="1245" xr:uid="{00000000-0005-0000-0000-00004C020000}"/>
    <cellStyle name="60% - Accent1 2 6" xfId="1246" xr:uid="{00000000-0005-0000-0000-00004D020000}"/>
    <cellStyle name="60% - Accent1 2 7" xfId="1247" xr:uid="{00000000-0005-0000-0000-00004E020000}"/>
    <cellStyle name="60% - Accent1 2 8" xfId="1248" xr:uid="{00000000-0005-0000-0000-00004F020000}"/>
    <cellStyle name="60% - Accent1 2 9" xfId="1249" xr:uid="{00000000-0005-0000-0000-000050020000}"/>
    <cellStyle name="60% - Accent1 3" xfId="1250" xr:uid="{00000000-0005-0000-0000-000051020000}"/>
    <cellStyle name="60% - Accent2 2" xfId="24" xr:uid="{00000000-0005-0000-0000-000052020000}"/>
    <cellStyle name="60% - Accent2 2 2" xfId="1251" xr:uid="{00000000-0005-0000-0000-000053020000}"/>
    <cellStyle name="60% - Accent2 2 3" xfId="1252" xr:uid="{00000000-0005-0000-0000-000054020000}"/>
    <cellStyle name="60% - Accent2 2 4" xfId="1253" xr:uid="{00000000-0005-0000-0000-000055020000}"/>
    <cellStyle name="60% - Accent2 2 5" xfId="1254" xr:uid="{00000000-0005-0000-0000-000056020000}"/>
    <cellStyle name="60% - Accent2 2 6" xfId="1255" xr:uid="{00000000-0005-0000-0000-000057020000}"/>
    <cellStyle name="60% - Accent2 2 7" xfId="1256" xr:uid="{00000000-0005-0000-0000-000058020000}"/>
    <cellStyle name="60% - Accent2 2 8" xfId="1257" xr:uid="{00000000-0005-0000-0000-000059020000}"/>
    <cellStyle name="60% - Accent2 2 9" xfId="1258" xr:uid="{00000000-0005-0000-0000-00005A020000}"/>
    <cellStyle name="60% - Accent2 3" xfId="1259" xr:uid="{00000000-0005-0000-0000-00005B020000}"/>
    <cellStyle name="60% - Accent3 2" xfId="25" xr:uid="{00000000-0005-0000-0000-00005C020000}"/>
    <cellStyle name="60% - Accent3 2 2" xfId="1260" xr:uid="{00000000-0005-0000-0000-00005D020000}"/>
    <cellStyle name="60% - Accent3 2 3" xfId="1261" xr:uid="{00000000-0005-0000-0000-00005E020000}"/>
    <cellStyle name="60% - Accent3 2 4" xfId="1262" xr:uid="{00000000-0005-0000-0000-00005F020000}"/>
    <cellStyle name="60% - Accent3 2 5" xfId="1263" xr:uid="{00000000-0005-0000-0000-000060020000}"/>
    <cellStyle name="60% - Accent3 2 6" xfId="1264" xr:uid="{00000000-0005-0000-0000-000061020000}"/>
    <cellStyle name="60% - Accent3 2 7" xfId="1265" xr:uid="{00000000-0005-0000-0000-000062020000}"/>
    <cellStyle name="60% - Accent3 2 8" xfId="1266" xr:uid="{00000000-0005-0000-0000-000063020000}"/>
    <cellStyle name="60% - Accent3 2 9" xfId="1267" xr:uid="{00000000-0005-0000-0000-000064020000}"/>
    <cellStyle name="60% - Accent3 3" xfId="1268" xr:uid="{00000000-0005-0000-0000-000065020000}"/>
    <cellStyle name="60% - Accent4 2" xfId="26" xr:uid="{00000000-0005-0000-0000-000066020000}"/>
    <cellStyle name="60% - Accent4 2 2" xfId="1269" xr:uid="{00000000-0005-0000-0000-000067020000}"/>
    <cellStyle name="60% - Accent4 2 3" xfId="1270" xr:uid="{00000000-0005-0000-0000-000068020000}"/>
    <cellStyle name="60% - Accent4 2 4" xfId="1271" xr:uid="{00000000-0005-0000-0000-000069020000}"/>
    <cellStyle name="60% - Accent4 2 5" xfId="1272" xr:uid="{00000000-0005-0000-0000-00006A020000}"/>
    <cellStyle name="60% - Accent4 2 6" xfId="1273" xr:uid="{00000000-0005-0000-0000-00006B020000}"/>
    <cellStyle name="60% - Accent4 2 7" xfId="1274" xr:uid="{00000000-0005-0000-0000-00006C020000}"/>
    <cellStyle name="60% - Accent4 2 8" xfId="1275" xr:uid="{00000000-0005-0000-0000-00006D020000}"/>
    <cellStyle name="60% - Accent4 2 9" xfId="1276" xr:uid="{00000000-0005-0000-0000-00006E020000}"/>
    <cellStyle name="60% - Accent4 3" xfId="1277" xr:uid="{00000000-0005-0000-0000-00006F020000}"/>
    <cellStyle name="60% - Accent5 2" xfId="27" xr:uid="{00000000-0005-0000-0000-000070020000}"/>
    <cellStyle name="60% - Accent5 2 2" xfId="1278" xr:uid="{00000000-0005-0000-0000-000071020000}"/>
    <cellStyle name="60% - Accent5 2 3" xfId="1279" xr:uid="{00000000-0005-0000-0000-000072020000}"/>
    <cellStyle name="60% - Accent5 2 4" xfId="1280" xr:uid="{00000000-0005-0000-0000-000073020000}"/>
    <cellStyle name="60% - Accent5 2 5" xfId="1281" xr:uid="{00000000-0005-0000-0000-000074020000}"/>
    <cellStyle name="60% - Accent5 2 6" xfId="1282" xr:uid="{00000000-0005-0000-0000-000075020000}"/>
    <cellStyle name="60% - Accent5 2 7" xfId="1283" xr:uid="{00000000-0005-0000-0000-000076020000}"/>
    <cellStyle name="60% - Accent5 2 8" xfId="1284" xr:uid="{00000000-0005-0000-0000-000077020000}"/>
    <cellStyle name="60% - Accent5 2 9" xfId="1285" xr:uid="{00000000-0005-0000-0000-000078020000}"/>
    <cellStyle name="60% - Accent5 3" xfId="1286" xr:uid="{00000000-0005-0000-0000-000079020000}"/>
    <cellStyle name="60% - Accent6 2" xfId="28" xr:uid="{00000000-0005-0000-0000-00007A020000}"/>
    <cellStyle name="60% - Accent6 2 2" xfId="1287" xr:uid="{00000000-0005-0000-0000-00007B020000}"/>
    <cellStyle name="60% - Accent6 2 3" xfId="1288" xr:uid="{00000000-0005-0000-0000-00007C020000}"/>
    <cellStyle name="60% - Accent6 2 4" xfId="1289" xr:uid="{00000000-0005-0000-0000-00007D020000}"/>
    <cellStyle name="60% - Accent6 2 5" xfId="1290" xr:uid="{00000000-0005-0000-0000-00007E020000}"/>
    <cellStyle name="60% - Accent6 2 6" xfId="1291" xr:uid="{00000000-0005-0000-0000-00007F020000}"/>
    <cellStyle name="60% - Accent6 2 7" xfId="1292" xr:uid="{00000000-0005-0000-0000-000080020000}"/>
    <cellStyle name="60% - Accent6 2 8" xfId="1293" xr:uid="{00000000-0005-0000-0000-000081020000}"/>
    <cellStyle name="60% - Accent6 2 9" xfId="1294" xr:uid="{00000000-0005-0000-0000-000082020000}"/>
    <cellStyle name="60% - Accent6 3" xfId="1295" xr:uid="{00000000-0005-0000-0000-000083020000}"/>
    <cellStyle name="A%" xfId="1296" xr:uid="{00000000-0005-0000-0000-000084020000}"/>
    <cellStyle name="A% 2" xfId="5685" xr:uid="{00000000-0005-0000-0000-000085020000}"/>
    <cellStyle name="Accent1 2" xfId="29" xr:uid="{00000000-0005-0000-0000-000086020000}"/>
    <cellStyle name="Accent1 2 2" xfId="1297" xr:uid="{00000000-0005-0000-0000-000087020000}"/>
    <cellStyle name="Accent1 2 3" xfId="1298" xr:uid="{00000000-0005-0000-0000-000088020000}"/>
    <cellStyle name="Accent1 2 4" xfId="1299" xr:uid="{00000000-0005-0000-0000-000089020000}"/>
    <cellStyle name="Accent1 2 5" xfId="1300" xr:uid="{00000000-0005-0000-0000-00008A020000}"/>
    <cellStyle name="Accent1 2 6" xfId="1301" xr:uid="{00000000-0005-0000-0000-00008B020000}"/>
    <cellStyle name="Accent1 2 7" xfId="1302" xr:uid="{00000000-0005-0000-0000-00008C020000}"/>
    <cellStyle name="Accent1 2 8" xfId="1303" xr:uid="{00000000-0005-0000-0000-00008D020000}"/>
    <cellStyle name="Accent1 2 9" xfId="1304" xr:uid="{00000000-0005-0000-0000-00008E020000}"/>
    <cellStyle name="Accent1 3" xfId="1305" xr:uid="{00000000-0005-0000-0000-00008F020000}"/>
    <cellStyle name="Accent2 2" xfId="30" xr:uid="{00000000-0005-0000-0000-000090020000}"/>
    <cellStyle name="Accent2 2 2" xfId="1306" xr:uid="{00000000-0005-0000-0000-000091020000}"/>
    <cellStyle name="Accent2 2 3" xfId="1307" xr:uid="{00000000-0005-0000-0000-000092020000}"/>
    <cellStyle name="Accent2 2 4" xfId="1308" xr:uid="{00000000-0005-0000-0000-000093020000}"/>
    <cellStyle name="Accent2 2 5" xfId="1309" xr:uid="{00000000-0005-0000-0000-000094020000}"/>
    <cellStyle name="Accent2 2 6" xfId="1310" xr:uid="{00000000-0005-0000-0000-000095020000}"/>
    <cellStyle name="Accent2 2 7" xfId="1311" xr:uid="{00000000-0005-0000-0000-000096020000}"/>
    <cellStyle name="Accent2 2 8" xfId="1312" xr:uid="{00000000-0005-0000-0000-000097020000}"/>
    <cellStyle name="Accent2 2 9" xfId="1313" xr:uid="{00000000-0005-0000-0000-000098020000}"/>
    <cellStyle name="Accent2 3" xfId="1314" xr:uid="{00000000-0005-0000-0000-000099020000}"/>
    <cellStyle name="Accent3 2" xfId="31" xr:uid="{00000000-0005-0000-0000-00009A020000}"/>
    <cellStyle name="Accent3 2 2" xfId="1315" xr:uid="{00000000-0005-0000-0000-00009B020000}"/>
    <cellStyle name="Accent3 2 3" xfId="1316" xr:uid="{00000000-0005-0000-0000-00009C020000}"/>
    <cellStyle name="Accent3 2 4" xfId="1317" xr:uid="{00000000-0005-0000-0000-00009D020000}"/>
    <cellStyle name="Accent3 2 5" xfId="1318" xr:uid="{00000000-0005-0000-0000-00009E020000}"/>
    <cellStyle name="Accent3 2 6" xfId="1319" xr:uid="{00000000-0005-0000-0000-00009F020000}"/>
    <cellStyle name="Accent3 2 7" xfId="1320" xr:uid="{00000000-0005-0000-0000-0000A0020000}"/>
    <cellStyle name="Accent3 2 8" xfId="1321" xr:uid="{00000000-0005-0000-0000-0000A1020000}"/>
    <cellStyle name="Accent3 2 9" xfId="1322" xr:uid="{00000000-0005-0000-0000-0000A2020000}"/>
    <cellStyle name="Accent3 3" xfId="1323" xr:uid="{00000000-0005-0000-0000-0000A3020000}"/>
    <cellStyle name="Accent4 2" xfId="32" xr:uid="{00000000-0005-0000-0000-0000A4020000}"/>
    <cellStyle name="Accent4 2 2" xfId="1324" xr:uid="{00000000-0005-0000-0000-0000A5020000}"/>
    <cellStyle name="Accent4 2 3" xfId="1325" xr:uid="{00000000-0005-0000-0000-0000A6020000}"/>
    <cellStyle name="Accent4 2 4" xfId="1326" xr:uid="{00000000-0005-0000-0000-0000A7020000}"/>
    <cellStyle name="Accent4 2 5" xfId="1327" xr:uid="{00000000-0005-0000-0000-0000A8020000}"/>
    <cellStyle name="Accent4 2 6" xfId="1328" xr:uid="{00000000-0005-0000-0000-0000A9020000}"/>
    <cellStyle name="Accent4 2 7" xfId="1329" xr:uid="{00000000-0005-0000-0000-0000AA020000}"/>
    <cellStyle name="Accent4 2 8" xfId="1330" xr:uid="{00000000-0005-0000-0000-0000AB020000}"/>
    <cellStyle name="Accent4 2 9" xfId="1331" xr:uid="{00000000-0005-0000-0000-0000AC020000}"/>
    <cellStyle name="Accent4 3" xfId="1332" xr:uid="{00000000-0005-0000-0000-0000AD020000}"/>
    <cellStyle name="Accent5 2" xfId="33" xr:uid="{00000000-0005-0000-0000-0000AE020000}"/>
    <cellStyle name="Accent5 2 2" xfId="1333" xr:uid="{00000000-0005-0000-0000-0000AF020000}"/>
    <cellStyle name="Accent5 2 3" xfId="1334" xr:uid="{00000000-0005-0000-0000-0000B0020000}"/>
    <cellStyle name="Accent5 2 4" xfId="1335" xr:uid="{00000000-0005-0000-0000-0000B1020000}"/>
    <cellStyle name="Accent5 2 5" xfId="1336" xr:uid="{00000000-0005-0000-0000-0000B2020000}"/>
    <cellStyle name="Accent5 2 6" xfId="1337" xr:uid="{00000000-0005-0000-0000-0000B3020000}"/>
    <cellStyle name="Accent5 2 7" xfId="1338" xr:uid="{00000000-0005-0000-0000-0000B4020000}"/>
    <cellStyle name="Accent5 2 8" xfId="1339" xr:uid="{00000000-0005-0000-0000-0000B5020000}"/>
    <cellStyle name="Accent5 2 9" xfId="1340" xr:uid="{00000000-0005-0000-0000-0000B6020000}"/>
    <cellStyle name="Accent5 3" xfId="1341" xr:uid="{00000000-0005-0000-0000-0000B7020000}"/>
    <cellStyle name="Accent6 2" xfId="34" xr:uid="{00000000-0005-0000-0000-0000B8020000}"/>
    <cellStyle name="Accent6 2 2" xfId="1342" xr:uid="{00000000-0005-0000-0000-0000B9020000}"/>
    <cellStyle name="Accent6 2 3" xfId="1343" xr:uid="{00000000-0005-0000-0000-0000BA020000}"/>
    <cellStyle name="Accent6 2 4" xfId="1344" xr:uid="{00000000-0005-0000-0000-0000BB020000}"/>
    <cellStyle name="Accent6 2 5" xfId="1345" xr:uid="{00000000-0005-0000-0000-0000BC020000}"/>
    <cellStyle name="Accent6 2 6" xfId="1346" xr:uid="{00000000-0005-0000-0000-0000BD020000}"/>
    <cellStyle name="Accent6 2 7" xfId="1347" xr:uid="{00000000-0005-0000-0000-0000BE020000}"/>
    <cellStyle name="Accent6 2 8" xfId="1348" xr:uid="{00000000-0005-0000-0000-0000BF020000}"/>
    <cellStyle name="Accent6 2 9" xfId="1349" xr:uid="{00000000-0005-0000-0000-0000C0020000}"/>
    <cellStyle name="Accent6 3" xfId="1350" xr:uid="{00000000-0005-0000-0000-0000C1020000}"/>
    <cellStyle name="Accounting w/$" xfId="1351" xr:uid="{00000000-0005-0000-0000-0000C2020000}"/>
    <cellStyle name="Accounting w/$ Total" xfId="1352" xr:uid="{00000000-0005-0000-0000-0000C3020000}"/>
    <cellStyle name="Accounting w/o $" xfId="1353" xr:uid="{00000000-0005-0000-0000-0000C4020000}"/>
    <cellStyle name="Acinput" xfId="1354" xr:uid="{00000000-0005-0000-0000-0000C5020000}"/>
    <cellStyle name="Acinput 2" xfId="5686" xr:uid="{00000000-0005-0000-0000-0000C6020000}"/>
    <cellStyle name="Acinput,," xfId="1355" xr:uid="{00000000-0005-0000-0000-0000C7020000}"/>
    <cellStyle name="Acinput,, 2" xfId="5687" xr:uid="{00000000-0005-0000-0000-0000C8020000}"/>
    <cellStyle name="Acoutput" xfId="1356" xr:uid="{00000000-0005-0000-0000-0000C9020000}"/>
    <cellStyle name="Acoutput 2" xfId="5688" xr:uid="{00000000-0005-0000-0000-0000CA020000}"/>
    <cellStyle name="Acoutput,," xfId="1357" xr:uid="{00000000-0005-0000-0000-0000CB020000}"/>
    <cellStyle name="Acoutput,, 2" xfId="5689" xr:uid="{00000000-0005-0000-0000-0000CC020000}"/>
    <cellStyle name="Actual Date" xfId="1358" xr:uid="{00000000-0005-0000-0000-0000CD020000}"/>
    <cellStyle name="AFE" xfId="1359" xr:uid="{00000000-0005-0000-0000-0000CE020000}"/>
    <cellStyle name="al" xfId="1360" xr:uid="{00000000-0005-0000-0000-0000CF020000}"/>
    <cellStyle name="Amount_EQU_RIGH.XLS_Equity market_Preferred Securities " xfId="1361" xr:uid="{00000000-0005-0000-0000-0000D0020000}"/>
    <cellStyle name="Apershare" xfId="1362" xr:uid="{00000000-0005-0000-0000-0000D1020000}"/>
    <cellStyle name="Apershare 2" xfId="5690" xr:uid="{00000000-0005-0000-0000-0000D2020000}"/>
    <cellStyle name="Aprice" xfId="1363" xr:uid="{00000000-0005-0000-0000-0000D3020000}"/>
    <cellStyle name="Aprice 2" xfId="5691" xr:uid="{00000000-0005-0000-0000-0000D4020000}"/>
    <cellStyle name="ar" xfId="1364" xr:uid="{00000000-0005-0000-0000-0000D5020000}"/>
    <cellStyle name="ar 2" xfId="6863" xr:uid="{00000000-0005-0000-0000-0000D6020000}"/>
    <cellStyle name="Arial 10" xfId="1365" xr:uid="{00000000-0005-0000-0000-0000D7020000}"/>
    <cellStyle name="Arial 12" xfId="1366" xr:uid="{00000000-0005-0000-0000-0000D8020000}"/>
    <cellStyle name="Availability" xfId="1367" xr:uid="{00000000-0005-0000-0000-0000D9020000}"/>
    <cellStyle name="Avertissement" xfId="1368" xr:uid="{00000000-0005-0000-0000-0000DA020000}"/>
    <cellStyle name="Bad 2" xfId="35" xr:uid="{00000000-0005-0000-0000-0000DB020000}"/>
    <cellStyle name="Bad 2 2" xfId="1369" xr:uid="{00000000-0005-0000-0000-0000DC020000}"/>
    <cellStyle name="Bad 2 3" xfId="1370" xr:uid="{00000000-0005-0000-0000-0000DD020000}"/>
    <cellStyle name="Bad 2 4" xfId="1371" xr:uid="{00000000-0005-0000-0000-0000DE020000}"/>
    <cellStyle name="Bad 2 5" xfId="1372" xr:uid="{00000000-0005-0000-0000-0000DF020000}"/>
    <cellStyle name="Bad 2 6" xfId="1373" xr:uid="{00000000-0005-0000-0000-0000E0020000}"/>
    <cellStyle name="Bad 2 7" xfId="1374" xr:uid="{00000000-0005-0000-0000-0000E1020000}"/>
    <cellStyle name="Bad 2 8" xfId="1375" xr:uid="{00000000-0005-0000-0000-0000E2020000}"/>
    <cellStyle name="Bad 2 9" xfId="1376" xr:uid="{00000000-0005-0000-0000-0000E3020000}"/>
    <cellStyle name="Bad 3" xfId="1377" xr:uid="{00000000-0005-0000-0000-0000E4020000}"/>
    <cellStyle name="Band 2" xfId="1378" xr:uid="{00000000-0005-0000-0000-0000E5020000}"/>
    <cellStyle name="Band 2 2" xfId="5692" xr:uid="{00000000-0005-0000-0000-0000E6020000}"/>
    <cellStyle name="Blank" xfId="1379" xr:uid="{00000000-0005-0000-0000-0000E7020000}"/>
    <cellStyle name="Blue" xfId="1380" xr:uid="{00000000-0005-0000-0000-0000E8020000}"/>
    <cellStyle name="Bold/Border" xfId="1381" xr:uid="{00000000-0005-0000-0000-0000E9020000}"/>
    <cellStyle name="Bold/Border 2" xfId="5693" xr:uid="{00000000-0005-0000-0000-0000EA020000}"/>
    <cellStyle name="Border Heavy" xfId="1382" xr:uid="{00000000-0005-0000-0000-0000EB020000}"/>
    <cellStyle name="Border Thin" xfId="1383" xr:uid="{00000000-0005-0000-0000-0000EC020000}"/>
    <cellStyle name="Border, Bottom" xfId="1384" xr:uid="{00000000-0005-0000-0000-0000ED020000}"/>
    <cellStyle name="Border, Bottom 2" xfId="5694" xr:uid="{00000000-0005-0000-0000-0000EE020000}"/>
    <cellStyle name="Border, Left" xfId="1385" xr:uid="{00000000-0005-0000-0000-0000EF020000}"/>
    <cellStyle name="Border, Left 2" xfId="5695" xr:uid="{00000000-0005-0000-0000-0000F0020000}"/>
    <cellStyle name="Border, Right" xfId="1386" xr:uid="{00000000-0005-0000-0000-0000F1020000}"/>
    <cellStyle name="Border, Top" xfId="1387" xr:uid="{00000000-0005-0000-0000-0000F2020000}"/>
    <cellStyle name="British Pound" xfId="1388" xr:uid="{00000000-0005-0000-0000-0000F3020000}"/>
    <cellStyle name="BritPound" xfId="1389" xr:uid="{00000000-0005-0000-0000-0000F4020000}"/>
    <cellStyle name="Bullet" xfId="1390" xr:uid="{00000000-0005-0000-0000-0000F5020000}"/>
    <cellStyle name="Calc Currency (0)" xfId="1391" xr:uid="{00000000-0005-0000-0000-0000F6020000}"/>
    <cellStyle name="Calc Currency (2)" xfId="1392" xr:uid="{00000000-0005-0000-0000-0000F7020000}"/>
    <cellStyle name="Calc Percent (0)" xfId="1393" xr:uid="{00000000-0005-0000-0000-0000F8020000}"/>
    <cellStyle name="Calc Percent (1)" xfId="1394" xr:uid="{00000000-0005-0000-0000-0000F9020000}"/>
    <cellStyle name="Calc Percent (2)" xfId="1395" xr:uid="{00000000-0005-0000-0000-0000FA020000}"/>
    <cellStyle name="Calc Units (0)" xfId="1396" xr:uid="{00000000-0005-0000-0000-0000FB020000}"/>
    <cellStyle name="Calc Units (1)" xfId="1397" xr:uid="{00000000-0005-0000-0000-0000FC020000}"/>
    <cellStyle name="Calc Units (2)" xfId="1398" xr:uid="{00000000-0005-0000-0000-0000FD020000}"/>
    <cellStyle name="Calcul" xfId="1399" xr:uid="{00000000-0005-0000-0000-0000FE020000}"/>
    <cellStyle name="Calculation 2" xfId="36" xr:uid="{00000000-0005-0000-0000-0000FF020000}"/>
    <cellStyle name="Calculation 2 10" xfId="9745" xr:uid="{00000000-0005-0000-0000-000000030000}"/>
    <cellStyle name="Calculation 2 2" xfId="64" xr:uid="{00000000-0005-0000-0000-000001030000}"/>
    <cellStyle name="Calculation 2 2 2" xfId="84" xr:uid="{00000000-0005-0000-0000-000002030000}"/>
    <cellStyle name="Calculation 2 2 2 2" xfId="9766" xr:uid="{00000000-0005-0000-0000-000003030000}"/>
    <cellStyle name="Calculation 2 2 3" xfId="9752" xr:uid="{00000000-0005-0000-0000-000004030000}"/>
    <cellStyle name="Calculation 2 3" xfId="78" xr:uid="{00000000-0005-0000-0000-000005030000}"/>
    <cellStyle name="Calculation 2 3 2" xfId="9760" xr:uid="{00000000-0005-0000-0000-000006030000}"/>
    <cellStyle name="Calculation 2 4" xfId="1400" xr:uid="{00000000-0005-0000-0000-000007030000}"/>
    <cellStyle name="Calculation 2 5" xfId="1401" xr:uid="{00000000-0005-0000-0000-000008030000}"/>
    <cellStyle name="Calculation 2 6" xfId="1402" xr:uid="{00000000-0005-0000-0000-000009030000}"/>
    <cellStyle name="Calculation 2 7" xfId="1403" xr:uid="{00000000-0005-0000-0000-00000A030000}"/>
    <cellStyle name="Calculation 2 8" xfId="1404" xr:uid="{00000000-0005-0000-0000-00000B030000}"/>
    <cellStyle name="Calculation 2 9" xfId="1405" xr:uid="{00000000-0005-0000-0000-00000C030000}"/>
    <cellStyle name="Calculation 3" xfId="1406" xr:uid="{00000000-0005-0000-0000-00000D030000}"/>
    <cellStyle name="Case" xfId="1407" xr:uid="{00000000-0005-0000-0000-00000E030000}"/>
    <cellStyle name="Cellule liée" xfId="1408" xr:uid="{00000000-0005-0000-0000-00000F030000}"/>
    <cellStyle name="Check" xfId="1409" xr:uid="{00000000-0005-0000-0000-000010030000}"/>
    <cellStyle name="Check Cell 2" xfId="37" xr:uid="{00000000-0005-0000-0000-000011030000}"/>
    <cellStyle name="Check Cell 2 2" xfId="1410" xr:uid="{00000000-0005-0000-0000-000012030000}"/>
    <cellStyle name="Check Cell 2 3" xfId="1411" xr:uid="{00000000-0005-0000-0000-000013030000}"/>
    <cellStyle name="Check Cell 2 4" xfId="1412" xr:uid="{00000000-0005-0000-0000-000014030000}"/>
    <cellStyle name="Check Cell 2 5" xfId="1413" xr:uid="{00000000-0005-0000-0000-000015030000}"/>
    <cellStyle name="Check Cell 2 6" xfId="1414" xr:uid="{00000000-0005-0000-0000-000016030000}"/>
    <cellStyle name="Check Cell 2 7" xfId="1415" xr:uid="{00000000-0005-0000-0000-000017030000}"/>
    <cellStyle name="Check Cell 2 8" xfId="1416" xr:uid="{00000000-0005-0000-0000-000018030000}"/>
    <cellStyle name="Check Cell 2 9" xfId="1417" xr:uid="{00000000-0005-0000-0000-000019030000}"/>
    <cellStyle name="Check Cell 3" xfId="1418" xr:uid="{00000000-0005-0000-0000-00001A030000}"/>
    <cellStyle name="Chiffre" xfId="1419" xr:uid="{00000000-0005-0000-0000-00001B030000}"/>
    <cellStyle name="Colhead_left" xfId="1420" xr:uid="{00000000-0005-0000-0000-00001C030000}"/>
    <cellStyle name="ColHeading" xfId="1421" xr:uid="{00000000-0005-0000-0000-00001D030000}"/>
    <cellStyle name="Column Title" xfId="1422" xr:uid="{00000000-0005-0000-0000-00001E030000}"/>
    <cellStyle name="ColumnHeadings" xfId="1423" xr:uid="{00000000-0005-0000-0000-00001F030000}"/>
    <cellStyle name="ColumnHeadings2" xfId="1424" xr:uid="{00000000-0005-0000-0000-000020030000}"/>
    <cellStyle name="Comma" xfId="71" builtinId="3"/>
    <cellStyle name="Comma  - Style1" xfId="1425" xr:uid="{00000000-0005-0000-0000-000022030000}"/>
    <cellStyle name="Comma  - Style2" xfId="1426" xr:uid="{00000000-0005-0000-0000-000023030000}"/>
    <cellStyle name="Comma  - Style3" xfId="1427" xr:uid="{00000000-0005-0000-0000-000024030000}"/>
    <cellStyle name="Comma  - Style4" xfId="1428" xr:uid="{00000000-0005-0000-0000-000025030000}"/>
    <cellStyle name="Comma  - Style5" xfId="1429" xr:uid="{00000000-0005-0000-0000-000026030000}"/>
    <cellStyle name="Comma  - Style6" xfId="1430" xr:uid="{00000000-0005-0000-0000-000027030000}"/>
    <cellStyle name="Comma  - Style7" xfId="1431" xr:uid="{00000000-0005-0000-0000-000028030000}"/>
    <cellStyle name="Comma  - Style8" xfId="1432" xr:uid="{00000000-0005-0000-0000-000029030000}"/>
    <cellStyle name="Comma ," xfId="1433" xr:uid="{00000000-0005-0000-0000-00002A030000}"/>
    <cellStyle name="Comma [00]" xfId="1434" xr:uid="{00000000-0005-0000-0000-00002B030000}"/>
    <cellStyle name="Comma [1]" xfId="1435" xr:uid="{00000000-0005-0000-0000-00002C030000}"/>
    <cellStyle name="Comma [2]" xfId="1436" xr:uid="{00000000-0005-0000-0000-00002D030000}"/>
    <cellStyle name="Comma [3]" xfId="1437" xr:uid="{00000000-0005-0000-0000-00002E030000}"/>
    <cellStyle name="Comma 0" xfId="1438" xr:uid="{00000000-0005-0000-0000-00002F030000}"/>
    <cellStyle name="Comma 0*" xfId="1439" xr:uid="{00000000-0005-0000-0000-000030030000}"/>
    <cellStyle name="Comma 10" xfId="1440" xr:uid="{00000000-0005-0000-0000-000031030000}"/>
    <cellStyle name="Comma 10 2" xfId="1441" xr:uid="{00000000-0005-0000-0000-000032030000}"/>
    <cellStyle name="Comma 10 3" xfId="1442" xr:uid="{00000000-0005-0000-0000-000033030000}"/>
    <cellStyle name="Comma 10 4" xfId="1443" xr:uid="{00000000-0005-0000-0000-000034030000}"/>
    <cellStyle name="Comma 10 5" xfId="1444" xr:uid="{00000000-0005-0000-0000-000035030000}"/>
    <cellStyle name="Comma 11" xfId="1445" xr:uid="{00000000-0005-0000-0000-000036030000}"/>
    <cellStyle name="Comma 12" xfId="1446" xr:uid="{00000000-0005-0000-0000-000037030000}"/>
    <cellStyle name="Comma 13" xfId="132" xr:uid="{00000000-0005-0000-0000-000038030000}"/>
    <cellStyle name="Comma 14" xfId="6210" xr:uid="{00000000-0005-0000-0000-000039030000}"/>
    <cellStyle name="Comma 15" xfId="6262" xr:uid="{00000000-0005-0000-0000-00003A030000}"/>
    <cellStyle name="Comma 16" xfId="6264" xr:uid="{00000000-0005-0000-0000-00003B030000}"/>
    <cellStyle name="Comma 17" xfId="6263" xr:uid="{00000000-0005-0000-0000-00003C030000}"/>
    <cellStyle name="Comma 2" xfId="1" xr:uid="{00000000-0005-0000-0000-00003D030000}"/>
    <cellStyle name="Comma 2 10" xfId="1447" xr:uid="{00000000-0005-0000-0000-00003E030000}"/>
    <cellStyle name="Comma 2 11" xfId="1448" xr:uid="{00000000-0005-0000-0000-00003F030000}"/>
    <cellStyle name="Comma 2 11 2" xfId="1449" xr:uid="{00000000-0005-0000-0000-000040030000}"/>
    <cellStyle name="Comma 2 11 2 2" xfId="1450" xr:uid="{00000000-0005-0000-0000-000041030000}"/>
    <cellStyle name="Comma 2 11 3" xfId="1451" xr:uid="{00000000-0005-0000-0000-000042030000}"/>
    <cellStyle name="Comma 2 12" xfId="1452" xr:uid="{00000000-0005-0000-0000-000043030000}"/>
    <cellStyle name="Comma 2 12 2" xfId="1453" xr:uid="{00000000-0005-0000-0000-000044030000}"/>
    <cellStyle name="Comma 2 13" xfId="1454" xr:uid="{00000000-0005-0000-0000-000045030000}"/>
    <cellStyle name="Comma 2 14" xfId="1455" xr:uid="{00000000-0005-0000-0000-000046030000}"/>
    <cellStyle name="Comma 2 15" xfId="1456" xr:uid="{00000000-0005-0000-0000-000047030000}"/>
    <cellStyle name="Comma 2 16" xfId="1457" xr:uid="{00000000-0005-0000-0000-000048030000}"/>
    <cellStyle name="Comma 2 17" xfId="1458" xr:uid="{00000000-0005-0000-0000-000049030000}"/>
    <cellStyle name="Comma 2 18" xfId="1459" xr:uid="{00000000-0005-0000-0000-00004A030000}"/>
    <cellStyle name="Comma 2 19" xfId="1460" xr:uid="{00000000-0005-0000-0000-00004B030000}"/>
    <cellStyle name="Comma 2 2" xfId="2" xr:uid="{00000000-0005-0000-0000-00004C030000}"/>
    <cellStyle name="Comma 2 2 10" xfId="1461" xr:uid="{00000000-0005-0000-0000-00004D030000}"/>
    <cellStyle name="Comma 2 2 11" xfId="1462" xr:uid="{00000000-0005-0000-0000-00004E030000}"/>
    <cellStyle name="Comma 2 2 2" xfId="1463" xr:uid="{00000000-0005-0000-0000-00004F030000}"/>
    <cellStyle name="Comma 2 2 2 2" xfId="1464" xr:uid="{00000000-0005-0000-0000-000050030000}"/>
    <cellStyle name="Comma 2 2 3" xfId="1465" xr:uid="{00000000-0005-0000-0000-000051030000}"/>
    <cellStyle name="Comma 2 2 4" xfId="1466" xr:uid="{00000000-0005-0000-0000-000052030000}"/>
    <cellStyle name="Comma 2 2 5" xfId="1467" xr:uid="{00000000-0005-0000-0000-000053030000}"/>
    <cellStyle name="Comma 2 2 6" xfId="1468" xr:uid="{00000000-0005-0000-0000-000054030000}"/>
    <cellStyle name="Comma 2 2 7" xfId="1469" xr:uid="{00000000-0005-0000-0000-000055030000}"/>
    <cellStyle name="Comma 2 2 8" xfId="1470" xr:uid="{00000000-0005-0000-0000-000056030000}"/>
    <cellStyle name="Comma 2 2 9" xfId="1471" xr:uid="{00000000-0005-0000-0000-000057030000}"/>
    <cellStyle name="Comma 2 3" xfId="39" xr:uid="{00000000-0005-0000-0000-000058030000}"/>
    <cellStyle name="Comma 2 3 2" xfId="1472" xr:uid="{00000000-0005-0000-0000-000059030000}"/>
    <cellStyle name="Comma 2 3 3" xfId="1473" xr:uid="{00000000-0005-0000-0000-00005A030000}"/>
    <cellStyle name="Comma 2 3 4" xfId="1474" xr:uid="{00000000-0005-0000-0000-00005B030000}"/>
    <cellStyle name="Comma 2 3 5" xfId="1475" xr:uid="{00000000-0005-0000-0000-00005C030000}"/>
    <cellStyle name="Comma 2 3 6" xfId="1476" xr:uid="{00000000-0005-0000-0000-00005D030000}"/>
    <cellStyle name="Comma 2 3 7" xfId="1477" xr:uid="{00000000-0005-0000-0000-00005E030000}"/>
    <cellStyle name="Comma 2 3 8" xfId="1478" xr:uid="{00000000-0005-0000-0000-00005F030000}"/>
    <cellStyle name="Comma 2 4" xfId="1479" xr:uid="{00000000-0005-0000-0000-000060030000}"/>
    <cellStyle name="Comma 2 4 2" xfId="1480" xr:uid="{00000000-0005-0000-0000-000061030000}"/>
    <cellStyle name="Comma 2 4 3" xfId="1481" xr:uid="{00000000-0005-0000-0000-000062030000}"/>
    <cellStyle name="Comma 2 5" xfId="1482" xr:uid="{00000000-0005-0000-0000-000063030000}"/>
    <cellStyle name="Comma 2 5 2" xfId="1483" xr:uid="{00000000-0005-0000-0000-000064030000}"/>
    <cellStyle name="Comma 2 5 2 2" xfId="1484" xr:uid="{00000000-0005-0000-0000-000065030000}"/>
    <cellStyle name="Comma 2 5 2 2 2" xfId="1485" xr:uid="{00000000-0005-0000-0000-000066030000}"/>
    <cellStyle name="Comma 2 5 2 2 2 2" xfId="1486" xr:uid="{00000000-0005-0000-0000-000067030000}"/>
    <cellStyle name="Comma 2 5 2 2 3" xfId="1487" xr:uid="{00000000-0005-0000-0000-000068030000}"/>
    <cellStyle name="Comma 2 5 2 3" xfId="1488" xr:uid="{00000000-0005-0000-0000-000069030000}"/>
    <cellStyle name="Comma 2 5 2 3 2" xfId="1489" xr:uid="{00000000-0005-0000-0000-00006A030000}"/>
    <cellStyle name="Comma 2 5 2 4" xfId="1490" xr:uid="{00000000-0005-0000-0000-00006B030000}"/>
    <cellStyle name="Comma 2 5 3" xfId="1491" xr:uid="{00000000-0005-0000-0000-00006C030000}"/>
    <cellStyle name="Comma 2 5 3 2" xfId="1492" xr:uid="{00000000-0005-0000-0000-00006D030000}"/>
    <cellStyle name="Comma 2 5 3 2 2" xfId="1493" xr:uid="{00000000-0005-0000-0000-00006E030000}"/>
    <cellStyle name="Comma 2 5 3 2 2 2" xfId="1494" xr:uid="{00000000-0005-0000-0000-00006F030000}"/>
    <cellStyle name="Comma 2 5 3 2 3" xfId="1495" xr:uid="{00000000-0005-0000-0000-000070030000}"/>
    <cellStyle name="Comma 2 5 3 3" xfId="1496" xr:uid="{00000000-0005-0000-0000-000071030000}"/>
    <cellStyle name="Comma 2 5 3 3 2" xfId="1497" xr:uid="{00000000-0005-0000-0000-000072030000}"/>
    <cellStyle name="Comma 2 5 3 4" xfId="1498" xr:uid="{00000000-0005-0000-0000-000073030000}"/>
    <cellStyle name="Comma 2 5 4" xfId="1499" xr:uid="{00000000-0005-0000-0000-000074030000}"/>
    <cellStyle name="Comma 2 5 4 2" xfId="1500" xr:uid="{00000000-0005-0000-0000-000075030000}"/>
    <cellStyle name="Comma 2 5 4 2 2" xfId="1501" xr:uid="{00000000-0005-0000-0000-000076030000}"/>
    <cellStyle name="Comma 2 5 4 3" xfId="1502" xr:uid="{00000000-0005-0000-0000-000077030000}"/>
    <cellStyle name="Comma 2 5 5" xfId="1503" xr:uid="{00000000-0005-0000-0000-000078030000}"/>
    <cellStyle name="Comma 2 5 5 2" xfId="1504" xr:uid="{00000000-0005-0000-0000-000079030000}"/>
    <cellStyle name="Comma 2 5 6" xfId="1505" xr:uid="{00000000-0005-0000-0000-00007A030000}"/>
    <cellStyle name="Comma 2 6" xfId="1506" xr:uid="{00000000-0005-0000-0000-00007B030000}"/>
    <cellStyle name="Comma 2 6 2" xfId="1507" xr:uid="{00000000-0005-0000-0000-00007C030000}"/>
    <cellStyle name="Comma 2 6 2 2" xfId="1508" xr:uid="{00000000-0005-0000-0000-00007D030000}"/>
    <cellStyle name="Comma 2 6 2 2 2" xfId="1509" xr:uid="{00000000-0005-0000-0000-00007E030000}"/>
    <cellStyle name="Comma 2 6 2 3" xfId="1510" xr:uid="{00000000-0005-0000-0000-00007F030000}"/>
    <cellStyle name="Comma 2 6 3" xfId="1511" xr:uid="{00000000-0005-0000-0000-000080030000}"/>
    <cellStyle name="Comma 2 6 3 2" xfId="1512" xr:uid="{00000000-0005-0000-0000-000081030000}"/>
    <cellStyle name="Comma 2 6 4" xfId="1513" xr:uid="{00000000-0005-0000-0000-000082030000}"/>
    <cellStyle name="Comma 2 7" xfId="1514" xr:uid="{00000000-0005-0000-0000-000083030000}"/>
    <cellStyle name="Comma 2 7 2" xfId="1515" xr:uid="{00000000-0005-0000-0000-000084030000}"/>
    <cellStyle name="Comma 2 7 2 2" xfId="1516" xr:uid="{00000000-0005-0000-0000-000085030000}"/>
    <cellStyle name="Comma 2 7 2 2 2" xfId="1517" xr:uid="{00000000-0005-0000-0000-000086030000}"/>
    <cellStyle name="Comma 2 7 2 3" xfId="1518" xr:uid="{00000000-0005-0000-0000-000087030000}"/>
    <cellStyle name="Comma 2 7 3" xfId="1519" xr:uid="{00000000-0005-0000-0000-000088030000}"/>
    <cellStyle name="Comma 2 7 3 2" xfId="1520" xr:uid="{00000000-0005-0000-0000-000089030000}"/>
    <cellStyle name="Comma 2 7 4" xfId="1521" xr:uid="{00000000-0005-0000-0000-00008A030000}"/>
    <cellStyle name="Comma 2 8" xfId="1522" xr:uid="{00000000-0005-0000-0000-00008B030000}"/>
    <cellStyle name="Comma 2 9" xfId="1523" xr:uid="{00000000-0005-0000-0000-00008C030000}"/>
    <cellStyle name="Comma 2 9 2" xfId="1524" xr:uid="{00000000-0005-0000-0000-00008D030000}"/>
    <cellStyle name="Comma 2 9 2 2" xfId="1525" xr:uid="{00000000-0005-0000-0000-00008E030000}"/>
    <cellStyle name="Comma 2 9 3" xfId="1526" xr:uid="{00000000-0005-0000-0000-00008F030000}"/>
    <cellStyle name="Comma 2*" xfId="1527" xr:uid="{00000000-0005-0000-0000-000090030000}"/>
    <cellStyle name="Comma 3" xfId="3" xr:uid="{00000000-0005-0000-0000-000091030000}"/>
    <cellStyle name="Comma 3 2" xfId="40" xr:uid="{00000000-0005-0000-0000-000092030000}"/>
    <cellStyle name="Comma 3 2 2" xfId="1528" xr:uid="{00000000-0005-0000-0000-000093030000}"/>
    <cellStyle name="Comma 3 3" xfId="1529" xr:uid="{00000000-0005-0000-0000-000094030000}"/>
    <cellStyle name="Comma 3 3 2" xfId="1530" xr:uid="{00000000-0005-0000-0000-000095030000}"/>
    <cellStyle name="Comma 3 3 2 2" xfId="1531" xr:uid="{00000000-0005-0000-0000-000096030000}"/>
    <cellStyle name="Comma 3 3 3" xfId="1532" xr:uid="{00000000-0005-0000-0000-000097030000}"/>
    <cellStyle name="Comma 3 3 4" xfId="1533" xr:uid="{00000000-0005-0000-0000-000098030000}"/>
    <cellStyle name="Comma 3 4" xfId="1534" xr:uid="{00000000-0005-0000-0000-000099030000}"/>
    <cellStyle name="Comma 3 4 2" xfId="1535" xr:uid="{00000000-0005-0000-0000-00009A030000}"/>
    <cellStyle name="Comma 3 4 3" xfId="1536" xr:uid="{00000000-0005-0000-0000-00009B030000}"/>
    <cellStyle name="Comma 3 5" xfId="1537" xr:uid="{00000000-0005-0000-0000-00009C030000}"/>
    <cellStyle name="Comma 3 6" xfId="1538" xr:uid="{00000000-0005-0000-0000-00009D030000}"/>
    <cellStyle name="Comma 3 7" xfId="1539" xr:uid="{00000000-0005-0000-0000-00009E030000}"/>
    <cellStyle name="Comma 3 8" xfId="1540" xr:uid="{00000000-0005-0000-0000-00009F030000}"/>
    <cellStyle name="Comma 3 9" xfId="1541" xr:uid="{00000000-0005-0000-0000-0000A0030000}"/>
    <cellStyle name="Comma 4" xfId="38" xr:uid="{00000000-0005-0000-0000-0000A1030000}"/>
    <cellStyle name="Comma 4 10" xfId="1542" xr:uid="{00000000-0005-0000-0000-0000A2030000}"/>
    <cellStyle name="Comma 4 11" xfId="1543" xr:uid="{00000000-0005-0000-0000-0000A3030000}"/>
    <cellStyle name="Comma 4 12" xfId="1544" xr:uid="{00000000-0005-0000-0000-0000A4030000}"/>
    <cellStyle name="Comma 4 13" xfId="1545" xr:uid="{00000000-0005-0000-0000-0000A5030000}"/>
    <cellStyle name="Comma 4 14" xfId="1546" xr:uid="{00000000-0005-0000-0000-0000A6030000}"/>
    <cellStyle name="Comma 4 2" xfId="1547" xr:uid="{00000000-0005-0000-0000-0000A7030000}"/>
    <cellStyle name="Comma 4 2 2" xfId="1548" xr:uid="{00000000-0005-0000-0000-0000A8030000}"/>
    <cellStyle name="Comma 4 2 2 2" xfId="1549" xr:uid="{00000000-0005-0000-0000-0000A9030000}"/>
    <cellStyle name="Comma 4 2 2 2 2" xfId="1550" xr:uid="{00000000-0005-0000-0000-0000AA030000}"/>
    <cellStyle name="Comma 4 2 2 3" xfId="1551" xr:uid="{00000000-0005-0000-0000-0000AB030000}"/>
    <cellStyle name="Comma 4 2 3" xfId="1552" xr:uid="{00000000-0005-0000-0000-0000AC030000}"/>
    <cellStyle name="Comma 4 2 3 2" xfId="1553" xr:uid="{00000000-0005-0000-0000-0000AD030000}"/>
    <cellStyle name="Comma 4 2 4" xfId="1554" xr:uid="{00000000-0005-0000-0000-0000AE030000}"/>
    <cellStyle name="Comma 4 2 5" xfId="1555" xr:uid="{00000000-0005-0000-0000-0000AF030000}"/>
    <cellStyle name="Comma 4 3" xfId="1556" xr:uid="{00000000-0005-0000-0000-0000B0030000}"/>
    <cellStyle name="Comma 4 3 2" xfId="1557" xr:uid="{00000000-0005-0000-0000-0000B1030000}"/>
    <cellStyle name="Comma 4 3 2 2" xfId="1558" xr:uid="{00000000-0005-0000-0000-0000B2030000}"/>
    <cellStyle name="Comma 4 3 2 2 2" xfId="1559" xr:uid="{00000000-0005-0000-0000-0000B3030000}"/>
    <cellStyle name="Comma 4 3 2 3" xfId="1560" xr:uid="{00000000-0005-0000-0000-0000B4030000}"/>
    <cellStyle name="Comma 4 3 3" xfId="1561" xr:uid="{00000000-0005-0000-0000-0000B5030000}"/>
    <cellStyle name="Comma 4 3 3 2" xfId="1562" xr:uid="{00000000-0005-0000-0000-0000B6030000}"/>
    <cellStyle name="Comma 4 3 4" xfId="1563" xr:uid="{00000000-0005-0000-0000-0000B7030000}"/>
    <cellStyle name="Comma 4 4" xfId="1564" xr:uid="{00000000-0005-0000-0000-0000B8030000}"/>
    <cellStyle name="Comma 4 4 2" xfId="1565" xr:uid="{00000000-0005-0000-0000-0000B9030000}"/>
    <cellStyle name="Comma 4 4 2 2" xfId="1566" xr:uid="{00000000-0005-0000-0000-0000BA030000}"/>
    <cellStyle name="Comma 4 4 2 2 2" xfId="1567" xr:uid="{00000000-0005-0000-0000-0000BB030000}"/>
    <cellStyle name="Comma 4 4 2 3" xfId="1568" xr:uid="{00000000-0005-0000-0000-0000BC030000}"/>
    <cellStyle name="Comma 4 4 3" xfId="1569" xr:uid="{00000000-0005-0000-0000-0000BD030000}"/>
    <cellStyle name="Comma 4 4 3 2" xfId="1570" xr:uid="{00000000-0005-0000-0000-0000BE030000}"/>
    <cellStyle name="Comma 4 4 4" xfId="1571" xr:uid="{00000000-0005-0000-0000-0000BF030000}"/>
    <cellStyle name="Comma 4 5" xfId="1572" xr:uid="{00000000-0005-0000-0000-0000C0030000}"/>
    <cellStyle name="Comma 4 5 2" xfId="1573" xr:uid="{00000000-0005-0000-0000-0000C1030000}"/>
    <cellStyle name="Comma 4 5 2 2" xfId="1574" xr:uid="{00000000-0005-0000-0000-0000C2030000}"/>
    <cellStyle name="Comma 4 5 3" xfId="1575" xr:uid="{00000000-0005-0000-0000-0000C3030000}"/>
    <cellStyle name="Comma 4 6" xfId="1576" xr:uid="{00000000-0005-0000-0000-0000C4030000}"/>
    <cellStyle name="Comma 4 6 2" xfId="1577" xr:uid="{00000000-0005-0000-0000-0000C5030000}"/>
    <cellStyle name="Comma 4 6 2 2" xfId="1578" xr:uid="{00000000-0005-0000-0000-0000C6030000}"/>
    <cellStyle name="Comma 4 6 3" xfId="1579" xr:uid="{00000000-0005-0000-0000-0000C7030000}"/>
    <cellStyle name="Comma 4 7" xfId="1580" xr:uid="{00000000-0005-0000-0000-0000C8030000}"/>
    <cellStyle name="Comma 4 7 2" xfId="1581" xr:uid="{00000000-0005-0000-0000-0000C9030000}"/>
    <cellStyle name="Comma 4 8" xfId="1582" xr:uid="{00000000-0005-0000-0000-0000CA030000}"/>
    <cellStyle name="Comma 4 9" xfId="1583" xr:uid="{00000000-0005-0000-0000-0000CB030000}"/>
    <cellStyle name="Comma 5" xfId="90" xr:uid="{00000000-0005-0000-0000-0000CC030000}"/>
    <cellStyle name="Comma 5 10" xfId="1584" xr:uid="{00000000-0005-0000-0000-0000CD030000}"/>
    <cellStyle name="Comma 5 11" xfId="1585" xr:uid="{00000000-0005-0000-0000-0000CE030000}"/>
    <cellStyle name="Comma 5 12" xfId="1586" xr:uid="{00000000-0005-0000-0000-0000CF030000}"/>
    <cellStyle name="Comma 5 2" xfId="1587" xr:uid="{00000000-0005-0000-0000-0000D0030000}"/>
    <cellStyle name="Comma 5 2 2" xfId="1588" xr:uid="{00000000-0005-0000-0000-0000D1030000}"/>
    <cellStyle name="Comma 5 2 2 2" xfId="1589" xr:uid="{00000000-0005-0000-0000-0000D2030000}"/>
    <cellStyle name="Comma 5 2 2 2 2" xfId="1590" xr:uid="{00000000-0005-0000-0000-0000D3030000}"/>
    <cellStyle name="Comma 5 2 2 3" xfId="1591" xr:uid="{00000000-0005-0000-0000-0000D4030000}"/>
    <cellStyle name="Comma 5 2 3" xfId="1592" xr:uid="{00000000-0005-0000-0000-0000D5030000}"/>
    <cellStyle name="Comma 5 2 3 2" xfId="1593" xr:uid="{00000000-0005-0000-0000-0000D6030000}"/>
    <cellStyle name="Comma 5 2 4" xfId="1594" xr:uid="{00000000-0005-0000-0000-0000D7030000}"/>
    <cellStyle name="Comma 5 3" xfId="1595" xr:uid="{00000000-0005-0000-0000-0000D8030000}"/>
    <cellStyle name="Comma 5 3 2" xfId="1596" xr:uid="{00000000-0005-0000-0000-0000D9030000}"/>
    <cellStyle name="Comma 5 3 2 2" xfId="1597" xr:uid="{00000000-0005-0000-0000-0000DA030000}"/>
    <cellStyle name="Comma 5 3 2 2 2" xfId="1598" xr:uid="{00000000-0005-0000-0000-0000DB030000}"/>
    <cellStyle name="Comma 5 3 2 3" xfId="1599" xr:uid="{00000000-0005-0000-0000-0000DC030000}"/>
    <cellStyle name="Comma 5 3 3" xfId="1600" xr:uid="{00000000-0005-0000-0000-0000DD030000}"/>
    <cellStyle name="Comma 5 3 3 2" xfId="1601" xr:uid="{00000000-0005-0000-0000-0000DE030000}"/>
    <cellStyle name="Comma 5 3 4" xfId="1602" xr:uid="{00000000-0005-0000-0000-0000DF030000}"/>
    <cellStyle name="Comma 5 4" xfId="1603" xr:uid="{00000000-0005-0000-0000-0000E0030000}"/>
    <cellStyle name="Comma 5 4 2" xfId="1604" xr:uid="{00000000-0005-0000-0000-0000E1030000}"/>
    <cellStyle name="Comma 5 4 2 2" xfId="1605" xr:uid="{00000000-0005-0000-0000-0000E2030000}"/>
    <cellStyle name="Comma 5 4 3" xfId="1606" xr:uid="{00000000-0005-0000-0000-0000E3030000}"/>
    <cellStyle name="Comma 5 5" xfId="1607" xr:uid="{00000000-0005-0000-0000-0000E4030000}"/>
    <cellStyle name="Comma 5 5 2" xfId="1608" xr:uid="{00000000-0005-0000-0000-0000E5030000}"/>
    <cellStyle name="Comma 5 5 2 2" xfId="1609" xr:uid="{00000000-0005-0000-0000-0000E6030000}"/>
    <cellStyle name="Comma 5 5 3" xfId="1610" xr:uid="{00000000-0005-0000-0000-0000E7030000}"/>
    <cellStyle name="Comma 5 6" xfId="1611" xr:uid="{00000000-0005-0000-0000-0000E8030000}"/>
    <cellStyle name="Comma 5 6 2" xfId="1612" xr:uid="{00000000-0005-0000-0000-0000E9030000}"/>
    <cellStyle name="Comma 5 7" xfId="1613" xr:uid="{00000000-0005-0000-0000-0000EA030000}"/>
    <cellStyle name="Comma 5 8" xfId="1614" xr:uid="{00000000-0005-0000-0000-0000EB030000}"/>
    <cellStyle name="Comma 5 9" xfId="1615" xr:uid="{00000000-0005-0000-0000-0000EC030000}"/>
    <cellStyle name="Comma 6" xfId="111" xr:uid="{00000000-0005-0000-0000-0000ED030000}"/>
    <cellStyle name="Comma 6 2" xfId="1616" xr:uid="{00000000-0005-0000-0000-0000EE030000}"/>
    <cellStyle name="Comma 6 3" xfId="1617" xr:uid="{00000000-0005-0000-0000-0000EF030000}"/>
    <cellStyle name="Comma 6 4" xfId="1618" xr:uid="{00000000-0005-0000-0000-0000F0030000}"/>
    <cellStyle name="Comma 6 5" xfId="1619" xr:uid="{00000000-0005-0000-0000-0000F1030000}"/>
    <cellStyle name="Comma 6 6" xfId="1620" xr:uid="{00000000-0005-0000-0000-0000F2030000}"/>
    <cellStyle name="Comma 6 7" xfId="622" xr:uid="{00000000-0005-0000-0000-0000F3030000}"/>
    <cellStyle name="Comma 7" xfId="1621" xr:uid="{00000000-0005-0000-0000-0000F4030000}"/>
    <cellStyle name="Comma 7 2" xfId="1622" xr:uid="{00000000-0005-0000-0000-0000F5030000}"/>
    <cellStyle name="Comma 7 2 2" xfId="1623" xr:uid="{00000000-0005-0000-0000-0000F6030000}"/>
    <cellStyle name="Comma 7 2 2 2" xfId="1624" xr:uid="{00000000-0005-0000-0000-0000F7030000}"/>
    <cellStyle name="Comma 7 2 3" xfId="1625" xr:uid="{00000000-0005-0000-0000-0000F8030000}"/>
    <cellStyle name="Comma 7 3" xfId="1626" xr:uid="{00000000-0005-0000-0000-0000F9030000}"/>
    <cellStyle name="Comma 7 3 2" xfId="1627" xr:uid="{00000000-0005-0000-0000-0000FA030000}"/>
    <cellStyle name="Comma 7 4" xfId="1628" xr:uid="{00000000-0005-0000-0000-0000FB030000}"/>
    <cellStyle name="Comma 7 5" xfId="1629" xr:uid="{00000000-0005-0000-0000-0000FC030000}"/>
    <cellStyle name="Comma 7 6" xfId="1630" xr:uid="{00000000-0005-0000-0000-0000FD030000}"/>
    <cellStyle name="Comma 7 7" xfId="1631" xr:uid="{00000000-0005-0000-0000-0000FE030000}"/>
    <cellStyle name="Comma 7 8" xfId="1632" xr:uid="{00000000-0005-0000-0000-0000FF030000}"/>
    <cellStyle name="Comma 8" xfId="1633" xr:uid="{00000000-0005-0000-0000-000000040000}"/>
    <cellStyle name="Comma 8 2" xfId="1634" xr:uid="{00000000-0005-0000-0000-000001040000}"/>
    <cellStyle name="Comma 8 2 2" xfId="1635" xr:uid="{00000000-0005-0000-0000-000002040000}"/>
    <cellStyle name="Comma 8 3" xfId="1636" xr:uid="{00000000-0005-0000-0000-000003040000}"/>
    <cellStyle name="Comma 8 4" xfId="1637" xr:uid="{00000000-0005-0000-0000-000004040000}"/>
    <cellStyle name="Comma 8 5" xfId="1638" xr:uid="{00000000-0005-0000-0000-000005040000}"/>
    <cellStyle name="Comma 8 6" xfId="1639" xr:uid="{00000000-0005-0000-0000-000006040000}"/>
    <cellStyle name="Comma 8 7" xfId="1640" xr:uid="{00000000-0005-0000-0000-000007040000}"/>
    <cellStyle name="Comma 9" xfId="1641" xr:uid="{00000000-0005-0000-0000-000008040000}"/>
    <cellStyle name="Comma 9 2" xfId="1642" xr:uid="{00000000-0005-0000-0000-000009040000}"/>
    <cellStyle name="Comma 9 3" xfId="1643" xr:uid="{00000000-0005-0000-0000-00000A040000}"/>
    <cellStyle name="Comma 9 4" xfId="1644" xr:uid="{00000000-0005-0000-0000-00000B040000}"/>
    <cellStyle name="Comma 9 5" xfId="1645" xr:uid="{00000000-0005-0000-0000-00000C040000}"/>
    <cellStyle name="Comma0" xfId="1646" xr:uid="{00000000-0005-0000-0000-00000D040000}"/>
    <cellStyle name="Comma2 (0)" xfId="1647" xr:uid="{00000000-0005-0000-0000-00000E040000}"/>
    <cellStyle name="Comment" xfId="1648" xr:uid="{00000000-0005-0000-0000-00000F040000}"/>
    <cellStyle name="Commentaire" xfId="1649" xr:uid="{00000000-0005-0000-0000-000010040000}"/>
    <cellStyle name="Company" xfId="1650" xr:uid="{00000000-0005-0000-0000-000011040000}"/>
    <cellStyle name="CurRatio" xfId="1651" xr:uid="{00000000-0005-0000-0000-000012040000}"/>
    <cellStyle name="Currency" xfId="70" builtinId="4"/>
    <cellStyle name="Currency--" xfId="2173" xr:uid="{00000000-0005-0000-0000-000014040000}"/>
    <cellStyle name="Currency [00]" xfId="1652" xr:uid="{00000000-0005-0000-0000-000015040000}"/>
    <cellStyle name="Currency [1]" xfId="1653" xr:uid="{00000000-0005-0000-0000-000016040000}"/>
    <cellStyle name="Currency [2]" xfId="1654" xr:uid="{00000000-0005-0000-0000-000017040000}"/>
    <cellStyle name="Currency [2] 2" xfId="6862" xr:uid="{00000000-0005-0000-0000-000018040000}"/>
    <cellStyle name="Currency [3]" xfId="1655" xr:uid="{00000000-0005-0000-0000-000019040000}"/>
    <cellStyle name="Currency 0" xfId="1656" xr:uid="{00000000-0005-0000-0000-00001A040000}"/>
    <cellStyle name="Currency 10" xfId="1657" xr:uid="{00000000-0005-0000-0000-00001B040000}"/>
    <cellStyle name="Currency 10 2" xfId="1658" xr:uid="{00000000-0005-0000-0000-00001C040000}"/>
    <cellStyle name="Currency 10 2 2" xfId="1659" xr:uid="{00000000-0005-0000-0000-00001D040000}"/>
    <cellStyle name="Currency 10 2 2 2" xfId="1660" xr:uid="{00000000-0005-0000-0000-00001E040000}"/>
    <cellStyle name="Currency 10 2 2 2 2" xfId="1661" xr:uid="{00000000-0005-0000-0000-00001F040000}"/>
    <cellStyle name="Currency 10 2 2 3" xfId="1662" xr:uid="{00000000-0005-0000-0000-000020040000}"/>
    <cellStyle name="Currency 10 2 3" xfId="1663" xr:uid="{00000000-0005-0000-0000-000021040000}"/>
    <cellStyle name="Currency 10 2 3 2" xfId="1664" xr:uid="{00000000-0005-0000-0000-000022040000}"/>
    <cellStyle name="Currency 10 2 4" xfId="1665" xr:uid="{00000000-0005-0000-0000-000023040000}"/>
    <cellStyle name="Currency 10 3" xfId="1666" xr:uid="{00000000-0005-0000-0000-000024040000}"/>
    <cellStyle name="Currency 10 3 2" xfId="1667" xr:uid="{00000000-0005-0000-0000-000025040000}"/>
    <cellStyle name="Currency 10 3 2 2" xfId="1668" xr:uid="{00000000-0005-0000-0000-000026040000}"/>
    <cellStyle name="Currency 10 3 2 2 2" xfId="1669" xr:uid="{00000000-0005-0000-0000-000027040000}"/>
    <cellStyle name="Currency 10 3 2 3" xfId="1670" xr:uid="{00000000-0005-0000-0000-000028040000}"/>
    <cellStyle name="Currency 10 3 3" xfId="1671" xr:uid="{00000000-0005-0000-0000-000029040000}"/>
    <cellStyle name="Currency 10 3 3 2" xfId="1672" xr:uid="{00000000-0005-0000-0000-00002A040000}"/>
    <cellStyle name="Currency 10 3 4" xfId="1673" xr:uid="{00000000-0005-0000-0000-00002B040000}"/>
    <cellStyle name="Currency 10 4" xfId="1674" xr:uid="{00000000-0005-0000-0000-00002C040000}"/>
    <cellStyle name="Currency 10 4 2" xfId="1675" xr:uid="{00000000-0005-0000-0000-00002D040000}"/>
    <cellStyle name="Currency 10 4 2 2" xfId="1676" xr:uid="{00000000-0005-0000-0000-00002E040000}"/>
    <cellStyle name="Currency 10 4 3" xfId="1677" xr:uid="{00000000-0005-0000-0000-00002F040000}"/>
    <cellStyle name="Currency 10 5" xfId="1678" xr:uid="{00000000-0005-0000-0000-000030040000}"/>
    <cellStyle name="Currency 10 5 2" xfId="1679" xr:uid="{00000000-0005-0000-0000-000031040000}"/>
    <cellStyle name="Currency 10 6" xfId="1680" xr:uid="{00000000-0005-0000-0000-000032040000}"/>
    <cellStyle name="Currency 11" xfId="1681" xr:uid="{00000000-0005-0000-0000-000033040000}"/>
    <cellStyle name="Currency 11 2" xfId="1682" xr:uid="{00000000-0005-0000-0000-000034040000}"/>
    <cellStyle name="Currency 11 2 2" xfId="1683" xr:uid="{00000000-0005-0000-0000-000035040000}"/>
    <cellStyle name="Currency 11 2 2 2" xfId="1684" xr:uid="{00000000-0005-0000-0000-000036040000}"/>
    <cellStyle name="Currency 11 2 2 2 2" xfId="1685" xr:uid="{00000000-0005-0000-0000-000037040000}"/>
    <cellStyle name="Currency 11 2 2 3" xfId="1686" xr:uid="{00000000-0005-0000-0000-000038040000}"/>
    <cellStyle name="Currency 11 2 3" xfId="1687" xr:uid="{00000000-0005-0000-0000-000039040000}"/>
    <cellStyle name="Currency 11 2 3 2" xfId="1688" xr:uid="{00000000-0005-0000-0000-00003A040000}"/>
    <cellStyle name="Currency 11 2 4" xfId="1689" xr:uid="{00000000-0005-0000-0000-00003B040000}"/>
    <cellStyle name="Currency 11 3" xfId="1690" xr:uid="{00000000-0005-0000-0000-00003C040000}"/>
    <cellStyle name="Currency 11 3 2" xfId="1691" xr:uid="{00000000-0005-0000-0000-00003D040000}"/>
    <cellStyle name="Currency 11 3 2 2" xfId="1692" xr:uid="{00000000-0005-0000-0000-00003E040000}"/>
    <cellStyle name="Currency 11 3 2 2 2" xfId="1693" xr:uid="{00000000-0005-0000-0000-00003F040000}"/>
    <cellStyle name="Currency 11 3 2 3" xfId="1694" xr:uid="{00000000-0005-0000-0000-000040040000}"/>
    <cellStyle name="Currency 11 3 3" xfId="1695" xr:uid="{00000000-0005-0000-0000-000041040000}"/>
    <cellStyle name="Currency 11 3 3 2" xfId="1696" xr:uid="{00000000-0005-0000-0000-000042040000}"/>
    <cellStyle name="Currency 11 3 4" xfId="1697" xr:uid="{00000000-0005-0000-0000-000043040000}"/>
    <cellStyle name="Currency 11 4" xfId="1698" xr:uid="{00000000-0005-0000-0000-000044040000}"/>
    <cellStyle name="Currency 11 4 2" xfId="1699" xr:uid="{00000000-0005-0000-0000-000045040000}"/>
    <cellStyle name="Currency 11 4 2 2" xfId="1700" xr:uid="{00000000-0005-0000-0000-000046040000}"/>
    <cellStyle name="Currency 11 4 3" xfId="1701" xr:uid="{00000000-0005-0000-0000-000047040000}"/>
    <cellStyle name="Currency 11 5" xfId="1702" xr:uid="{00000000-0005-0000-0000-000048040000}"/>
    <cellStyle name="Currency 11 5 2" xfId="1703" xr:uid="{00000000-0005-0000-0000-000049040000}"/>
    <cellStyle name="Currency 11 6" xfId="1704" xr:uid="{00000000-0005-0000-0000-00004A040000}"/>
    <cellStyle name="Currency 12" xfId="1705" xr:uid="{00000000-0005-0000-0000-00004B040000}"/>
    <cellStyle name="Currency 13" xfId="1706" xr:uid="{00000000-0005-0000-0000-00004C040000}"/>
    <cellStyle name="Currency 14" xfId="1707" xr:uid="{00000000-0005-0000-0000-00004D040000}"/>
    <cellStyle name="Currency 14 2" xfId="1708" xr:uid="{00000000-0005-0000-0000-00004E040000}"/>
    <cellStyle name="Currency 14 2 2" xfId="1709" xr:uid="{00000000-0005-0000-0000-00004F040000}"/>
    <cellStyle name="Currency 14 2 2 2" xfId="1710" xr:uid="{00000000-0005-0000-0000-000050040000}"/>
    <cellStyle name="Currency 14 2 2 2 2" xfId="1711" xr:uid="{00000000-0005-0000-0000-000051040000}"/>
    <cellStyle name="Currency 14 2 2 3" xfId="1712" xr:uid="{00000000-0005-0000-0000-000052040000}"/>
    <cellStyle name="Currency 14 2 3" xfId="1713" xr:uid="{00000000-0005-0000-0000-000053040000}"/>
    <cellStyle name="Currency 14 2 3 2" xfId="1714" xr:uid="{00000000-0005-0000-0000-000054040000}"/>
    <cellStyle name="Currency 14 2 4" xfId="1715" xr:uid="{00000000-0005-0000-0000-000055040000}"/>
    <cellStyle name="Currency 14 3" xfId="1716" xr:uid="{00000000-0005-0000-0000-000056040000}"/>
    <cellStyle name="Currency 14 3 2" xfId="1717" xr:uid="{00000000-0005-0000-0000-000057040000}"/>
    <cellStyle name="Currency 14 3 2 2" xfId="1718" xr:uid="{00000000-0005-0000-0000-000058040000}"/>
    <cellStyle name="Currency 14 3 2 2 2" xfId="1719" xr:uid="{00000000-0005-0000-0000-000059040000}"/>
    <cellStyle name="Currency 14 3 2 3" xfId="1720" xr:uid="{00000000-0005-0000-0000-00005A040000}"/>
    <cellStyle name="Currency 14 3 3" xfId="1721" xr:uid="{00000000-0005-0000-0000-00005B040000}"/>
    <cellStyle name="Currency 14 3 3 2" xfId="1722" xr:uid="{00000000-0005-0000-0000-00005C040000}"/>
    <cellStyle name="Currency 14 3 4" xfId="1723" xr:uid="{00000000-0005-0000-0000-00005D040000}"/>
    <cellStyle name="Currency 14 4" xfId="1724" xr:uid="{00000000-0005-0000-0000-00005E040000}"/>
    <cellStyle name="Currency 14 4 2" xfId="1725" xr:uid="{00000000-0005-0000-0000-00005F040000}"/>
    <cellStyle name="Currency 14 4 2 2" xfId="1726" xr:uid="{00000000-0005-0000-0000-000060040000}"/>
    <cellStyle name="Currency 14 4 2 2 2" xfId="1727" xr:uid="{00000000-0005-0000-0000-000061040000}"/>
    <cellStyle name="Currency 14 4 2 3" xfId="1728" xr:uid="{00000000-0005-0000-0000-000062040000}"/>
    <cellStyle name="Currency 14 4 3" xfId="1729" xr:uid="{00000000-0005-0000-0000-000063040000}"/>
    <cellStyle name="Currency 14 4 3 2" xfId="1730" xr:uid="{00000000-0005-0000-0000-000064040000}"/>
    <cellStyle name="Currency 14 4 4" xfId="1731" xr:uid="{00000000-0005-0000-0000-000065040000}"/>
    <cellStyle name="Currency 14 5" xfId="1732" xr:uid="{00000000-0005-0000-0000-000066040000}"/>
    <cellStyle name="Currency 14 5 2" xfId="1733" xr:uid="{00000000-0005-0000-0000-000067040000}"/>
    <cellStyle name="Currency 14 5 2 2" xfId="1734" xr:uid="{00000000-0005-0000-0000-000068040000}"/>
    <cellStyle name="Currency 14 5 3" xfId="1735" xr:uid="{00000000-0005-0000-0000-000069040000}"/>
    <cellStyle name="Currency 14 6" xfId="1736" xr:uid="{00000000-0005-0000-0000-00006A040000}"/>
    <cellStyle name="Currency 14 6 2" xfId="1737" xr:uid="{00000000-0005-0000-0000-00006B040000}"/>
    <cellStyle name="Currency 14 7" xfId="1738" xr:uid="{00000000-0005-0000-0000-00006C040000}"/>
    <cellStyle name="Currency 15" xfId="1739" xr:uid="{00000000-0005-0000-0000-00006D040000}"/>
    <cellStyle name="Currency 15 2" xfId="1740" xr:uid="{00000000-0005-0000-0000-00006E040000}"/>
    <cellStyle name="Currency 15 2 2" xfId="1741" xr:uid="{00000000-0005-0000-0000-00006F040000}"/>
    <cellStyle name="Currency 15 2 2 2" xfId="1742" xr:uid="{00000000-0005-0000-0000-000070040000}"/>
    <cellStyle name="Currency 15 2 3" xfId="1743" xr:uid="{00000000-0005-0000-0000-000071040000}"/>
    <cellStyle name="Currency 15 3" xfId="1744" xr:uid="{00000000-0005-0000-0000-000072040000}"/>
    <cellStyle name="Currency 15 3 2" xfId="1745" xr:uid="{00000000-0005-0000-0000-000073040000}"/>
    <cellStyle name="Currency 15 4" xfId="1746" xr:uid="{00000000-0005-0000-0000-000074040000}"/>
    <cellStyle name="Currency 16" xfId="1747" xr:uid="{00000000-0005-0000-0000-000075040000}"/>
    <cellStyle name="Currency 16 2" xfId="1748" xr:uid="{00000000-0005-0000-0000-000076040000}"/>
    <cellStyle name="Currency 17" xfId="1749" xr:uid="{00000000-0005-0000-0000-000077040000}"/>
    <cellStyle name="Currency 18" xfId="1750" xr:uid="{00000000-0005-0000-0000-000078040000}"/>
    <cellStyle name="Currency 19" xfId="1751" xr:uid="{00000000-0005-0000-0000-000079040000}"/>
    <cellStyle name="Currency 19 2" xfId="1752" xr:uid="{00000000-0005-0000-0000-00007A040000}"/>
    <cellStyle name="Currency 19 2 2" xfId="1753" xr:uid="{00000000-0005-0000-0000-00007B040000}"/>
    <cellStyle name="Currency 19 2 2 2" xfId="1754" xr:uid="{00000000-0005-0000-0000-00007C040000}"/>
    <cellStyle name="Currency 19 2 2 2 2" xfId="1755" xr:uid="{00000000-0005-0000-0000-00007D040000}"/>
    <cellStyle name="Currency 19 2 2 3" xfId="1756" xr:uid="{00000000-0005-0000-0000-00007E040000}"/>
    <cellStyle name="Currency 19 2 3" xfId="1757" xr:uid="{00000000-0005-0000-0000-00007F040000}"/>
    <cellStyle name="Currency 19 2 3 2" xfId="1758" xr:uid="{00000000-0005-0000-0000-000080040000}"/>
    <cellStyle name="Currency 19 2 4" xfId="1759" xr:uid="{00000000-0005-0000-0000-000081040000}"/>
    <cellStyle name="Currency 19 3" xfId="1760" xr:uid="{00000000-0005-0000-0000-000082040000}"/>
    <cellStyle name="Currency 19 3 2" xfId="1761" xr:uid="{00000000-0005-0000-0000-000083040000}"/>
    <cellStyle name="Currency 19 3 2 2" xfId="1762" xr:uid="{00000000-0005-0000-0000-000084040000}"/>
    <cellStyle name="Currency 19 3 2 2 2" xfId="1763" xr:uid="{00000000-0005-0000-0000-000085040000}"/>
    <cellStyle name="Currency 19 3 2 3" xfId="1764" xr:uid="{00000000-0005-0000-0000-000086040000}"/>
    <cellStyle name="Currency 19 3 3" xfId="1765" xr:uid="{00000000-0005-0000-0000-000087040000}"/>
    <cellStyle name="Currency 19 3 3 2" xfId="1766" xr:uid="{00000000-0005-0000-0000-000088040000}"/>
    <cellStyle name="Currency 19 3 4" xfId="1767" xr:uid="{00000000-0005-0000-0000-000089040000}"/>
    <cellStyle name="Currency 19 4" xfId="1768" xr:uid="{00000000-0005-0000-0000-00008A040000}"/>
    <cellStyle name="Currency 19 4 2" xfId="1769" xr:uid="{00000000-0005-0000-0000-00008B040000}"/>
    <cellStyle name="Currency 19 4 2 2" xfId="1770" xr:uid="{00000000-0005-0000-0000-00008C040000}"/>
    <cellStyle name="Currency 19 4 3" xfId="1771" xr:uid="{00000000-0005-0000-0000-00008D040000}"/>
    <cellStyle name="Currency 19 5" xfId="1772" xr:uid="{00000000-0005-0000-0000-00008E040000}"/>
    <cellStyle name="Currency 19 5 2" xfId="1773" xr:uid="{00000000-0005-0000-0000-00008F040000}"/>
    <cellStyle name="Currency 19 6" xfId="1774" xr:uid="{00000000-0005-0000-0000-000090040000}"/>
    <cellStyle name="Currency 2" xfId="4" xr:uid="{00000000-0005-0000-0000-000091040000}"/>
    <cellStyle name="Currency 2 10" xfId="1775" xr:uid="{00000000-0005-0000-0000-000092040000}"/>
    <cellStyle name="Currency 2 10 2" xfId="1776" xr:uid="{00000000-0005-0000-0000-000093040000}"/>
    <cellStyle name="Currency 2 10 2 2" xfId="1777" xr:uid="{00000000-0005-0000-0000-000094040000}"/>
    <cellStyle name="Currency 2 10 3" xfId="1778" xr:uid="{00000000-0005-0000-0000-000095040000}"/>
    <cellStyle name="Currency 2 11" xfId="1779" xr:uid="{00000000-0005-0000-0000-000096040000}"/>
    <cellStyle name="Currency 2 12" xfId="1780" xr:uid="{00000000-0005-0000-0000-000097040000}"/>
    <cellStyle name="Currency 2 13" xfId="1781" xr:uid="{00000000-0005-0000-0000-000098040000}"/>
    <cellStyle name="Currency 2 14" xfId="1782" xr:uid="{00000000-0005-0000-0000-000099040000}"/>
    <cellStyle name="Currency 2 15" xfId="1783" xr:uid="{00000000-0005-0000-0000-00009A040000}"/>
    <cellStyle name="Currency 2 16" xfId="1784" xr:uid="{00000000-0005-0000-0000-00009B040000}"/>
    <cellStyle name="Currency 2 17" xfId="1785" xr:uid="{00000000-0005-0000-0000-00009C040000}"/>
    <cellStyle name="Currency 2 18" xfId="1786" xr:uid="{00000000-0005-0000-0000-00009D040000}"/>
    <cellStyle name="Currency 2 2" xfId="1787" xr:uid="{00000000-0005-0000-0000-00009E040000}"/>
    <cellStyle name="Currency 2 2 10" xfId="1788" xr:uid="{00000000-0005-0000-0000-00009F040000}"/>
    <cellStyle name="Currency 2 2 11" xfId="1789" xr:uid="{00000000-0005-0000-0000-0000A0040000}"/>
    <cellStyle name="Currency 2 2 2" xfId="1790" xr:uid="{00000000-0005-0000-0000-0000A1040000}"/>
    <cellStyle name="Currency 2 2 3" xfId="1791" xr:uid="{00000000-0005-0000-0000-0000A2040000}"/>
    <cellStyle name="Currency 2 2 4" xfId="1792" xr:uid="{00000000-0005-0000-0000-0000A3040000}"/>
    <cellStyle name="Currency 2 2 5" xfId="1793" xr:uid="{00000000-0005-0000-0000-0000A4040000}"/>
    <cellStyle name="Currency 2 2 6" xfId="1794" xr:uid="{00000000-0005-0000-0000-0000A5040000}"/>
    <cellStyle name="Currency 2 2 7" xfId="1795" xr:uid="{00000000-0005-0000-0000-0000A6040000}"/>
    <cellStyle name="Currency 2 2 8" xfId="1796" xr:uid="{00000000-0005-0000-0000-0000A7040000}"/>
    <cellStyle name="Currency 2 2 9" xfId="1797" xr:uid="{00000000-0005-0000-0000-0000A8040000}"/>
    <cellStyle name="Currency 2 3" xfId="1798" xr:uid="{00000000-0005-0000-0000-0000A9040000}"/>
    <cellStyle name="Currency 2 3 2" xfId="1799" xr:uid="{00000000-0005-0000-0000-0000AA040000}"/>
    <cellStyle name="Currency 2 3 3" xfId="1800" xr:uid="{00000000-0005-0000-0000-0000AB040000}"/>
    <cellStyle name="Currency 2 3 4" xfId="1801" xr:uid="{00000000-0005-0000-0000-0000AC040000}"/>
    <cellStyle name="Currency 2 3 5" xfId="1802" xr:uid="{00000000-0005-0000-0000-0000AD040000}"/>
    <cellStyle name="Currency 2 4" xfId="1803" xr:uid="{00000000-0005-0000-0000-0000AE040000}"/>
    <cellStyle name="Currency 2 5" xfId="1804" xr:uid="{00000000-0005-0000-0000-0000AF040000}"/>
    <cellStyle name="Currency 2 6" xfId="1805" xr:uid="{00000000-0005-0000-0000-0000B0040000}"/>
    <cellStyle name="Currency 2 7" xfId="1806" xr:uid="{00000000-0005-0000-0000-0000B1040000}"/>
    <cellStyle name="Currency 2 8" xfId="1807" xr:uid="{00000000-0005-0000-0000-0000B2040000}"/>
    <cellStyle name="Currency 2 9" xfId="1808" xr:uid="{00000000-0005-0000-0000-0000B3040000}"/>
    <cellStyle name="Currency 2*" xfId="1810" xr:uid="{00000000-0005-0000-0000-0000B4040000}"/>
    <cellStyle name="Currency 2_CLdcfmodel" xfId="1809" xr:uid="{00000000-0005-0000-0000-0000B5040000}"/>
    <cellStyle name="Currency 20" xfId="1811" xr:uid="{00000000-0005-0000-0000-0000B6040000}"/>
    <cellStyle name="Currency 20 2" xfId="1812" xr:uid="{00000000-0005-0000-0000-0000B7040000}"/>
    <cellStyle name="Currency 20 2 2" xfId="1813" xr:uid="{00000000-0005-0000-0000-0000B8040000}"/>
    <cellStyle name="Currency 20 2 2 2" xfId="1814" xr:uid="{00000000-0005-0000-0000-0000B9040000}"/>
    <cellStyle name="Currency 20 2 2 2 2" xfId="1815" xr:uid="{00000000-0005-0000-0000-0000BA040000}"/>
    <cellStyle name="Currency 20 2 2 3" xfId="1816" xr:uid="{00000000-0005-0000-0000-0000BB040000}"/>
    <cellStyle name="Currency 20 2 3" xfId="1817" xr:uid="{00000000-0005-0000-0000-0000BC040000}"/>
    <cellStyle name="Currency 20 2 3 2" xfId="1818" xr:uid="{00000000-0005-0000-0000-0000BD040000}"/>
    <cellStyle name="Currency 20 2 4" xfId="1819" xr:uid="{00000000-0005-0000-0000-0000BE040000}"/>
    <cellStyle name="Currency 20 3" xfId="1820" xr:uid="{00000000-0005-0000-0000-0000BF040000}"/>
    <cellStyle name="Currency 20 3 2" xfId="1821" xr:uid="{00000000-0005-0000-0000-0000C0040000}"/>
    <cellStyle name="Currency 20 3 2 2" xfId="1822" xr:uid="{00000000-0005-0000-0000-0000C1040000}"/>
    <cellStyle name="Currency 20 3 2 2 2" xfId="1823" xr:uid="{00000000-0005-0000-0000-0000C2040000}"/>
    <cellStyle name="Currency 20 3 2 3" xfId="1824" xr:uid="{00000000-0005-0000-0000-0000C3040000}"/>
    <cellStyle name="Currency 20 3 3" xfId="1825" xr:uid="{00000000-0005-0000-0000-0000C4040000}"/>
    <cellStyle name="Currency 20 3 3 2" xfId="1826" xr:uid="{00000000-0005-0000-0000-0000C5040000}"/>
    <cellStyle name="Currency 20 3 4" xfId="1827" xr:uid="{00000000-0005-0000-0000-0000C6040000}"/>
    <cellStyle name="Currency 20 4" xfId="1828" xr:uid="{00000000-0005-0000-0000-0000C7040000}"/>
    <cellStyle name="Currency 20 4 2" xfId="1829" xr:uid="{00000000-0005-0000-0000-0000C8040000}"/>
    <cellStyle name="Currency 20 4 2 2" xfId="1830" xr:uid="{00000000-0005-0000-0000-0000C9040000}"/>
    <cellStyle name="Currency 20 4 3" xfId="1831" xr:uid="{00000000-0005-0000-0000-0000CA040000}"/>
    <cellStyle name="Currency 20 5" xfId="1832" xr:uid="{00000000-0005-0000-0000-0000CB040000}"/>
    <cellStyle name="Currency 20 5 2" xfId="1833" xr:uid="{00000000-0005-0000-0000-0000CC040000}"/>
    <cellStyle name="Currency 20 6" xfId="1834" xr:uid="{00000000-0005-0000-0000-0000CD040000}"/>
    <cellStyle name="Currency 21" xfId="1835" xr:uid="{00000000-0005-0000-0000-0000CE040000}"/>
    <cellStyle name="Currency 21 2" xfId="1836" xr:uid="{00000000-0005-0000-0000-0000CF040000}"/>
    <cellStyle name="Currency 21 2 2" xfId="1837" xr:uid="{00000000-0005-0000-0000-0000D0040000}"/>
    <cellStyle name="Currency 21 2 2 2" xfId="1838" xr:uid="{00000000-0005-0000-0000-0000D1040000}"/>
    <cellStyle name="Currency 21 2 2 2 2" xfId="1839" xr:uid="{00000000-0005-0000-0000-0000D2040000}"/>
    <cellStyle name="Currency 21 2 2 3" xfId="1840" xr:uid="{00000000-0005-0000-0000-0000D3040000}"/>
    <cellStyle name="Currency 21 2 3" xfId="1841" xr:uid="{00000000-0005-0000-0000-0000D4040000}"/>
    <cellStyle name="Currency 21 2 3 2" xfId="1842" xr:uid="{00000000-0005-0000-0000-0000D5040000}"/>
    <cellStyle name="Currency 21 2 4" xfId="1843" xr:uid="{00000000-0005-0000-0000-0000D6040000}"/>
    <cellStyle name="Currency 21 3" xfId="1844" xr:uid="{00000000-0005-0000-0000-0000D7040000}"/>
    <cellStyle name="Currency 21 3 2" xfId="1845" xr:uid="{00000000-0005-0000-0000-0000D8040000}"/>
    <cellStyle name="Currency 21 3 2 2" xfId="1846" xr:uid="{00000000-0005-0000-0000-0000D9040000}"/>
    <cellStyle name="Currency 21 3 2 2 2" xfId="1847" xr:uid="{00000000-0005-0000-0000-0000DA040000}"/>
    <cellStyle name="Currency 21 3 2 3" xfId="1848" xr:uid="{00000000-0005-0000-0000-0000DB040000}"/>
    <cellStyle name="Currency 21 3 3" xfId="1849" xr:uid="{00000000-0005-0000-0000-0000DC040000}"/>
    <cellStyle name="Currency 21 3 3 2" xfId="1850" xr:uid="{00000000-0005-0000-0000-0000DD040000}"/>
    <cellStyle name="Currency 21 3 4" xfId="1851" xr:uid="{00000000-0005-0000-0000-0000DE040000}"/>
    <cellStyle name="Currency 21 4" xfId="1852" xr:uid="{00000000-0005-0000-0000-0000DF040000}"/>
    <cellStyle name="Currency 21 4 2" xfId="1853" xr:uid="{00000000-0005-0000-0000-0000E0040000}"/>
    <cellStyle name="Currency 21 4 2 2" xfId="1854" xr:uid="{00000000-0005-0000-0000-0000E1040000}"/>
    <cellStyle name="Currency 21 4 3" xfId="1855" xr:uid="{00000000-0005-0000-0000-0000E2040000}"/>
    <cellStyle name="Currency 21 5" xfId="1856" xr:uid="{00000000-0005-0000-0000-0000E3040000}"/>
    <cellStyle name="Currency 21 5 2" xfId="1857" xr:uid="{00000000-0005-0000-0000-0000E4040000}"/>
    <cellStyle name="Currency 21 6" xfId="1858" xr:uid="{00000000-0005-0000-0000-0000E5040000}"/>
    <cellStyle name="Currency 22" xfId="1859" xr:uid="{00000000-0005-0000-0000-0000E6040000}"/>
    <cellStyle name="Currency 22 2" xfId="1860" xr:uid="{00000000-0005-0000-0000-0000E7040000}"/>
    <cellStyle name="Currency 22 2 2" xfId="1861" xr:uid="{00000000-0005-0000-0000-0000E8040000}"/>
    <cellStyle name="Currency 22 2 2 2" xfId="1862" xr:uid="{00000000-0005-0000-0000-0000E9040000}"/>
    <cellStyle name="Currency 22 2 2 2 2" xfId="1863" xr:uid="{00000000-0005-0000-0000-0000EA040000}"/>
    <cellStyle name="Currency 22 2 2 3" xfId="1864" xr:uid="{00000000-0005-0000-0000-0000EB040000}"/>
    <cellStyle name="Currency 22 2 3" xfId="1865" xr:uid="{00000000-0005-0000-0000-0000EC040000}"/>
    <cellStyle name="Currency 22 2 3 2" xfId="1866" xr:uid="{00000000-0005-0000-0000-0000ED040000}"/>
    <cellStyle name="Currency 22 2 4" xfId="1867" xr:uid="{00000000-0005-0000-0000-0000EE040000}"/>
    <cellStyle name="Currency 22 3" xfId="1868" xr:uid="{00000000-0005-0000-0000-0000EF040000}"/>
    <cellStyle name="Currency 22 3 2" xfId="1869" xr:uid="{00000000-0005-0000-0000-0000F0040000}"/>
    <cellStyle name="Currency 22 3 2 2" xfId="1870" xr:uid="{00000000-0005-0000-0000-0000F1040000}"/>
    <cellStyle name="Currency 22 3 2 2 2" xfId="1871" xr:uid="{00000000-0005-0000-0000-0000F2040000}"/>
    <cellStyle name="Currency 22 3 2 3" xfId="1872" xr:uid="{00000000-0005-0000-0000-0000F3040000}"/>
    <cellStyle name="Currency 22 3 3" xfId="1873" xr:uid="{00000000-0005-0000-0000-0000F4040000}"/>
    <cellStyle name="Currency 22 3 3 2" xfId="1874" xr:uid="{00000000-0005-0000-0000-0000F5040000}"/>
    <cellStyle name="Currency 22 3 4" xfId="1875" xr:uid="{00000000-0005-0000-0000-0000F6040000}"/>
    <cellStyle name="Currency 22 4" xfId="1876" xr:uid="{00000000-0005-0000-0000-0000F7040000}"/>
    <cellStyle name="Currency 22 4 2" xfId="1877" xr:uid="{00000000-0005-0000-0000-0000F8040000}"/>
    <cellStyle name="Currency 22 4 2 2" xfId="1878" xr:uid="{00000000-0005-0000-0000-0000F9040000}"/>
    <cellStyle name="Currency 22 4 3" xfId="1879" xr:uid="{00000000-0005-0000-0000-0000FA040000}"/>
    <cellStyle name="Currency 22 5" xfId="1880" xr:uid="{00000000-0005-0000-0000-0000FB040000}"/>
    <cellStyle name="Currency 22 5 2" xfId="1881" xr:uid="{00000000-0005-0000-0000-0000FC040000}"/>
    <cellStyle name="Currency 22 6" xfId="1882" xr:uid="{00000000-0005-0000-0000-0000FD040000}"/>
    <cellStyle name="Currency 23" xfId="1883" xr:uid="{00000000-0005-0000-0000-0000FE040000}"/>
    <cellStyle name="Currency 23 2" xfId="1884" xr:uid="{00000000-0005-0000-0000-0000FF040000}"/>
    <cellStyle name="Currency 23 2 2" xfId="1885" xr:uid="{00000000-0005-0000-0000-000000050000}"/>
    <cellStyle name="Currency 23 2 2 2" xfId="1886" xr:uid="{00000000-0005-0000-0000-000001050000}"/>
    <cellStyle name="Currency 23 2 2 2 2" xfId="1887" xr:uid="{00000000-0005-0000-0000-000002050000}"/>
    <cellStyle name="Currency 23 2 2 3" xfId="1888" xr:uid="{00000000-0005-0000-0000-000003050000}"/>
    <cellStyle name="Currency 23 2 3" xfId="1889" xr:uid="{00000000-0005-0000-0000-000004050000}"/>
    <cellStyle name="Currency 23 2 3 2" xfId="1890" xr:uid="{00000000-0005-0000-0000-000005050000}"/>
    <cellStyle name="Currency 23 2 4" xfId="1891" xr:uid="{00000000-0005-0000-0000-000006050000}"/>
    <cellStyle name="Currency 23 3" xfId="1892" xr:uid="{00000000-0005-0000-0000-000007050000}"/>
    <cellStyle name="Currency 23 3 2" xfId="1893" xr:uid="{00000000-0005-0000-0000-000008050000}"/>
    <cellStyle name="Currency 23 3 2 2" xfId="1894" xr:uid="{00000000-0005-0000-0000-000009050000}"/>
    <cellStyle name="Currency 23 3 2 2 2" xfId="1895" xr:uid="{00000000-0005-0000-0000-00000A050000}"/>
    <cellStyle name="Currency 23 3 2 3" xfId="1896" xr:uid="{00000000-0005-0000-0000-00000B050000}"/>
    <cellStyle name="Currency 23 3 3" xfId="1897" xr:uid="{00000000-0005-0000-0000-00000C050000}"/>
    <cellStyle name="Currency 23 3 3 2" xfId="1898" xr:uid="{00000000-0005-0000-0000-00000D050000}"/>
    <cellStyle name="Currency 23 3 4" xfId="1899" xr:uid="{00000000-0005-0000-0000-00000E050000}"/>
    <cellStyle name="Currency 23 4" xfId="1900" xr:uid="{00000000-0005-0000-0000-00000F050000}"/>
    <cellStyle name="Currency 23 4 2" xfId="1901" xr:uid="{00000000-0005-0000-0000-000010050000}"/>
    <cellStyle name="Currency 23 4 2 2" xfId="1902" xr:uid="{00000000-0005-0000-0000-000011050000}"/>
    <cellStyle name="Currency 23 4 3" xfId="1903" xr:uid="{00000000-0005-0000-0000-000012050000}"/>
    <cellStyle name="Currency 23 5" xfId="1904" xr:uid="{00000000-0005-0000-0000-000013050000}"/>
    <cellStyle name="Currency 23 5 2" xfId="1905" xr:uid="{00000000-0005-0000-0000-000014050000}"/>
    <cellStyle name="Currency 23 6" xfId="1906" xr:uid="{00000000-0005-0000-0000-000015050000}"/>
    <cellStyle name="Currency 24" xfId="1907" xr:uid="{00000000-0005-0000-0000-000016050000}"/>
    <cellStyle name="Currency 24 2" xfId="1908" xr:uid="{00000000-0005-0000-0000-000017050000}"/>
    <cellStyle name="Currency 24 2 2" xfId="1909" xr:uid="{00000000-0005-0000-0000-000018050000}"/>
    <cellStyle name="Currency 24 2 2 2" xfId="1910" xr:uid="{00000000-0005-0000-0000-000019050000}"/>
    <cellStyle name="Currency 24 2 2 2 2" xfId="1911" xr:uid="{00000000-0005-0000-0000-00001A050000}"/>
    <cellStyle name="Currency 24 2 2 3" xfId="1912" xr:uid="{00000000-0005-0000-0000-00001B050000}"/>
    <cellStyle name="Currency 24 2 3" xfId="1913" xr:uid="{00000000-0005-0000-0000-00001C050000}"/>
    <cellStyle name="Currency 24 2 3 2" xfId="1914" xr:uid="{00000000-0005-0000-0000-00001D050000}"/>
    <cellStyle name="Currency 24 2 4" xfId="1915" xr:uid="{00000000-0005-0000-0000-00001E050000}"/>
    <cellStyle name="Currency 24 3" xfId="1916" xr:uid="{00000000-0005-0000-0000-00001F050000}"/>
    <cellStyle name="Currency 24 3 2" xfId="1917" xr:uid="{00000000-0005-0000-0000-000020050000}"/>
    <cellStyle name="Currency 24 3 2 2" xfId="1918" xr:uid="{00000000-0005-0000-0000-000021050000}"/>
    <cellStyle name="Currency 24 3 2 2 2" xfId="1919" xr:uid="{00000000-0005-0000-0000-000022050000}"/>
    <cellStyle name="Currency 24 3 2 3" xfId="1920" xr:uid="{00000000-0005-0000-0000-000023050000}"/>
    <cellStyle name="Currency 24 3 3" xfId="1921" xr:uid="{00000000-0005-0000-0000-000024050000}"/>
    <cellStyle name="Currency 24 3 3 2" xfId="1922" xr:uid="{00000000-0005-0000-0000-000025050000}"/>
    <cellStyle name="Currency 24 3 4" xfId="1923" xr:uid="{00000000-0005-0000-0000-000026050000}"/>
    <cellStyle name="Currency 24 4" xfId="1924" xr:uid="{00000000-0005-0000-0000-000027050000}"/>
    <cellStyle name="Currency 24 4 2" xfId="1925" xr:uid="{00000000-0005-0000-0000-000028050000}"/>
    <cellStyle name="Currency 24 4 2 2" xfId="1926" xr:uid="{00000000-0005-0000-0000-000029050000}"/>
    <cellStyle name="Currency 24 4 3" xfId="1927" xr:uid="{00000000-0005-0000-0000-00002A050000}"/>
    <cellStyle name="Currency 24 5" xfId="1928" xr:uid="{00000000-0005-0000-0000-00002B050000}"/>
    <cellStyle name="Currency 24 5 2" xfId="1929" xr:uid="{00000000-0005-0000-0000-00002C050000}"/>
    <cellStyle name="Currency 24 6" xfId="1930" xr:uid="{00000000-0005-0000-0000-00002D050000}"/>
    <cellStyle name="Currency 25" xfId="1931" xr:uid="{00000000-0005-0000-0000-00002E050000}"/>
    <cellStyle name="Currency 26" xfId="1932" xr:uid="{00000000-0005-0000-0000-00002F050000}"/>
    <cellStyle name="Currency 26 2" xfId="1933" xr:uid="{00000000-0005-0000-0000-000030050000}"/>
    <cellStyle name="Currency 26 2 2" xfId="1934" xr:uid="{00000000-0005-0000-0000-000031050000}"/>
    <cellStyle name="Currency 26 2 2 2" xfId="1935" xr:uid="{00000000-0005-0000-0000-000032050000}"/>
    <cellStyle name="Currency 26 2 2 2 2" xfId="1936" xr:uid="{00000000-0005-0000-0000-000033050000}"/>
    <cellStyle name="Currency 26 2 2 3" xfId="1937" xr:uid="{00000000-0005-0000-0000-000034050000}"/>
    <cellStyle name="Currency 26 2 3" xfId="1938" xr:uid="{00000000-0005-0000-0000-000035050000}"/>
    <cellStyle name="Currency 26 2 3 2" xfId="1939" xr:uid="{00000000-0005-0000-0000-000036050000}"/>
    <cellStyle name="Currency 26 2 4" xfId="1940" xr:uid="{00000000-0005-0000-0000-000037050000}"/>
    <cellStyle name="Currency 26 3" xfId="1941" xr:uid="{00000000-0005-0000-0000-000038050000}"/>
    <cellStyle name="Currency 26 3 2" xfId="1942" xr:uid="{00000000-0005-0000-0000-000039050000}"/>
    <cellStyle name="Currency 26 3 2 2" xfId="1943" xr:uid="{00000000-0005-0000-0000-00003A050000}"/>
    <cellStyle name="Currency 26 3 2 2 2" xfId="1944" xr:uid="{00000000-0005-0000-0000-00003B050000}"/>
    <cellStyle name="Currency 26 3 2 3" xfId="1945" xr:uid="{00000000-0005-0000-0000-00003C050000}"/>
    <cellStyle name="Currency 26 3 3" xfId="1946" xr:uid="{00000000-0005-0000-0000-00003D050000}"/>
    <cellStyle name="Currency 26 3 3 2" xfId="1947" xr:uid="{00000000-0005-0000-0000-00003E050000}"/>
    <cellStyle name="Currency 26 3 4" xfId="1948" xr:uid="{00000000-0005-0000-0000-00003F050000}"/>
    <cellStyle name="Currency 26 4" xfId="1949" xr:uid="{00000000-0005-0000-0000-000040050000}"/>
    <cellStyle name="Currency 26 4 2" xfId="1950" xr:uid="{00000000-0005-0000-0000-000041050000}"/>
    <cellStyle name="Currency 26 4 2 2" xfId="1951" xr:uid="{00000000-0005-0000-0000-000042050000}"/>
    <cellStyle name="Currency 26 4 3" xfId="1952" xr:uid="{00000000-0005-0000-0000-000043050000}"/>
    <cellStyle name="Currency 26 5" xfId="1953" xr:uid="{00000000-0005-0000-0000-000044050000}"/>
    <cellStyle name="Currency 26 5 2" xfId="1954" xr:uid="{00000000-0005-0000-0000-000045050000}"/>
    <cellStyle name="Currency 26 6" xfId="1955" xr:uid="{00000000-0005-0000-0000-000046050000}"/>
    <cellStyle name="Currency 27" xfId="1956" xr:uid="{00000000-0005-0000-0000-000047050000}"/>
    <cellStyle name="Currency 27 2" xfId="1957" xr:uid="{00000000-0005-0000-0000-000048050000}"/>
    <cellStyle name="Currency 27 2 2" xfId="1958" xr:uid="{00000000-0005-0000-0000-000049050000}"/>
    <cellStyle name="Currency 27 2 2 2" xfId="1959" xr:uid="{00000000-0005-0000-0000-00004A050000}"/>
    <cellStyle name="Currency 27 2 2 2 2" xfId="1960" xr:uid="{00000000-0005-0000-0000-00004B050000}"/>
    <cellStyle name="Currency 27 2 2 3" xfId="1961" xr:uid="{00000000-0005-0000-0000-00004C050000}"/>
    <cellStyle name="Currency 27 2 3" xfId="1962" xr:uid="{00000000-0005-0000-0000-00004D050000}"/>
    <cellStyle name="Currency 27 2 3 2" xfId="1963" xr:uid="{00000000-0005-0000-0000-00004E050000}"/>
    <cellStyle name="Currency 27 2 4" xfId="1964" xr:uid="{00000000-0005-0000-0000-00004F050000}"/>
    <cellStyle name="Currency 27 3" xfId="1965" xr:uid="{00000000-0005-0000-0000-000050050000}"/>
    <cellStyle name="Currency 27 3 2" xfId="1966" xr:uid="{00000000-0005-0000-0000-000051050000}"/>
    <cellStyle name="Currency 27 3 2 2" xfId="1967" xr:uid="{00000000-0005-0000-0000-000052050000}"/>
    <cellStyle name="Currency 27 3 2 2 2" xfId="1968" xr:uid="{00000000-0005-0000-0000-000053050000}"/>
    <cellStyle name="Currency 27 3 2 3" xfId="1969" xr:uid="{00000000-0005-0000-0000-000054050000}"/>
    <cellStyle name="Currency 27 3 3" xfId="1970" xr:uid="{00000000-0005-0000-0000-000055050000}"/>
    <cellStyle name="Currency 27 3 3 2" xfId="1971" xr:uid="{00000000-0005-0000-0000-000056050000}"/>
    <cellStyle name="Currency 27 3 4" xfId="1972" xr:uid="{00000000-0005-0000-0000-000057050000}"/>
    <cellStyle name="Currency 27 4" xfId="1973" xr:uid="{00000000-0005-0000-0000-000058050000}"/>
    <cellStyle name="Currency 27 4 2" xfId="1974" xr:uid="{00000000-0005-0000-0000-000059050000}"/>
    <cellStyle name="Currency 27 4 2 2" xfId="1975" xr:uid="{00000000-0005-0000-0000-00005A050000}"/>
    <cellStyle name="Currency 27 4 3" xfId="1976" xr:uid="{00000000-0005-0000-0000-00005B050000}"/>
    <cellStyle name="Currency 27 5" xfId="1977" xr:uid="{00000000-0005-0000-0000-00005C050000}"/>
    <cellStyle name="Currency 27 5 2" xfId="1978" xr:uid="{00000000-0005-0000-0000-00005D050000}"/>
    <cellStyle name="Currency 27 6" xfId="1979" xr:uid="{00000000-0005-0000-0000-00005E050000}"/>
    <cellStyle name="Currency 28" xfId="1980" xr:uid="{00000000-0005-0000-0000-00005F050000}"/>
    <cellStyle name="Currency 28 2" xfId="1981" xr:uid="{00000000-0005-0000-0000-000060050000}"/>
    <cellStyle name="Currency 28 2 2" xfId="1982" xr:uid="{00000000-0005-0000-0000-000061050000}"/>
    <cellStyle name="Currency 28 2 2 2" xfId="1983" xr:uid="{00000000-0005-0000-0000-000062050000}"/>
    <cellStyle name="Currency 28 2 2 2 2" xfId="1984" xr:uid="{00000000-0005-0000-0000-000063050000}"/>
    <cellStyle name="Currency 28 2 2 3" xfId="1985" xr:uid="{00000000-0005-0000-0000-000064050000}"/>
    <cellStyle name="Currency 28 2 3" xfId="1986" xr:uid="{00000000-0005-0000-0000-000065050000}"/>
    <cellStyle name="Currency 28 2 3 2" xfId="1987" xr:uid="{00000000-0005-0000-0000-000066050000}"/>
    <cellStyle name="Currency 28 2 4" xfId="1988" xr:uid="{00000000-0005-0000-0000-000067050000}"/>
    <cellStyle name="Currency 28 3" xfId="1989" xr:uid="{00000000-0005-0000-0000-000068050000}"/>
    <cellStyle name="Currency 28 3 2" xfId="1990" xr:uid="{00000000-0005-0000-0000-000069050000}"/>
    <cellStyle name="Currency 28 3 2 2" xfId="1991" xr:uid="{00000000-0005-0000-0000-00006A050000}"/>
    <cellStyle name="Currency 28 3 2 2 2" xfId="1992" xr:uid="{00000000-0005-0000-0000-00006B050000}"/>
    <cellStyle name="Currency 28 3 2 3" xfId="1993" xr:uid="{00000000-0005-0000-0000-00006C050000}"/>
    <cellStyle name="Currency 28 3 3" xfId="1994" xr:uid="{00000000-0005-0000-0000-00006D050000}"/>
    <cellStyle name="Currency 28 3 3 2" xfId="1995" xr:uid="{00000000-0005-0000-0000-00006E050000}"/>
    <cellStyle name="Currency 28 3 4" xfId="1996" xr:uid="{00000000-0005-0000-0000-00006F050000}"/>
    <cellStyle name="Currency 28 4" xfId="1997" xr:uid="{00000000-0005-0000-0000-000070050000}"/>
    <cellStyle name="Currency 28 4 2" xfId="1998" xr:uid="{00000000-0005-0000-0000-000071050000}"/>
    <cellStyle name="Currency 28 4 2 2" xfId="1999" xr:uid="{00000000-0005-0000-0000-000072050000}"/>
    <cellStyle name="Currency 28 4 3" xfId="2000" xr:uid="{00000000-0005-0000-0000-000073050000}"/>
    <cellStyle name="Currency 28 5" xfId="2001" xr:uid="{00000000-0005-0000-0000-000074050000}"/>
    <cellStyle name="Currency 28 5 2" xfId="2002" xr:uid="{00000000-0005-0000-0000-000075050000}"/>
    <cellStyle name="Currency 28 6" xfId="2003" xr:uid="{00000000-0005-0000-0000-000076050000}"/>
    <cellStyle name="Currency 29" xfId="2004" xr:uid="{00000000-0005-0000-0000-000077050000}"/>
    <cellStyle name="Currency 29 2" xfId="2005" xr:uid="{00000000-0005-0000-0000-000078050000}"/>
    <cellStyle name="Currency 29 2 2" xfId="2006" xr:uid="{00000000-0005-0000-0000-000079050000}"/>
    <cellStyle name="Currency 29 2 2 2" xfId="2007" xr:uid="{00000000-0005-0000-0000-00007A050000}"/>
    <cellStyle name="Currency 29 2 2 2 2" xfId="2008" xr:uid="{00000000-0005-0000-0000-00007B050000}"/>
    <cellStyle name="Currency 29 2 2 3" xfId="2009" xr:uid="{00000000-0005-0000-0000-00007C050000}"/>
    <cellStyle name="Currency 29 2 3" xfId="2010" xr:uid="{00000000-0005-0000-0000-00007D050000}"/>
    <cellStyle name="Currency 29 2 3 2" xfId="2011" xr:uid="{00000000-0005-0000-0000-00007E050000}"/>
    <cellStyle name="Currency 29 2 4" xfId="2012" xr:uid="{00000000-0005-0000-0000-00007F050000}"/>
    <cellStyle name="Currency 29 3" xfId="2013" xr:uid="{00000000-0005-0000-0000-000080050000}"/>
    <cellStyle name="Currency 29 3 2" xfId="2014" xr:uid="{00000000-0005-0000-0000-000081050000}"/>
    <cellStyle name="Currency 29 3 2 2" xfId="2015" xr:uid="{00000000-0005-0000-0000-000082050000}"/>
    <cellStyle name="Currency 29 3 2 2 2" xfId="2016" xr:uid="{00000000-0005-0000-0000-000083050000}"/>
    <cellStyle name="Currency 29 3 2 3" xfId="2017" xr:uid="{00000000-0005-0000-0000-000084050000}"/>
    <cellStyle name="Currency 29 3 3" xfId="2018" xr:uid="{00000000-0005-0000-0000-000085050000}"/>
    <cellStyle name="Currency 29 3 3 2" xfId="2019" xr:uid="{00000000-0005-0000-0000-000086050000}"/>
    <cellStyle name="Currency 29 3 4" xfId="2020" xr:uid="{00000000-0005-0000-0000-000087050000}"/>
    <cellStyle name="Currency 29 4" xfId="2021" xr:uid="{00000000-0005-0000-0000-000088050000}"/>
    <cellStyle name="Currency 29 4 2" xfId="2022" xr:uid="{00000000-0005-0000-0000-000089050000}"/>
    <cellStyle name="Currency 29 4 2 2" xfId="2023" xr:uid="{00000000-0005-0000-0000-00008A050000}"/>
    <cellStyle name="Currency 29 4 3" xfId="2024" xr:uid="{00000000-0005-0000-0000-00008B050000}"/>
    <cellStyle name="Currency 29 5" xfId="2025" xr:uid="{00000000-0005-0000-0000-00008C050000}"/>
    <cellStyle name="Currency 29 5 2" xfId="2026" xr:uid="{00000000-0005-0000-0000-00008D050000}"/>
    <cellStyle name="Currency 29 6" xfId="2027" xr:uid="{00000000-0005-0000-0000-00008E050000}"/>
    <cellStyle name="Currency 3" xfId="2028" xr:uid="{00000000-0005-0000-0000-00008F050000}"/>
    <cellStyle name="Currency 3 2" xfId="2029" xr:uid="{00000000-0005-0000-0000-000090050000}"/>
    <cellStyle name="Currency 3 2 2" xfId="2030" xr:uid="{00000000-0005-0000-0000-000091050000}"/>
    <cellStyle name="Currency 3 2 2 2" xfId="2031" xr:uid="{00000000-0005-0000-0000-000092050000}"/>
    <cellStyle name="Currency 3 2 3" xfId="2032" xr:uid="{00000000-0005-0000-0000-000093050000}"/>
    <cellStyle name="Currency 3 2 4" xfId="2033" xr:uid="{00000000-0005-0000-0000-000094050000}"/>
    <cellStyle name="Currency 3 2 5" xfId="2034" xr:uid="{00000000-0005-0000-0000-000095050000}"/>
    <cellStyle name="Currency 3 3" xfId="2035" xr:uid="{00000000-0005-0000-0000-000096050000}"/>
    <cellStyle name="Currency 3 4" xfId="2036" xr:uid="{00000000-0005-0000-0000-000097050000}"/>
    <cellStyle name="Currency 3 5" xfId="2037" xr:uid="{00000000-0005-0000-0000-000098050000}"/>
    <cellStyle name="Currency 3 6" xfId="2038" xr:uid="{00000000-0005-0000-0000-000099050000}"/>
    <cellStyle name="Currency 4" xfId="2039" xr:uid="{00000000-0005-0000-0000-00009A050000}"/>
    <cellStyle name="Currency 4 10" xfId="2040" xr:uid="{00000000-0005-0000-0000-00009B050000}"/>
    <cellStyle name="Currency 4 2" xfId="2041" xr:uid="{00000000-0005-0000-0000-00009C050000}"/>
    <cellStyle name="Currency 4 2 2" xfId="2042" xr:uid="{00000000-0005-0000-0000-00009D050000}"/>
    <cellStyle name="Currency 4 2 2 2" xfId="2043" xr:uid="{00000000-0005-0000-0000-00009E050000}"/>
    <cellStyle name="Currency 4 2 2 2 2" xfId="2044" xr:uid="{00000000-0005-0000-0000-00009F050000}"/>
    <cellStyle name="Currency 4 2 2 3" xfId="2045" xr:uid="{00000000-0005-0000-0000-0000A0050000}"/>
    <cellStyle name="Currency 4 2 3" xfId="2046" xr:uid="{00000000-0005-0000-0000-0000A1050000}"/>
    <cellStyle name="Currency 4 2 3 2" xfId="2047" xr:uid="{00000000-0005-0000-0000-0000A2050000}"/>
    <cellStyle name="Currency 4 2 4" xfId="2048" xr:uid="{00000000-0005-0000-0000-0000A3050000}"/>
    <cellStyle name="Currency 4 3" xfId="2049" xr:uid="{00000000-0005-0000-0000-0000A4050000}"/>
    <cellStyle name="Currency 4 3 2" xfId="2050" xr:uid="{00000000-0005-0000-0000-0000A5050000}"/>
    <cellStyle name="Currency 4 3 2 2" xfId="2051" xr:uid="{00000000-0005-0000-0000-0000A6050000}"/>
    <cellStyle name="Currency 4 3 2 2 2" xfId="2052" xr:uid="{00000000-0005-0000-0000-0000A7050000}"/>
    <cellStyle name="Currency 4 3 2 3" xfId="2053" xr:uid="{00000000-0005-0000-0000-0000A8050000}"/>
    <cellStyle name="Currency 4 3 3" xfId="2054" xr:uid="{00000000-0005-0000-0000-0000A9050000}"/>
    <cellStyle name="Currency 4 3 3 2" xfId="2055" xr:uid="{00000000-0005-0000-0000-0000AA050000}"/>
    <cellStyle name="Currency 4 3 4" xfId="2056" xr:uid="{00000000-0005-0000-0000-0000AB050000}"/>
    <cellStyle name="Currency 4 4" xfId="2057" xr:uid="{00000000-0005-0000-0000-0000AC050000}"/>
    <cellStyle name="Currency 4 4 2" xfId="2058" xr:uid="{00000000-0005-0000-0000-0000AD050000}"/>
    <cellStyle name="Currency 4 4 2 2" xfId="2059" xr:uid="{00000000-0005-0000-0000-0000AE050000}"/>
    <cellStyle name="Currency 4 4 3" xfId="2060" xr:uid="{00000000-0005-0000-0000-0000AF050000}"/>
    <cellStyle name="Currency 4 5" xfId="2061" xr:uid="{00000000-0005-0000-0000-0000B0050000}"/>
    <cellStyle name="Currency 4 5 2" xfId="2062" xr:uid="{00000000-0005-0000-0000-0000B1050000}"/>
    <cellStyle name="Currency 4 5 2 2" xfId="2063" xr:uid="{00000000-0005-0000-0000-0000B2050000}"/>
    <cellStyle name="Currency 4 5 3" xfId="2064" xr:uid="{00000000-0005-0000-0000-0000B3050000}"/>
    <cellStyle name="Currency 4 6" xfId="2065" xr:uid="{00000000-0005-0000-0000-0000B4050000}"/>
    <cellStyle name="Currency 4 6 2" xfId="2066" xr:uid="{00000000-0005-0000-0000-0000B5050000}"/>
    <cellStyle name="Currency 4 6 2 2" xfId="2067" xr:uid="{00000000-0005-0000-0000-0000B6050000}"/>
    <cellStyle name="Currency 4 6 3" xfId="2068" xr:uid="{00000000-0005-0000-0000-0000B7050000}"/>
    <cellStyle name="Currency 4 7" xfId="2069" xr:uid="{00000000-0005-0000-0000-0000B8050000}"/>
    <cellStyle name="Currency 4 7 2" xfId="2070" xr:uid="{00000000-0005-0000-0000-0000B9050000}"/>
    <cellStyle name="Currency 4 8" xfId="2071" xr:uid="{00000000-0005-0000-0000-0000BA050000}"/>
    <cellStyle name="Currency 4 9" xfId="2072" xr:uid="{00000000-0005-0000-0000-0000BB050000}"/>
    <cellStyle name="Currency 5" xfId="2073" xr:uid="{00000000-0005-0000-0000-0000BC050000}"/>
    <cellStyle name="Currency 5 2" xfId="2074" xr:uid="{00000000-0005-0000-0000-0000BD050000}"/>
    <cellStyle name="Currency 5 2 2" xfId="2075" xr:uid="{00000000-0005-0000-0000-0000BE050000}"/>
    <cellStyle name="Currency 5 2 2 2" xfId="2076" xr:uid="{00000000-0005-0000-0000-0000BF050000}"/>
    <cellStyle name="Currency 5 2 2 2 2" xfId="2077" xr:uid="{00000000-0005-0000-0000-0000C0050000}"/>
    <cellStyle name="Currency 5 2 2 3" xfId="2078" xr:uid="{00000000-0005-0000-0000-0000C1050000}"/>
    <cellStyle name="Currency 5 2 3" xfId="2079" xr:uid="{00000000-0005-0000-0000-0000C2050000}"/>
    <cellStyle name="Currency 5 2 3 2" xfId="2080" xr:uid="{00000000-0005-0000-0000-0000C3050000}"/>
    <cellStyle name="Currency 5 2 4" xfId="2081" xr:uid="{00000000-0005-0000-0000-0000C4050000}"/>
    <cellStyle name="Currency 5 3" xfId="2082" xr:uid="{00000000-0005-0000-0000-0000C5050000}"/>
    <cellStyle name="Currency 5 3 2" xfId="2083" xr:uid="{00000000-0005-0000-0000-0000C6050000}"/>
    <cellStyle name="Currency 5 3 2 2" xfId="2084" xr:uid="{00000000-0005-0000-0000-0000C7050000}"/>
    <cellStyle name="Currency 5 3 2 2 2" xfId="2085" xr:uid="{00000000-0005-0000-0000-0000C8050000}"/>
    <cellStyle name="Currency 5 3 2 3" xfId="2086" xr:uid="{00000000-0005-0000-0000-0000C9050000}"/>
    <cellStyle name="Currency 5 3 3" xfId="2087" xr:uid="{00000000-0005-0000-0000-0000CA050000}"/>
    <cellStyle name="Currency 5 3 3 2" xfId="2088" xr:uid="{00000000-0005-0000-0000-0000CB050000}"/>
    <cellStyle name="Currency 5 3 4" xfId="2089" xr:uid="{00000000-0005-0000-0000-0000CC050000}"/>
    <cellStyle name="Currency 5 4" xfId="2090" xr:uid="{00000000-0005-0000-0000-0000CD050000}"/>
    <cellStyle name="Currency 5 4 2" xfId="2091" xr:uid="{00000000-0005-0000-0000-0000CE050000}"/>
    <cellStyle name="Currency 5 4 2 2" xfId="2092" xr:uid="{00000000-0005-0000-0000-0000CF050000}"/>
    <cellStyle name="Currency 5 4 3" xfId="2093" xr:uid="{00000000-0005-0000-0000-0000D0050000}"/>
    <cellStyle name="Currency 5 5" xfId="2094" xr:uid="{00000000-0005-0000-0000-0000D1050000}"/>
    <cellStyle name="Currency 5 5 2" xfId="2095" xr:uid="{00000000-0005-0000-0000-0000D2050000}"/>
    <cellStyle name="Currency 5 6" xfId="2096" xr:uid="{00000000-0005-0000-0000-0000D3050000}"/>
    <cellStyle name="Currency 6" xfId="2097" xr:uid="{00000000-0005-0000-0000-0000D4050000}"/>
    <cellStyle name="Currency 6 2" xfId="2098" xr:uid="{00000000-0005-0000-0000-0000D5050000}"/>
    <cellStyle name="Currency 6 2 2" xfId="2099" xr:uid="{00000000-0005-0000-0000-0000D6050000}"/>
    <cellStyle name="Currency 6 2 2 2" xfId="2100" xr:uid="{00000000-0005-0000-0000-0000D7050000}"/>
    <cellStyle name="Currency 6 2 2 2 2" xfId="2101" xr:uid="{00000000-0005-0000-0000-0000D8050000}"/>
    <cellStyle name="Currency 6 2 2 3" xfId="2102" xr:uid="{00000000-0005-0000-0000-0000D9050000}"/>
    <cellStyle name="Currency 6 2 3" xfId="2103" xr:uid="{00000000-0005-0000-0000-0000DA050000}"/>
    <cellStyle name="Currency 6 2 3 2" xfId="2104" xr:uid="{00000000-0005-0000-0000-0000DB050000}"/>
    <cellStyle name="Currency 6 2 4" xfId="2105" xr:uid="{00000000-0005-0000-0000-0000DC050000}"/>
    <cellStyle name="Currency 6 3" xfId="2106" xr:uid="{00000000-0005-0000-0000-0000DD050000}"/>
    <cellStyle name="Currency 6 3 2" xfId="2107" xr:uid="{00000000-0005-0000-0000-0000DE050000}"/>
    <cellStyle name="Currency 6 3 2 2" xfId="2108" xr:uid="{00000000-0005-0000-0000-0000DF050000}"/>
    <cellStyle name="Currency 6 3 2 2 2" xfId="2109" xr:uid="{00000000-0005-0000-0000-0000E0050000}"/>
    <cellStyle name="Currency 6 3 2 3" xfId="2110" xr:uid="{00000000-0005-0000-0000-0000E1050000}"/>
    <cellStyle name="Currency 6 3 3" xfId="2111" xr:uid="{00000000-0005-0000-0000-0000E2050000}"/>
    <cellStyle name="Currency 6 3 3 2" xfId="2112" xr:uid="{00000000-0005-0000-0000-0000E3050000}"/>
    <cellStyle name="Currency 6 3 4" xfId="2113" xr:uid="{00000000-0005-0000-0000-0000E4050000}"/>
    <cellStyle name="Currency 6 4" xfId="2114" xr:uid="{00000000-0005-0000-0000-0000E5050000}"/>
    <cellStyle name="Currency 6 4 2" xfId="2115" xr:uid="{00000000-0005-0000-0000-0000E6050000}"/>
    <cellStyle name="Currency 6 4 2 2" xfId="2116" xr:uid="{00000000-0005-0000-0000-0000E7050000}"/>
    <cellStyle name="Currency 6 4 3" xfId="2117" xr:uid="{00000000-0005-0000-0000-0000E8050000}"/>
    <cellStyle name="Currency 6 5" xfId="2118" xr:uid="{00000000-0005-0000-0000-0000E9050000}"/>
    <cellStyle name="Currency 6 5 2" xfId="2119" xr:uid="{00000000-0005-0000-0000-0000EA050000}"/>
    <cellStyle name="Currency 6 6" xfId="2120" xr:uid="{00000000-0005-0000-0000-0000EB050000}"/>
    <cellStyle name="Currency 7" xfId="2121" xr:uid="{00000000-0005-0000-0000-0000EC050000}"/>
    <cellStyle name="Currency 7 2" xfId="2122" xr:uid="{00000000-0005-0000-0000-0000ED050000}"/>
    <cellStyle name="Currency 8" xfId="2123" xr:uid="{00000000-0005-0000-0000-0000EE050000}"/>
    <cellStyle name="Currency 8 2" xfId="2124" xr:uid="{00000000-0005-0000-0000-0000EF050000}"/>
    <cellStyle name="Currency 8 2 2" xfId="2125" xr:uid="{00000000-0005-0000-0000-0000F0050000}"/>
    <cellStyle name="Currency 8 2 2 2" xfId="2126" xr:uid="{00000000-0005-0000-0000-0000F1050000}"/>
    <cellStyle name="Currency 8 2 2 2 2" xfId="2127" xr:uid="{00000000-0005-0000-0000-0000F2050000}"/>
    <cellStyle name="Currency 8 2 2 3" xfId="2128" xr:uid="{00000000-0005-0000-0000-0000F3050000}"/>
    <cellStyle name="Currency 8 2 3" xfId="2129" xr:uid="{00000000-0005-0000-0000-0000F4050000}"/>
    <cellStyle name="Currency 8 2 3 2" xfId="2130" xr:uid="{00000000-0005-0000-0000-0000F5050000}"/>
    <cellStyle name="Currency 8 2 4" xfId="2131" xr:uid="{00000000-0005-0000-0000-0000F6050000}"/>
    <cellStyle name="Currency 8 3" xfId="2132" xr:uid="{00000000-0005-0000-0000-0000F7050000}"/>
    <cellStyle name="Currency 8 3 2" xfId="2133" xr:uid="{00000000-0005-0000-0000-0000F8050000}"/>
    <cellStyle name="Currency 8 3 2 2" xfId="2134" xr:uid="{00000000-0005-0000-0000-0000F9050000}"/>
    <cellStyle name="Currency 8 3 2 2 2" xfId="2135" xr:uid="{00000000-0005-0000-0000-0000FA050000}"/>
    <cellStyle name="Currency 8 3 2 3" xfId="2136" xr:uid="{00000000-0005-0000-0000-0000FB050000}"/>
    <cellStyle name="Currency 8 3 3" xfId="2137" xr:uid="{00000000-0005-0000-0000-0000FC050000}"/>
    <cellStyle name="Currency 8 3 3 2" xfId="2138" xr:uid="{00000000-0005-0000-0000-0000FD050000}"/>
    <cellStyle name="Currency 8 3 4" xfId="2139" xr:uid="{00000000-0005-0000-0000-0000FE050000}"/>
    <cellStyle name="Currency 8 4" xfId="2140" xr:uid="{00000000-0005-0000-0000-0000FF050000}"/>
    <cellStyle name="Currency 8 4 2" xfId="2141" xr:uid="{00000000-0005-0000-0000-000000060000}"/>
    <cellStyle name="Currency 8 4 2 2" xfId="2142" xr:uid="{00000000-0005-0000-0000-000001060000}"/>
    <cellStyle name="Currency 8 4 3" xfId="2143" xr:uid="{00000000-0005-0000-0000-000002060000}"/>
    <cellStyle name="Currency 8 5" xfId="2144" xr:uid="{00000000-0005-0000-0000-000003060000}"/>
    <cellStyle name="Currency 8 5 2" xfId="2145" xr:uid="{00000000-0005-0000-0000-000004060000}"/>
    <cellStyle name="Currency 8 6" xfId="2146" xr:uid="{00000000-0005-0000-0000-000005060000}"/>
    <cellStyle name="Currency 8 7" xfId="2147" xr:uid="{00000000-0005-0000-0000-000006060000}"/>
    <cellStyle name="Currency 9" xfId="2148" xr:uid="{00000000-0005-0000-0000-000007060000}"/>
    <cellStyle name="Currency 9 2" xfId="2149" xr:uid="{00000000-0005-0000-0000-000008060000}"/>
    <cellStyle name="Currency 9 2 2" xfId="2150" xr:uid="{00000000-0005-0000-0000-000009060000}"/>
    <cellStyle name="Currency 9 2 2 2" xfId="2151" xr:uid="{00000000-0005-0000-0000-00000A060000}"/>
    <cellStyle name="Currency 9 2 2 2 2" xfId="2152" xr:uid="{00000000-0005-0000-0000-00000B060000}"/>
    <cellStyle name="Currency 9 2 2 3" xfId="2153" xr:uid="{00000000-0005-0000-0000-00000C060000}"/>
    <cellStyle name="Currency 9 2 3" xfId="2154" xr:uid="{00000000-0005-0000-0000-00000D060000}"/>
    <cellStyle name="Currency 9 2 3 2" xfId="2155" xr:uid="{00000000-0005-0000-0000-00000E060000}"/>
    <cellStyle name="Currency 9 2 4" xfId="2156" xr:uid="{00000000-0005-0000-0000-00000F060000}"/>
    <cellStyle name="Currency 9 3" xfId="2157" xr:uid="{00000000-0005-0000-0000-000010060000}"/>
    <cellStyle name="Currency 9 3 2" xfId="2158" xr:uid="{00000000-0005-0000-0000-000011060000}"/>
    <cellStyle name="Currency 9 3 2 2" xfId="2159" xr:uid="{00000000-0005-0000-0000-000012060000}"/>
    <cellStyle name="Currency 9 3 2 2 2" xfId="2160" xr:uid="{00000000-0005-0000-0000-000013060000}"/>
    <cellStyle name="Currency 9 3 2 3" xfId="2161" xr:uid="{00000000-0005-0000-0000-000014060000}"/>
    <cellStyle name="Currency 9 3 3" xfId="2162" xr:uid="{00000000-0005-0000-0000-000015060000}"/>
    <cellStyle name="Currency 9 3 3 2" xfId="2163" xr:uid="{00000000-0005-0000-0000-000016060000}"/>
    <cellStyle name="Currency 9 3 4" xfId="2164" xr:uid="{00000000-0005-0000-0000-000017060000}"/>
    <cellStyle name="Currency 9 4" xfId="2165" xr:uid="{00000000-0005-0000-0000-000018060000}"/>
    <cellStyle name="Currency 9 4 2" xfId="2166" xr:uid="{00000000-0005-0000-0000-000019060000}"/>
    <cellStyle name="Currency 9 4 2 2" xfId="2167" xr:uid="{00000000-0005-0000-0000-00001A060000}"/>
    <cellStyle name="Currency 9 4 3" xfId="2168" xr:uid="{00000000-0005-0000-0000-00001B060000}"/>
    <cellStyle name="Currency 9 5" xfId="2169" xr:uid="{00000000-0005-0000-0000-00001C060000}"/>
    <cellStyle name="Currency 9 5 2" xfId="2170" xr:uid="{00000000-0005-0000-0000-00001D060000}"/>
    <cellStyle name="Currency 9 6" xfId="2171" xr:uid="{00000000-0005-0000-0000-00001E060000}"/>
    <cellStyle name="Currency Per Share" xfId="2172" xr:uid="{00000000-0005-0000-0000-00001F060000}"/>
    <cellStyle name="Currency0" xfId="2174" xr:uid="{00000000-0005-0000-0000-000020060000}"/>
    <cellStyle name="Currency2" xfId="2175" xr:uid="{00000000-0005-0000-0000-000021060000}"/>
    <cellStyle name="CUS.Work.Area" xfId="2176" xr:uid="{00000000-0005-0000-0000-000022060000}"/>
    <cellStyle name="Dash" xfId="2177" xr:uid="{00000000-0005-0000-0000-000023060000}"/>
    <cellStyle name="Data" xfId="2178" xr:uid="{00000000-0005-0000-0000-000024060000}"/>
    <cellStyle name="Data 2" xfId="2179" xr:uid="{00000000-0005-0000-0000-000025060000}"/>
    <cellStyle name="Data 3" xfId="2180" xr:uid="{00000000-0005-0000-0000-000026060000}"/>
    <cellStyle name="Date" xfId="2181" xr:uid="{00000000-0005-0000-0000-000027060000}"/>
    <cellStyle name="Date [mm-dd-yyyy]" xfId="2183" xr:uid="{00000000-0005-0000-0000-000028060000}"/>
    <cellStyle name="Date [mm-dd-yyyy] 2" xfId="2184" xr:uid="{00000000-0005-0000-0000-000029060000}"/>
    <cellStyle name="Date [mm-d-yyyy]" xfId="2182" xr:uid="{00000000-0005-0000-0000-00002A060000}"/>
    <cellStyle name="Date [mm-d-yyyy] 2" xfId="5696" xr:uid="{00000000-0005-0000-0000-00002B060000}"/>
    <cellStyle name="Date [mmm-yyyy]" xfId="2185" xr:uid="{00000000-0005-0000-0000-00002C060000}"/>
    <cellStyle name="Date [mmm-yyyy] 2" xfId="5697" xr:uid="{00000000-0005-0000-0000-00002D060000}"/>
    <cellStyle name="Date Aligned" xfId="2186" xr:uid="{00000000-0005-0000-0000-00002E060000}"/>
    <cellStyle name="Date Aligned*" xfId="2187" xr:uid="{00000000-0005-0000-0000-00002F060000}"/>
    <cellStyle name="Date Short" xfId="2188" xr:uid="{00000000-0005-0000-0000-000030060000}"/>
    <cellStyle name="date_ Pies " xfId="2189" xr:uid="{00000000-0005-0000-0000-000031060000}"/>
    <cellStyle name="DblLineDollarAcct" xfId="2190" xr:uid="{00000000-0005-0000-0000-000032060000}"/>
    <cellStyle name="DblLinePercent" xfId="2191" xr:uid="{00000000-0005-0000-0000-000033060000}"/>
    <cellStyle name="Dezimal [0]_A17 - 31.03.1998" xfId="2192" xr:uid="{00000000-0005-0000-0000-000034060000}"/>
    <cellStyle name="Dezimal_A17 - 31.03.1998" xfId="2193" xr:uid="{00000000-0005-0000-0000-000035060000}"/>
    <cellStyle name="Dia" xfId="2194" xr:uid="{00000000-0005-0000-0000-000036060000}"/>
    <cellStyle name="Dollar_ Pies " xfId="2195" xr:uid="{00000000-0005-0000-0000-000037060000}"/>
    <cellStyle name="DollarAccounting" xfId="2196" xr:uid="{00000000-0005-0000-0000-000038060000}"/>
    <cellStyle name="Dotted Line" xfId="2197" xr:uid="{00000000-0005-0000-0000-000039060000}"/>
    <cellStyle name="Dotted Line 2" xfId="2198" xr:uid="{00000000-0005-0000-0000-00003A060000}"/>
    <cellStyle name="Dotted Line 3" xfId="2199" xr:uid="{00000000-0005-0000-0000-00003B060000}"/>
    <cellStyle name="Double Accounting" xfId="2200" xr:uid="{00000000-0005-0000-0000-00003C060000}"/>
    <cellStyle name="Duizenden" xfId="2201" xr:uid="{00000000-0005-0000-0000-00003D060000}"/>
    <cellStyle name="Encabez1" xfId="2202" xr:uid="{00000000-0005-0000-0000-00003E060000}"/>
    <cellStyle name="Encabez2" xfId="2203" xr:uid="{00000000-0005-0000-0000-00003F060000}"/>
    <cellStyle name="Enter Currency (0)" xfId="2204" xr:uid="{00000000-0005-0000-0000-000040060000}"/>
    <cellStyle name="Enter Currency (2)" xfId="2205" xr:uid="{00000000-0005-0000-0000-000041060000}"/>
    <cellStyle name="Enter Units (0)" xfId="2206" xr:uid="{00000000-0005-0000-0000-000042060000}"/>
    <cellStyle name="Enter Units (1)" xfId="2207" xr:uid="{00000000-0005-0000-0000-000043060000}"/>
    <cellStyle name="Enter Units (2)" xfId="2208" xr:uid="{00000000-0005-0000-0000-000044060000}"/>
    <cellStyle name="Entrée" xfId="2209" xr:uid="{00000000-0005-0000-0000-000045060000}"/>
    <cellStyle name="Euro" xfId="2210" xr:uid="{00000000-0005-0000-0000-000046060000}"/>
    <cellStyle name="Explanatory Text 2" xfId="41" xr:uid="{00000000-0005-0000-0000-000047060000}"/>
    <cellStyle name="Explanatory Text 2 2" xfId="2211" xr:uid="{00000000-0005-0000-0000-000048060000}"/>
    <cellStyle name="Explanatory Text 2 3" xfId="2212" xr:uid="{00000000-0005-0000-0000-000049060000}"/>
    <cellStyle name="Explanatory Text 2 4" xfId="2213" xr:uid="{00000000-0005-0000-0000-00004A060000}"/>
    <cellStyle name="Explanatory Text 2 5" xfId="2214" xr:uid="{00000000-0005-0000-0000-00004B060000}"/>
    <cellStyle name="Explanatory Text 2 6" xfId="2215" xr:uid="{00000000-0005-0000-0000-00004C060000}"/>
    <cellStyle name="Explanatory Text 2 7" xfId="2216" xr:uid="{00000000-0005-0000-0000-00004D060000}"/>
    <cellStyle name="Explanatory Text 2 8" xfId="2217" xr:uid="{00000000-0005-0000-0000-00004E060000}"/>
    <cellStyle name="Explanatory Text 2 9" xfId="2218" xr:uid="{00000000-0005-0000-0000-00004F060000}"/>
    <cellStyle name="Explanatory Text 3" xfId="2219" xr:uid="{00000000-0005-0000-0000-000050060000}"/>
    <cellStyle name="fact" xfId="2220" xr:uid="{00000000-0005-0000-0000-000051060000}"/>
    <cellStyle name="fact 2" xfId="5698" xr:uid="{00000000-0005-0000-0000-000052060000}"/>
    <cellStyle name="FieldName" xfId="2221" xr:uid="{00000000-0005-0000-0000-000053060000}"/>
    <cellStyle name="Fijo" xfId="2222" xr:uid="{00000000-0005-0000-0000-000054060000}"/>
    <cellStyle name="Financiero" xfId="2223" xr:uid="{00000000-0005-0000-0000-000055060000}"/>
    <cellStyle name="Fixed" xfId="2224" xr:uid="{00000000-0005-0000-0000-000056060000}"/>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0"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8"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6"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32" builtinId="9" hidden="1"/>
    <cellStyle name="Followed Hyperlink" xfId="5133" builtinId="9" hidden="1"/>
    <cellStyle name="Followed Hyperlink" xfId="5134" builtinId="9" hidden="1"/>
    <cellStyle name="Followed Hyperlink" xfId="5135" builtinId="9" hidden="1"/>
    <cellStyle name="Followed Hyperlink" xfId="5136" builtinId="9" hidden="1"/>
    <cellStyle name="Followed Hyperlink" xfId="5137" builtinId="9" hidden="1"/>
    <cellStyle name="Followed Hyperlink" xfId="5138" builtinId="9" hidden="1"/>
    <cellStyle name="Followed Hyperlink" xfId="5139" builtinId="9" hidden="1"/>
    <cellStyle name="Followed Hyperlink" xfId="5140" builtinId="9" hidden="1"/>
    <cellStyle name="Followed Hyperlink" xfId="5141" builtinId="9" hidden="1"/>
    <cellStyle name="Followed Hyperlink" xfId="5142" builtinId="9" hidden="1"/>
    <cellStyle name="Followed Hyperlink" xfId="5143" builtinId="9" hidden="1"/>
    <cellStyle name="Followed Hyperlink" xfId="5144" builtinId="9" hidden="1"/>
    <cellStyle name="Followed Hyperlink" xfId="5145" builtinId="9" hidden="1"/>
    <cellStyle name="Followed Hyperlink" xfId="5146" builtinId="9" hidden="1"/>
    <cellStyle name="Followed Hyperlink" xfId="5147" builtinId="9" hidden="1"/>
    <cellStyle name="Followed Hyperlink" xfId="5148" builtinId="9" hidden="1"/>
    <cellStyle name="Followed Hyperlink" xfId="5149" builtinId="9" hidden="1"/>
    <cellStyle name="Followed Hyperlink" xfId="5150" builtinId="9" hidden="1"/>
    <cellStyle name="Followed Hyperlink" xfId="5152" builtinId="9" hidden="1"/>
    <cellStyle name="Followed Hyperlink" xfId="5153" builtinId="9" hidden="1"/>
    <cellStyle name="Followed Hyperlink" xfId="5154" builtinId="9" hidden="1"/>
    <cellStyle name="Followed Hyperlink" xfId="5155" builtinId="9" hidden="1"/>
    <cellStyle name="Followed Hyperlink" xfId="5156" builtinId="9" hidden="1"/>
    <cellStyle name="Followed Hyperlink" xfId="5157" builtinId="9" hidden="1"/>
    <cellStyle name="Followed Hyperlink" xfId="5158" builtinId="9" hidden="1"/>
    <cellStyle name="Followed Hyperlink" xfId="5159" builtinId="9" hidden="1"/>
    <cellStyle name="Followed Hyperlink" xfId="5160" builtinId="9" hidden="1"/>
    <cellStyle name="Followed Hyperlink" xfId="5161" builtinId="9" hidden="1"/>
    <cellStyle name="Followed Hyperlink" xfId="5162" builtinId="9" hidden="1"/>
    <cellStyle name="Followed Hyperlink" xfId="5163" builtinId="9" hidden="1"/>
    <cellStyle name="Followed Hyperlink" xfId="5164" builtinId="9" hidden="1"/>
    <cellStyle name="Followed Hyperlink" xfId="5165" builtinId="9" hidden="1"/>
    <cellStyle name="Followed Hyperlink" xfId="5166" builtinId="9" hidden="1"/>
    <cellStyle name="Followed Hyperlink" xfId="5167" builtinId="9" hidden="1"/>
    <cellStyle name="Followed Hyperlink" xfId="5168" builtinId="9" hidden="1"/>
    <cellStyle name="Followed Hyperlink" xfId="5169" builtinId="9" hidden="1"/>
    <cellStyle name="Followed Hyperlink" xfId="5170" builtinId="9" hidden="1"/>
    <cellStyle name="Followed Hyperlink" xfId="5171" builtinId="9" hidden="1"/>
    <cellStyle name="Followed Hyperlink" xfId="5172" builtinId="9" hidden="1"/>
    <cellStyle name="Followed Hyperlink" xfId="5173" builtinId="9" hidden="1"/>
    <cellStyle name="Followed Hyperlink" xfId="5174" builtinId="9" hidden="1"/>
    <cellStyle name="Followed Hyperlink" xfId="5175" builtinId="9" hidden="1"/>
    <cellStyle name="Followed Hyperlink" xfId="5176" builtinId="9" hidden="1"/>
    <cellStyle name="Followed Hyperlink" xfId="5177" builtinId="9" hidden="1"/>
    <cellStyle name="Followed Hyperlink" xfId="5178" builtinId="9" hidden="1"/>
    <cellStyle name="Followed Hyperlink" xfId="5179" builtinId="9" hidden="1"/>
    <cellStyle name="Followed Hyperlink" xfId="5180" builtinId="9" hidden="1"/>
    <cellStyle name="Followed Hyperlink" xfId="5181" builtinId="9" hidden="1"/>
    <cellStyle name="Followed Hyperlink" xfId="5182" builtinId="9" hidden="1"/>
    <cellStyle name="Followed Hyperlink" xfId="5183" builtinId="9" hidden="1"/>
    <cellStyle name="Followed Hyperlink" xfId="5184" builtinId="9" hidden="1"/>
    <cellStyle name="Followed Hyperlink" xfId="5185" builtinId="9" hidden="1"/>
    <cellStyle name="Followed Hyperlink" xfId="5186" builtinId="9" hidden="1"/>
    <cellStyle name="Followed Hyperlink" xfId="5187" builtinId="9" hidden="1"/>
    <cellStyle name="Followed Hyperlink" xfId="5188" builtinId="9" hidden="1"/>
    <cellStyle name="Followed Hyperlink" xfId="5189" builtinId="9" hidden="1"/>
    <cellStyle name="Followed Hyperlink" xfId="5190" builtinId="9" hidden="1"/>
    <cellStyle name="Followed Hyperlink" xfId="5191" builtinId="9" hidden="1"/>
    <cellStyle name="Followed Hyperlink" xfId="5192" builtinId="9" hidden="1"/>
    <cellStyle name="Followed Hyperlink" xfId="5193" builtinId="9" hidden="1"/>
    <cellStyle name="Followed Hyperlink" xfId="5194" builtinId="9" hidden="1"/>
    <cellStyle name="Followed Hyperlink" xfId="5195" builtinId="9" hidden="1"/>
    <cellStyle name="Followed Hyperlink" xfId="5196" builtinId="9" hidden="1"/>
    <cellStyle name="Followed Hyperlink" xfId="5197" builtinId="9" hidden="1"/>
    <cellStyle name="Followed Hyperlink" xfId="5198" builtinId="9" hidden="1"/>
    <cellStyle name="Followed Hyperlink" xfId="5199" builtinId="9" hidden="1"/>
    <cellStyle name="Followed Hyperlink" xfId="5200" builtinId="9" hidden="1"/>
    <cellStyle name="Followed Hyperlink" xfId="5201" builtinId="9" hidden="1"/>
    <cellStyle name="Followed Hyperlink" xfId="5202" builtinId="9" hidden="1"/>
    <cellStyle name="Followed Hyperlink" xfId="5203" builtinId="9" hidden="1"/>
    <cellStyle name="Followed Hyperlink" xfId="5204" builtinId="9" hidden="1"/>
    <cellStyle name="Followed Hyperlink" xfId="5205" builtinId="9" hidden="1"/>
    <cellStyle name="Followed Hyperlink" xfId="5206" builtinId="9" hidden="1"/>
    <cellStyle name="Followed Hyperlink" xfId="5207" builtinId="9" hidden="1"/>
    <cellStyle name="Followed Hyperlink" xfId="5208" builtinId="9" hidden="1"/>
    <cellStyle name="Followed Hyperlink" xfId="5209" builtinId="9" hidden="1"/>
    <cellStyle name="Followed Hyperlink" xfId="5210" builtinId="9" hidden="1"/>
    <cellStyle name="Followed Hyperlink" xfId="5211" builtinId="9" hidden="1"/>
    <cellStyle name="Followed Hyperlink" xfId="5212" builtinId="9" hidden="1"/>
    <cellStyle name="Followed Hyperlink" xfId="5213" builtinId="9" hidden="1"/>
    <cellStyle name="Followed Hyperlink" xfId="5214" builtinId="9" hidden="1"/>
    <cellStyle name="Followed Hyperlink" xfId="5215" builtinId="9" hidden="1"/>
    <cellStyle name="Followed Hyperlink" xfId="5216" builtinId="9" hidden="1"/>
    <cellStyle name="Followed Hyperlink" xfId="5217" builtinId="9" hidden="1"/>
    <cellStyle name="Followed Hyperlink" xfId="5218" builtinId="9" hidden="1"/>
    <cellStyle name="Followed Hyperlink" xfId="5219" builtinId="9" hidden="1"/>
    <cellStyle name="Followed Hyperlink" xfId="5220" builtinId="9" hidden="1"/>
    <cellStyle name="Followed Hyperlink" xfId="5221" builtinId="9" hidden="1"/>
    <cellStyle name="Followed Hyperlink" xfId="5222" builtinId="9" hidden="1"/>
    <cellStyle name="Followed Hyperlink" xfId="5223" builtinId="9" hidden="1"/>
    <cellStyle name="Followed Hyperlink" xfId="5224" builtinId="9" hidden="1"/>
    <cellStyle name="Followed Hyperlink" xfId="5225" builtinId="9" hidden="1"/>
    <cellStyle name="Followed Hyperlink" xfId="5226" builtinId="9" hidden="1"/>
    <cellStyle name="Followed Hyperlink" xfId="5227" builtinId="9" hidden="1"/>
    <cellStyle name="Followed Hyperlink" xfId="5228" builtinId="9" hidden="1"/>
    <cellStyle name="Followed Hyperlink" xfId="5229" builtinId="9" hidden="1"/>
    <cellStyle name="Followed Hyperlink" xfId="5230" builtinId="9" hidden="1"/>
    <cellStyle name="Followed Hyperlink" xfId="5231" builtinId="9" hidden="1"/>
    <cellStyle name="Followed Hyperlink" xfId="5232" builtinId="9" hidden="1"/>
    <cellStyle name="Followed Hyperlink" xfId="5233" builtinId="9" hidden="1"/>
    <cellStyle name="Followed Hyperlink" xfId="5234" builtinId="9" hidden="1"/>
    <cellStyle name="Followed Hyperlink" xfId="5235" builtinId="9" hidden="1"/>
    <cellStyle name="Followed Hyperlink" xfId="5236" builtinId="9" hidden="1"/>
    <cellStyle name="Followed Hyperlink" xfId="5237" builtinId="9" hidden="1"/>
    <cellStyle name="Followed Hyperlink" xfId="5238" builtinId="9" hidden="1"/>
    <cellStyle name="Followed Hyperlink" xfId="5239" builtinId="9" hidden="1"/>
    <cellStyle name="Followed Hyperlink" xfId="5240" builtinId="9" hidden="1"/>
    <cellStyle name="Followed Hyperlink" xfId="5241" builtinId="9" hidden="1"/>
    <cellStyle name="Followed Hyperlink" xfId="5242" builtinId="9" hidden="1"/>
    <cellStyle name="Followed Hyperlink" xfId="5243" builtinId="9" hidden="1"/>
    <cellStyle name="Followed Hyperlink" xfId="5244" builtinId="9" hidden="1"/>
    <cellStyle name="Followed Hyperlink" xfId="5245" builtinId="9" hidden="1"/>
    <cellStyle name="Followed Hyperlink" xfId="5246" builtinId="9" hidden="1"/>
    <cellStyle name="Followed Hyperlink" xfId="5247" builtinId="9" hidden="1"/>
    <cellStyle name="Followed Hyperlink" xfId="5248" builtinId="9" hidden="1"/>
    <cellStyle name="Followed Hyperlink" xfId="5249" builtinId="9" hidden="1"/>
    <cellStyle name="Followed Hyperlink" xfId="5250" builtinId="9" hidden="1"/>
    <cellStyle name="Followed Hyperlink" xfId="5251" builtinId="9" hidden="1"/>
    <cellStyle name="Followed Hyperlink" xfId="5252" builtinId="9" hidden="1"/>
    <cellStyle name="Followed Hyperlink" xfId="5253" builtinId="9" hidden="1"/>
    <cellStyle name="Followed Hyperlink" xfId="5254" builtinId="9" hidden="1"/>
    <cellStyle name="Followed Hyperlink" xfId="5255" builtinId="9" hidden="1"/>
    <cellStyle name="Followed Hyperlink" xfId="5256" builtinId="9" hidden="1"/>
    <cellStyle name="Followed Hyperlink" xfId="5257" builtinId="9" hidden="1"/>
    <cellStyle name="Followed Hyperlink" xfId="5258" builtinId="9" hidden="1"/>
    <cellStyle name="Followed Hyperlink" xfId="5259" builtinId="9" hidden="1"/>
    <cellStyle name="Followed Hyperlink" xfId="5260" builtinId="9" hidden="1"/>
    <cellStyle name="Followed Hyperlink" xfId="5261" builtinId="9" hidden="1"/>
    <cellStyle name="Followed Hyperlink" xfId="5262" builtinId="9" hidden="1"/>
    <cellStyle name="Followed Hyperlink" xfId="5263" builtinId="9" hidden="1"/>
    <cellStyle name="Followed Hyperlink" xfId="5264" builtinId="9" hidden="1"/>
    <cellStyle name="Followed Hyperlink" xfId="5265" builtinId="9" hidden="1"/>
    <cellStyle name="Followed Hyperlink" xfId="5266" builtinId="9" hidden="1"/>
    <cellStyle name="Followed Hyperlink" xfId="5267" builtinId="9" hidden="1"/>
    <cellStyle name="Followed Hyperlink" xfId="5268" builtinId="9" hidden="1"/>
    <cellStyle name="Followed Hyperlink" xfId="5269" builtinId="9" hidden="1"/>
    <cellStyle name="Followed Hyperlink" xfId="5270" builtinId="9" hidden="1"/>
    <cellStyle name="Followed Hyperlink" xfId="5271" builtinId="9" hidden="1"/>
    <cellStyle name="Followed Hyperlink" xfId="5272" builtinId="9" hidden="1"/>
    <cellStyle name="Followed Hyperlink" xfId="5273" builtinId="9" hidden="1"/>
    <cellStyle name="Followed Hyperlink" xfId="5274" builtinId="9" hidden="1"/>
    <cellStyle name="Followed Hyperlink" xfId="5275" builtinId="9" hidden="1"/>
    <cellStyle name="Followed Hyperlink" xfId="5276" builtinId="9" hidden="1"/>
    <cellStyle name="Followed Hyperlink" xfId="5277" builtinId="9" hidden="1"/>
    <cellStyle name="Followed Hyperlink" xfId="5278" builtinId="9" hidden="1"/>
    <cellStyle name="Followed Hyperlink" xfId="5279" builtinId="9" hidden="1"/>
    <cellStyle name="Followed Hyperlink" xfId="5280" builtinId="9" hidden="1"/>
    <cellStyle name="Followed Hyperlink" xfId="5281" builtinId="9" hidden="1"/>
    <cellStyle name="Followed Hyperlink" xfId="5282" builtinId="9" hidden="1"/>
    <cellStyle name="Followed Hyperlink" xfId="5283" builtinId="9" hidden="1"/>
    <cellStyle name="Followed Hyperlink" xfId="5284" builtinId="9" hidden="1"/>
    <cellStyle name="Followed Hyperlink" xfId="5285" builtinId="9" hidden="1"/>
    <cellStyle name="Followed Hyperlink" xfId="5286" builtinId="9" hidden="1"/>
    <cellStyle name="Followed Hyperlink" xfId="5287" builtinId="9" hidden="1"/>
    <cellStyle name="Followed Hyperlink" xfId="5288" builtinId="9" hidden="1"/>
    <cellStyle name="Followed Hyperlink" xfId="5289" builtinId="9" hidden="1"/>
    <cellStyle name="Followed Hyperlink" xfId="5290" builtinId="9" hidden="1"/>
    <cellStyle name="Followed Hyperlink" xfId="5291" builtinId="9" hidden="1"/>
    <cellStyle name="Followed Hyperlink" xfId="5292" builtinId="9" hidden="1"/>
    <cellStyle name="Followed Hyperlink" xfId="5293" builtinId="9" hidden="1"/>
    <cellStyle name="Followed Hyperlink" xfId="5294" builtinId="9" hidden="1"/>
    <cellStyle name="Followed Hyperlink" xfId="5295" builtinId="9" hidden="1"/>
    <cellStyle name="Followed Hyperlink" xfId="5296" builtinId="9" hidden="1"/>
    <cellStyle name="Followed Hyperlink" xfId="5297" builtinId="9" hidden="1"/>
    <cellStyle name="Followed Hyperlink" xfId="5298" builtinId="9" hidden="1"/>
    <cellStyle name="Followed Hyperlink" xfId="5299" builtinId="9" hidden="1"/>
    <cellStyle name="Followed Hyperlink" xfId="5300" builtinId="9" hidden="1"/>
    <cellStyle name="Followed Hyperlink" xfId="5301" builtinId="9" hidden="1"/>
    <cellStyle name="Followed Hyperlink" xfId="5302" builtinId="9" hidden="1"/>
    <cellStyle name="Followed Hyperlink" xfId="5303" builtinId="9" hidden="1"/>
    <cellStyle name="Followed Hyperlink" xfId="5304" builtinId="9" hidden="1"/>
    <cellStyle name="Followed Hyperlink" xfId="5305" builtinId="9" hidden="1"/>
    <cellStyle name="Followed Hyperlink" xfId="5306" builtinId="9" hidden="1"/>
    <cellStyle name="Followed Hyperlink" xfId="5307" builtinId="9" hidden="1"/>
    <cellStyle name="Followed Hyperlink" xfId="5308" builtinId="9" hidden="1"/>
    <cellStyle name="Followed Hyperlink" xfId="5309" builtinId="9" hidden="1"/>
    <cellStyle name="Followed Hyperlink" xfId="5310" builtinId="9" hidden="1"/>
    <cellStyle name="Followed Hyperlink" xfId="5311" builtinId="9" hidden="1"/>
    <cellStyle name="Followed Hyperlink" xfId="5312" builtinId="9" hidden="1"/>
    <cellStyle name="Followed Hyperlink" xfId="5313" builtinId="9" hidden="1"/>
    <cellStyle name="Followed Hyperlink" xfId="5314" builtinId="9" hidden="1"/>
    <cellStyle name="Followed Hyperlink" xfId="5315" builtinId="9" hidden="1"/>
    <cellStyle name="Followed Hyperlink" xfId="5316" builtinId="9" hidden="1"/>
    <cellStyle name="Followed Hyperlink" xfId="5317" builtinId="9" hidden="1"/>
    <cellStyle name="Followed Hyperlink" xfId="5318" builtinId="9" hidden="1"/>
    <cellStyle name="Followed Hyperlink" xfId="5319" builtinId="9" hidden="1"/>
    <cellStyle name="Followed Hyperlink" xfId="5320" builtinId="9" hidden="1"/>
    <cellStyle name="Followed Hyperlink" xfId="5321" builtinId="9" hidden="1"/>
    <cellStyle name="Followed Hyperlink" xfId="5322" builtinId="9" hidden="1"/>
    <cellStyle name="Followed Hyperlink" xfId="5323" builtinId="9" hidden="1"/>
    <cellStyle name="Followed Hyperlink" xfId="5324" builtinId="9" hidden="1"/>
    <cellStyle name="Followed Hyperlink" xfId="5325" builtinId="9" hidden="1"/>
    <cellStyle name="Followed Hyperlink" xfId="5326" builtinId="9" hidden="1"/>
    <cellStyle name="Followed Hyperlink" xfId="5327" builtinId="9" hidden="1"/>
    <cellStyle name="Followed Hyperlink" xfId="5328" builtinId="9" hidden="1"/>
    <cellStyle name="Followed Hyperlink" xfId="5329" builtinId="9" hidden="1"/>
    <cellStyle name="Followed Hyperlink" xfId="5330" builtinId="9" hidden="1"/>
    <cellStyle name="Followed Hyperlink" xfId="5331" builtinId="9" hidden="1"/>
    <cellStyle name="Followed Hyperlink" xfId="5332" builtinId="9" hidden="1"/>
    <cellStyle name="Followed Hyperlink" xfId="5333" builtinId="9" hidden="1"/>
    <cellStyle name="Followed Hyperlink" xfId="5334" builtinId="9" hidden="1"/>
    <cellStyle name="Followed Hyperlink" xfId="5335" builtinId="9" hidden="1"/>
    <cellStyle name="Followed Hyperlink" xfId="5336" builtinId="9" hidden="1"/>
    <cellStyle name="Followed Hyperlink" xfId="5337" builtinId="9" hidden="1"/>
    <cellStyle name="Followed Hyperlink" xfId="5338" builtinId="9" hidden="1"/>
    <cellStyle name="Followed Hyperlink" xfId="5339" builtinId="9" hidden="1"/>
    <cellStyle name="Followed Hyperlink" xfId="5340" builtinId="9" hidden="1"/>
    <cellStyle name="Followed Hyperlink" xfId="5341" builtinId="9" hidden="1"/>
    <cellStyle name="Followed Hyperlink" xfId="5342" builtinId="9" hidden="1"/>
    <cellStyle name="Followed Hyperlink" xfId="5343" builtinId="9" hidden="1"/>
    <cellStyle name="Followed Hyperlink" xfId="5344" builtinId="9" hidden="1"/>
    <cellStyle name="Followed Hyperlink" xfId="5345" builtinId="9" hidden="1"/>
    <cellStyle name="Followed Hyperlink" xfId="5346" builtinId="9" hidden="1"/>
    <cellStyle name="Followed Hyperlink" xfId="5347" builtinId="9" hidden="1"/>
    <cellStyle name="Followed Hyperlink" xfId="5348" builtinId="9" hidden="1"/>
    <cellStyle name="Followed Hyperlink" xfId="5349" builtinId="9" hidden="1"/>
    <cellStyle name="Followed Hyperlink" xfId="5350" builtinId="9" hidden="1"/>
    <cellStyle name="Followed Hyperlink" xfId="5351" builtinId="9" hidden="1"/>
    <cellStyle name="Followed Hyperlink" xfId="5352" builtinId="9" hidden="1"/>
    <cellStyle name="Followed Hyperlink" xfId="5353" builtinId="9" hidden="1"/>
    <cellStyle name="Followed Hyperlink" xfId="5354" builtinId="9" hidden="1"/>
    <cellStyle name="Followed Hyperlink" xfId="5355" builtinId="9" hidden="1"/>
    <cellStyle name="Followed Hyperlink" xfId="5356" builtinId="9" hidden="1"/>
    <cellStyle name="Followed Hyperlink" xfId="5357" builtinId="9" hidden="1"/>
    <cellStyle name="Followed Hyperlink" xfId="5358" builtinId="9" hidden="1"/>
    <cellStyle name="Followed Hyperlink" xfId="5359" builtinId="9" hidden="1"/>
    <cellStyle name="Followed Hyperlink" xfId="5360" builtinId="9" hidden="1"/>
    <cellStyle name="Followed Hyperlink" xfId="5361" builtinId="9" hidden="1"/>
    <cellStyle name="Followed Hyperlink" xfId="5362" builtinId="9" hidden="1"/>
    <cellStyle name="Followed Hyperlink" xfId="5363" builtinId="9" hidden="1"/>
    <cellStyle name="Followed Hyperlink" xfId="5364" builtinId="9" hidden="1"/>
    <cellStyle name="Followed Hyperlink" xfId="5365" builtinId="9" hidden="1"/>
    <cellStyle name="Followed Hyperlink" xfId="5366" builtinId="9" hidden="1"/>
    <cellStyle name="Followed Hyperlink" xfId="5367" builtinId="9" hidden="1"/>
    <cellStyle name="Followed Hyperlink" xfId="5368" builtinId="9" hidden="1"/>
    <cellStyle name="Followed Hyperlink" xfId="5369" builtinId="9" hidden="1"/>
    <cellStyle name="Followed Hyperlink" xfId="5370" builtinId="9" hidden="1"/>
    <cellStyle name="Followed Hyperlink" xfId="5371" builtinId="9" hidden="1"/>
    <cellStyle name="Followed Hyperlink" xfId="5372" builtinId="9" hidden="1"/>
    <cellStyle name="Followed Hyperlink" xfId="5373" builtinId="9" hidden="1"/>
    <cellStyle name="Followed Hyperlink" xfId="5374" builtinId="9" hidden="1"/>
    <cellStyle name="Followed Hyperlink" xfId="5375" builtinId="9" hidden="1"/>
    <cellStyle name="Followed Hyperlink" xfId="5376" builtinId="9" hidden="1"/>
    <cellStyle name="Followed Hyperlink" xfId="5377" builtinId="9" hidden="1"/>
    <cellStyle name="Followed Hyperlink" xfId="5378" builtinId="9" hidden="1"/>
    <cellStyle name="Followed Hyperlink" xfId="5379" builtinId="9" hidden="1"/>
    <cellStyle name="Followed Hyperlink" xfId="5380" builtinId="9" hidden="1"/>
    <cellStyle name="Followed Hyperlink" xfId="5381" builtinId="9" hidden="1"/>
    <cellStyle name="Followed Hyperlink" xfId="5382" builtinId="9" hidden="1"/>
    <cellStyle name="Followed Hyperlink" xfId="5383" builtinId="9" hidden="1"/>
    <cellStyle name="Followed Hyperlink" xfId="5384" builtinId="9" hidden="1"/>
    <cellStyle name="Followed Hyperlink" xfId="5385" builtinId="9" hidden="1"/>
    <cellStyle name="Followed Hyperlink" xfId="5386" builtinId="9" hidden="1"/>
    <cellStyle name="Followed Hyperlink" xfId="5387" builtinId="9" hidden="1"/>
    <cellStyle name="Followed Hyperlink" xfId="5388" builtinId="9" hidden="1"/>
    <cellStyle name="Followed Hyperlink" xfId="5389" builtinId="9" hidden="1"/>
    <cellStyle name="Followed Hyperlink" xfId="5390" builtinId="9" hidden="1"/>
    <cellStyle name="Followed Hyperlink" xfId="5391" builtinId="9" hidden="1"/>
    <cellStyle name="Followed Hyperlink" xfId="5392" builtinId="9" hidden="1"/>
    <cellStyle name="Followed Hyperlink" xfId="5393" builtinId="9" hidden="1"/>
    <cellStyle name="Followed Hyperlink" xfId="5394" builtinId="9" hidden="1"/>
    <cellStyle name="Followed Hyperlink" xfId="5395" builtinId="9" hidden="1"/>
    <cellStyle name="Followed Hyperlink" xfId="5396" builtinId="9" hidden="1"/>
    <cellStyle name="Followed Hyperlink" xfId="5397" builtinId="9" hidden="1"/>
    <cellStyle name="Followed Hyperlink" xfId="5398" builtinId="9" hidden="1"/>
    <cellStyle name="Followed Hyperlink" xfId="5399" builtinId="9" hidden="1"/>
    <cellStyle name="Followed Hyperlink" xfId="5400" builtinId="9" hidden="1"/>
    <cellStyle name="Followed Hyperlink" xfId="5401" builtinId="9" hidden="1"/>
    <cellStyle name="Followed Hyperlink" xfId="5402" builtinId="9" hidden="1"/>
    <cellStyle name="Followed Hyperlink" xfId="5403" builtinId="9" hidden="1"/>
    <cellStyle name="Followed Hyperlink" xfId="5404" builtinId="9" hidden="1"/>
    <cellStyle name="Followed Hyperlink" xfId="5405" builtinId="9" hidden="1"/>
    <cellStyle name="Followed Hyperlink" xfId="5406" builtinId="9" hidden="1"/>
    <cellStyle name="Followed Hyperlink" xfId="5407" builtinId="9" hidden="1"/>
    <cellStyle name="Followed Hyperlink" xfId="5408" builtinId="9" hidden="1"/>
    <cellStyle name="Followed Hyperlink" xfId="5409" builtinId="9" hidden="1"/>
    <cellStyle name="Followed Hyperlink" xfId="5410" builtinId="9" hidden="1"/>
    <cellStyle name="Followed Hyperlink" xfId="5411" builtinId="9" hidden="1"/>
    <cellStyle name="Followed Hyperlink" xfId="5412" builtinId="9" hidden="1"/>
    <cellStyle name="Followed Hyperlink" xfId="5413" builtinId="9" hidden="1"/>
    <cellStyle name="Followed Hyperlink" xfId="5414" builtinId="9" hidden="1"/>
    <cellStyle name="Followed Hyperlink" xfId="5415" builtinId="9" hidden="1"/>
    <cellStyle name="Followed Hyperlink" xfId="5416" builtinId="9" hidden="1"/>
    <cellStyle name="Followed Hyperlink" xfId="5417" builtinId="9" hidden="1"/>
    <cellStyle name="Followed Hyperlink" xfId="5418" builtinId="9" hidden="1"/>
    <cellStyle name="Followed Hyperlink" xfId="5419" builtinId="9" hidden="1"/>
    <cellStyle name="Followed Hyperlink" xfId="5420" builtinId="9" hidden="1"/>
    <cellStyle name="Followed Hyperlink" xfId="5421" builtinId="9" hidden="1"/>
    <cellStyle name="Followed Hyperlink" xfId="5422" builtinId="9" hidden="1"/>
    <cellStyle name="Followed Hyperlink" xfId="5423" builtinId="9" hidden="1"/>
    <cellStyle name="Followed Hyperlink" xfId="5424" builtinId="9" hidden="1"/>
    <cellStyle name="Followed Hyperlink" xfId="5425" builtinId="9" hidden="1"/>
    <cellStyle name="Followed Hyperlink" xfId="5426" builtinId="9" hidden="1"/>
    <cellStyle name="Followed Hyperlink" xfId="5427" builtinId="9" hidden="1"/>
    <cellStyle name="Followed Hyperlink" xfId="5428" builtinId="9" hidden="1"/>
    <cellStyle name="Followed Hyperlink" xfId="5429" builtinId="9" hidden="1"/>
    <cellStyle name="Followed Hyperlink" xfId="5430" builtinId="9" hidden="1"/>
    <cellStyle name="Followed Hyperlink" xfId="5431" builtinId="9" hidden="1"/>
    <cellStyle name="Followed Hyperlink" xfId="5432" builtinId="9" hidden="1"/>
    <cellStyle name="Followed Hyperlink" xfId="5433" builtinId="9" hidden="1"/>
    <cellStyle name="Followed Hyperlink" xfId="5434" builtinId="9" hidden="1"/>
    <cellStyle name="Followed Hyperlink" xfId="5435" builtinId="9" hidden="1"/>
    <cellStyle name="Followed Hyperlink" xfId="5436" builtinId="9" hidden="1"/>
    <cellStyle name="Followed Hyperlink" xfId="5437" builtinId="9" hidden="1"/>
    <cellStyle name="Followed Hyperlink" xfId="5438" builtinId="9" hidden="1"/>
    <cellStyle name="Followed Hyperlink" xfId="5439" builtinId="9" hidden="1"/>
    <cellStyle name="Followed Hyperlink" xfId="5440" builtinId="9" hidden="1"/>
    <cellStyle name="Followed Hyperlink" xfId="5441" builtinId="9" hidden="1"/>
    <cellStyle name="Followed Hyperlink" xfId="5442" builtinId="9" hidden="1"/>
    <cellStyle name="Followed Hyperlink" xfId="5443" builtinId="9" hidden="1"/>
    <cellStyle name="Followed Hyperlink" xfId="5444" builtinId="9" hidden="1"/>
    <cellStyle name="Followed Hyperlink" xfId="5445" builtinId="9" hidden="1"/>
    <cellStyle name="Followed Hyperlink" xfId="5446" builtinId="9" hidden="1"/>
    <cellStyle name="Followed Hyperlink" xfId="5447" builtinId="9" hidden="1"/>
    <cellStyle name="Followed Hyperlink" xfId="5448" builtinId="9" hidden="1"/>
    <cellStyle name="Followed Hyperlink" xfId="5449" builtinId="9" hidden="1"/>
    <cellStyle name="Followed Hyperlink" xfId="5450" builtinId="9" hidden="1"/>
    <cellStyle name="Followed Hyperlink" xfId="5451" builtinId="9" hidden="1"/>
    <cellStyle name="Followed Hyperlink" xfId="5452" builtinId="9" hidden="1"/>
    <cellStyle name="Followed Hyperlink" xfId="5453" builtinId="9" hidden="1"/>
    <cellStyle name="Followed Hyperlink" xfId="5454" builtinId="9" hidden="1"/>
    <cellStyle name="Followed Hyperlink" xfId="5455" builtinId="9" hidden="1"/>
    <cellStyle name="Followed Hyperlink" xfId="5456" builtinId="9" hidden="1"/>
    <cellStyle name="Followed Hyperlink" xfId="5457" builtinId="9" hidden="1"/>
    <cellStyle name="Followed Hyperlink" xfId="5458" builtinId="9" hidden="1"/>
    <cellStyle name="Followed Hyperlink" xfId="5459" builtinId="9" hidden="1"/>
    <cellStyle name="Followed Hyperlink" xfId="5460" builtinId="9" hidden="1"/>
    <cellStyle name="Followed Hyperlink" xfId="5461" builtinId="9" hidden="1"/>
    <cellStyle name="Followed Hyperlink" xfId="5462" builtinId="9" hidden="1"/>
    <cellStyle name="Followed Hyperlink" xfId="5463" builtinId="9" hidden="1"/>
    <cellStyle name="Followed Hyperlink" xfId="5464" builtinId="9" hidden="1"/>
    <cellStyle name="Followed Hyperlink" xfId="5465" builtinId="9" hidden="1"/>
    <cellStyle name="Followed Hyperlink" xfId="5466" builtinId="9" hidden="1"/>
    <cellStyle name="Followed Hyperlink" xfId="5467" builtinId="9" hidden="1"/>
    <cellStyle name="Followed Hyperlink" xfId="5468" builtinId="9" hidden="1"/>
    <cellStyle name="Followed Hyperlink" xfId="5469" builtinId="9" hidden="1"/>
    <cellStyle name="Followed Hyperlink" xfId="5470" builtinId="9" hidden="1"/>
    <cellStyle name="Followed Hyperlink" xfId="5471" builtinId="9" hidden="1"/>
    <cellStyle name="Followed Hyperlink" xfId="5472" builtinId="9" hidden="1"/>
    <cellStyle name="Followed Hyperlink" xfId="5473" builtinId="9" hidden="1"/>
    <cellStyle name="Followed Hyperlink" xfId="5474" builtinId="9" hidden="1"/>
    <cellStyle name="Followed Hyperlink" xfId="5475" builtinId="9" hidden="1"/>
    <cellStyle name="Followed Hyperlink" xfId="5476" builtinId="9" hidden="1"/>
    <cellStyle name="Followed Hyperlink" xfId="5477" builtinId="9" hidden="1"/>
    <cellStyle name="Followed Hyperlink" xfId="5478" builtinId="9" hidden="1"/>
    <cellStyle name="Followed Hyperlink" xfId="5479" builtinId="9" hidden="1"/>
    <cellStyle name="Followed Hyperlink" xfId="5480" builtinId="9" hidden="1"/>
    <cellStyle name="Followed Hyperlink" xfId="5481" builtinId="9" hidden="1"/>
    <cellStyle name="Followed Hyperlink" xfId="5482" builtinId="9" hidden="1"/>
    <cellStyle name="Followed Hyperlink" xfId="5483" builtinId="9" hidden="1"/>
    <cellStyle name="Followed Hyperlink" xfId="5484" builtinId="9" hidden="1"/>
    <cellStyle name="Followed Hyperlink" xfId="5485" builtinId="9" hidden="1"/>
    <cellStyle name="Followed Hyperlink" xfId="5486" builtinId="9" hidden="1"/>
    <cellStyle name="Followed Hyperlink" xfId="5487" builtinId="9" hidden="1"/>
    <cellStyle name="Followed Hyperlink" xfId="5488" builtinId="9" hidden="1"/>
    <cellStyle name="Followed Hyperlink" xfId="5489" builtinId="9" hidden="1"/>
    <cellStyle name="Followed Hyperlink" xfId="5490" builtinId="9" hidden="1"/>
    <cellStyle name="Followed Hyperlink" xfId="5491" builtinId="9" hidden="1"/>
    <cellStyle name="Followed Hyperlink" xfId="5492" builtinId="9" hidden="1"/>
    <cellStyle name="Followed Hyperlink" xfId="5493" builtinId="9" hidden="1"/>
    <cellStyle name="Followed Hyperlink" xfId="5494" builtinId="9" hidden="1"/>
    <cellStyle name="Followed Hyperlink" xfId="5495" builtinId="9" hidden="1"/>
    <cellStyle name="Followed Hyperlink" xfId="5496" builtinId="9" hidden="1"/>
    <cellStyle name="Followed Hyperlink" xfId="5497" builtinId="9" hidden="1"/>
    <cellStyle name="Followed Hyperlink" xfId="5498" builtinId="9" hidden="1"/>
    <cellStyle name="Followed Hyperlink" xfId="5499" builtinId="9" hidden="1"/>
    <cellStyle name="Followed Hyperlink" xfId="5500" builtinId="9" hidden="1"/>
    <cellStyle name="Followed Hyperlink" xfId="5501" builtinId="9" hidden="1"/>
    <cellStyle name="Followed Hyperlink" xfId="5502" builtinId="9" hidden="1"/>
    <cellStyle name="Followed Hyperlink" xfId="5503" builtinId="9" hidden="1"/>
    <cellStyle name="Followed Hyperlink" xfId="5504" builtinId="9" hidden="1"/>
    <cellStyle name="Followed Hyperlink" xfId="5505" builtinId="9" hidden="1"/>
    <cellStyle name="Followed Hyperlink" xfId="5506" builtinId="9" hidden="1"/>
    <cellStyle name="Followed Hyperlink" xfId="5507" builtinId="9" hidden="1"/>
    <cellStyle name="Followed Hyperlink" xfId="5508" builtinId="9" hidden="1"/>
    <cellStyle name="Followed Hyperlink" xfId="5509" builtinId="9" hidden="1"/>
    <cellStyle name="Followed Hyperlink" xfId="5510" builtinId="9" hidden="1"/>
    <cellStyle name="Followed Hyperlink" xfId="5511" builtinId="9" hidden="1"/>
    <cellStyle name="Followed Hyperlink" xfId="5512" builtinId="9" hidden="1"/>
    <cellStyle name="Followed Hyperlink" xfId="5513" builtinId="9" hidden="1"/>
    <cellStyle name="Followed Hyperlink" xfId="5514" builtinId="9" hidden="1"/>
    <cellStyle name="Followed Hyperlink" xfId="5515" builtinId="9" hidden="1"/>
    <cellStyle name="Followed Hyperlink" xfId="5516" builtinId="9" hidden="1"/>
    <cellStyle name="Followed Hyperlink" xfId="5517" builtinId="9" hidden="1"/>
    <cellStyle name="Followed Hyperlink" xfId="5518" builtinId="9" hidden="1"/>
    <cellStyle name="Followed Hyperlink" xfId="5519" builtinId="9" hidden="1"/>
    <cellStyle name="Followed Hyperlink" xfId="5520" builtinId="9" hidden="1"/>
    <cellStyle name="Followed Hyperlink" xfId="5521" builtinId="9" hidden="1"/>
    <cellStyle name="Followed Hyperlink" xfId="5522" builtinId="9" hidden="1"/>
    <cellStyle name="Followed Hyperlink" xfId="5523" builtinId="9" hidden="1"/>
    <cellStyle name="Followed Hyperlink" xfId="5524" builtinId="9" hidden="1"/>
    <cellStyle name="Followed Hyperlink" xfId="5525" builtinId="9" hidden="1"/>
    <cellStyle name="Followed Hyperlink" xfId="5526" builtinId="9" hidden="1"/>
    <cellStyle name="Followed Hyperlink" xfId="5527" builtinId="9" hidden="1"/>
    <cellStyle name="Followed Hyperlink" xfId="5528" builtinId="9" hidden="1"/>
    <cellStyle name="Followed Hyperlink" xfId="5529" builtinId="9" hidden="1"/>
    <cellStyle name="Followed Hyperlink" xfId="5530" builtinId="9" hidden="1"/>
    <cellStyle name="Followed Hyperlink" xfId="5531" builtinId="9" hidden="1"/>
    <cellStyle name="Followed Hyperlink" xfId="5532" builtinId="9" hidden="1"/>
    <cellStyle name="Followed Hyperlink" xfId="5533" builtinId="9" hidden="1"/>
    <cellStyle name="Followed Hyperlink" xfId="5534" builtinId="9" hidden="1"/>
    <cellStyle name="Followed Hyperlink" xfId="5535" builtinId="9" hidden="1"/>
    <cellStyle name="Followed Hyperlink" xfId="5536" builtinId="9" hidden="1"/>
    <cellStyle name="Followed Hyperlink" xfId="5537" builtinId="9" hidden="1"/>
    <cellStyle name="Followed Hyperlink" xfId="5538" builtinId="9" hidden="1"/>
    <cellStyle name="Followed Hyperlink" xfId="5539" builtinId="9" hidden="1"/>
    <cellStyle name="Followed Hyperlink" xfId="5540" builtinId="9" hidden="1"/>
    <cellStyle name="Followed Hyperlink" xfId="5541" builtinId="9" hidden="1"/>
    <cellStyle name="Followed Hyperlink" xfId="5542" builtinId="9" hidden="1"/>
    <cellStyle name="Followed Hyperlink" xfId="5543" builtinId="9" hidden="1"/>
    <cellStyle name="Followed Hyperlink" xfId="5544" builtinId="9" hidden="1"/>
    <cellStyle name="Followed Hyperlink" xfId="5545" builtinId="9" hidden="1"/>
    <cellStyle name="Followed Hyperlink" xfId="5546" builtinId="9" hidden="1"/>
    <cellStyle name="Followed Hyperlink" xfId="5547" builtinId="9" hidden="1"/>
    <cellStyle name="Followed Hyperlink" xfId="5548" builtinId="9" hidden="1"/>
    <cellStyle name="Followed Hyperlink" xfId="5549" builtinId="9" hidden="1"/>
    <cellStyle name="Followed Hyperlink" xfId="5550" builtinId="9" hidden="1"/>
    <cellStyle name="Followed Hyperlink" xfId="5551" builtinId="9" hidden="1"/>
    <cellStyle name="Followed Hyperlink" xfId="5552" builtinId="9" hidden="1"/>
    <cellStyle name="Followed Hyperlink" xfId="5553" builtinId="9" hidden="1"/>
    <cellStyle name="Followed Hyperlink" xfId="5554" builtinId="9" hidden="1"/>
    <cellStyle name="Followed Hyperlink" xfId="5555" builtinId="9" hidden="1"/>
    <cellStyle name="Followed Hyperlink" xfId="5556" builtinId="9" hidden="1"/>
    <cellStyle name="Followed Hyperlink" xfId="5557" builtinId="9" hidden="1"/>
    <cellStyle name="Followed Hyperlink" xfId="5558" builtinId="9" hidden="1"/>
    <cellStyle name="Followed Hyperlink" xfId="5559" builtinId="9" hidden="1"/>
    <cellStyle name="Followed Hyperlink" xfId="5560" builtinId="9" hidden="1"/>
    <cellStyle name="Followed Hyperlink" xfId="5561" builtinId="9" hidden="1"/>
    <cellStyle name="Followed Hyperlink" xfId="5562" builtinId="9" hidden="1"/>
    <cellStyle name="Followed Hyperlink" xfId="5563" builtinId="9" hidden="1"/>
    <cellStyle name="Followed Hyperlink" xfId="5564" builtinId="9" hidden="1"/>
    <cellStyle name="Followed Hyperlink" xfId="5565" builtinId="9" hidden="1"/>
    <cellStyle name="Followed Hyperlink" xfId="5566" builtinId="9" hidden="1"/>
    <cellStyle name="Followed Hyperlink" xfId="5567" builtinId="9" hidden="1"/>
    <cellStyle name="Followed Hyperlink" xfId="5568" builtinId="9" hidden="1"/>
    <cellStyle name="Followed Hyperlink" xfId="5569" builtinId="9" hidden="1"/>
    <cellStyle name="Followed Hyperlink" xfId="5570" builtinId="9" hidden="1"/>
    <cellStyle name="Followed Hyperlink" xfId="5571" builtinId="9" hidden="1"/>
    <cellStyle name="Followed Hyperlink" xfId="5572" builtinId="9" hidden="1"/>
    <cellStyle name="Followed Hyperlink" xfId="5573" builtinId="9" hidden="1"/>
    <cellStyle name="Followed Hyperlink" xfId="5574" builtinId="9" hidden="1"/>
    <cellStyle name="Followed Hyperlink" xfId="5575" builtinId="9" hidden="1"/>
    <cellStyle name="Followed Hyperlink" xfId="5576" builtinId="9" hidden="1"/>
    <cellStyle name="Followed Hyperlink" xfId="5577" builtinId="9" hidden="1"/>
    <cellStyle name="Followed Hyperlink" xfId="5578" builtinId="9" hidden="1"/>
    <cellStyle name="Followed Hyperlink" xfId="5579" builtinId="9" hidden="1"/>
    <cellStyle name="Followed Hyperlink" xfId="5580" builtinId="9" hidden="1"/>
    <cellStyle name="Followed Hyperlink" xfId="5581" builtinId="9" hidden="1"/>
    <cellStyle name="Followed Hyperlink" xfId="5582" builtinId="9" hidden="1"/>
    <cellStyle name="Followed Hyperlink" xfId="5583" builtinId="9" hidden="1"/>
    <cellStyle name="Followed Hyperlink" xfId="5584" builtinId="9" hidden="1"/>
    <cellStyle name="Followed Hyperlink" xfId="5585" builtinId="9" hidden="1"/>
    <cellStyle name="Followed Hyperlink" xfId="5586" builtinId="9" hidden="1"/>
    <cellStyle name="Followed Hyperlink" xfId="5587" builtinId="9" hidden="1"/>
    <cellStyle name="Followed Hyperlink" xfId="5588" builtinId="9" hidden="1"/>
    <cellStyle name="Followed Hyperlink" xfId="5589" builtinId="9" hidden="1"/>
    <cellStyle name="Followed Hyperlink" xfId="5590" builtinId="9" hidden="1"/>
    <cellStyle name="Followed Hyperlink" xfId="5591" builtinId="9" hidden="1"/>
    <cellStyle name="Followed Hyperlink" xfId="5592" builtinId="9" hidden="1"/>
    <cellStyle name="Followed Hyperlink" xfId="5593" builtinId="9" hidden="1"/>
    <cellStyle name="Followed Hyperlink" xfId="5594" builtinId="9" hidden="1"/>
    <cellStyle name="Followed Hyperlink" xfId="5595" builtinId="9" hidden="1"/>
    <cellStyle name="Followed Hyperlink" xfId="5596" builtinId="9" hidden="1"/>
    <cellStyle name="Followed Hyperlink" xfId="5597" builtinId="9" hidden="1"/>
    <cellStyle name="Followed Hyperlink" xfId="5598" builtinId="9" hidden="1"/>
    <cellStyle name="Followed Hyperlink" xfId="5599" builtinId="9" hidden="1"/>
    <cellStyle name="Followed Hyperlink" xfId="5600" builtinId="9" hidden="1"/>
    <cellStyle name="Followed Hyperlink" xfId="5601" builtinId="9" hidden="1"/>
    <cellStyle name="Followed Hyperlink" xfId="5602" builtinId="9" hidden="1"/>
    <cellStyle name="Followed Hyperlink" xfId="5603" builtinId="9" hidden="1"/>
    <cellStyle name="Followed Hyperlink" xfId="5604" builtinId="9" hidden="1"/>
    <cellStyle name="Followed Hyperlink" xfId="5605" builtinId="9" hidden="1"/>
    <cellStyle name="Followed Hyperlink" xfId="5606" builtinId="9" hidden="1"/>
    <cellStyle name="Followed Hyperlink" xfId="5607" builtinId="9" hidden="1"/>
    <cellStyle name="Followed Hyperlink" xfId="5608" builtinId="9" hidden="1"/>
    <cellStyle name="Followed Hyperlink" xfId="5609" builtinId="9" hidden="1"/>
    <cellStyle name="Followed Hyperlink" xfId="5610" builtinId="9" hidden="1"/>
    <cellStyle name="Followed Hyperlink" xfId="5611" builtinId="9" hidden="1"/>
    <cellStyle name="Followed Hyperlink" xfId="5612" builtinId="9" hidden="1"/>
    <cellStyle name="Followed Hyperlink" xfId="5613" builtinId="9" hidden="1"/>
    <cellStyle name="Followed Hyperlink" xfId="5614" builtinId="9" hidden="1"/>
    <cellStyle name="Followed Hyperlink" xfId="5615" builtinId="9" hidden="1"/>
    <cellStyle name="Followed Hyperlink" xfId="5616" builtinId="9" hidden="1"/>
    <cellStyle name="Followed Hyperlink" xfId="5617" builtinId="9" hidden="1"/>
    <cellStyle name="Followed Hyperlink" xfId="5618" builtinId="9" hidden="1"/>
    <cellStyle name="Followed Hyperlink" xfId="5619" builtinId="9" hidden="1"/>
    <cellStyle name="Followed Hyperlink" xfId="5620" builtinId="9" hidden="1"/>
    <cellStyle name="Followed Hyperlink" xfId="5621" builtinId="9" hidden="1"/>
    <cellStyle name="Followed Hyperlink" xfId="5622" builtinId="9" hidden="1"/>
    <cellStyle name="Followed Hyperlink" xfId="5623" builtinId="9" hidden="1"/>
    <cellStyle name="Followed Hyperlink" xfId="5624" builtinId="9" hidden="1"/>
    <cellStyle name="Followed Hyperlink" xfId="5625" builtinId="9" hidden="1"/>
    <cellStyle name="Followed Hyperlink" xfId="5626" builtinId="9" hidden="1"/>
    <cellStyle name="Followed Hyperlink" xfId="5627" builtinId="9" hidden="1"/>
    <cellStyle name="Followed Hyperlink" xfId="5628" builtinId="9" hidden="1"/>
    <cellStyle name="Followed Hyperlink" xfId="5629" builtinId="9" hidden="1"/>
    <cellStyle name="Followed Hyperlink" xfId="5630" builtinId="9" hidden="1"/>
    <cellStyle name="Followed Hyperlink" xfId="5631" builtinId="9" hidden="1"/>
    <cellStyle name="Followed Hyperlink" xfId="5632" builtinId="9" hidden="1"/>
    <cellStyle name="Followed Hyperlink" xfId="5633" builtinId="9" hidden="1"/>
    <cellStyle name="Followed Hyperlink" xfId="5634" builtinId="9" hidden="1"/>
    <cellStyle name="Followed Hyperlink" xfId="5635" builtinId="9" hidden="1"/>
    <cellStyle name="Followed Hyperlink" xfId="5636" builtinId="9" hidden="1"/>
    <cellStyle name="Followed Hyperlink" xfId="5637" builtinId="9" hidden="1"/>
    <cellStyle name="Followed Hyperlink" xfId="5638" builtinId="9" hidden="1"/>
    <cellStyle name="Followed Hyperlink" xfId="5639" builtinId="9" hidden="1"/>
    <cellStyle name="Followed Hyperlink" xfId="5640" builtinId="9" hidden="1"/>
    <cellStyle name="Followed Hyperlink" xfId="5641" builtinId="9" hidden="1"/>
    <cellStyle name="Followed Hyperlink" xfId="5642" builtinId="9" hidden="1"/>
    <cellStyle name="Followed Hyperlink" xfId="5643" builtinId="9" hidden="1"/>
    <cellStyle name="Followed Hyperlink" xfId="5644" builtinId="9" hidden="1"/>
    <cellStyle name="Followed Hyperlink" xfId="5645" builtinId="9" hidden="1"/>
    <cellStyle name="Followed Hyperlink" xfId="5646" builtinId="9" hidden="1"/>
    <cellStyle name="Followed Hyperlink" xfId="5647" builtinId="9" hidden="1"/>
    <cellStyle name="Followed Hyperlink" xfId="5648" builtinId="9" hidden="1"/>
    <cellStyle name="Followed Hyperlink" xfId="5649" builtinId="9" hidden="1"/>
    <cellStyle name="Followed Hyperlink" xfId="5650" builtinId="9" hidden="1"/>
    <cellStyle name="Followed Hyperlink" xfId="5651" builtinId="9" hidden="1"/>
    <cellStyle name="Followed Hyperlink" xfId="5652" builtinId="9" hidden="1"/>
    <cellStyle name="Followed Hyperlink" xfId="5653" builtinId="9" hidden="1"/>
    <cellStyle name="Followed Hyperlink" xfId="5654" builtinId="9" hidden="1"/>
    <cellStyle name="Followed Hyperlink" xfId="5655" builtinId="9" hidden="1"/>
    <cellStyle name="Followed Hyperlink" xfId="5656" builtinId="9" hidden="1"/>
    <cellStyle name="Followed Hyperlink" xfId="5657" builtinId="9" hidden="1"/>
    <cellStyle name="Followed Hyperlink" xfId="5658" builtinId="9" hidden="1"/>
    <cellStyle name="Followed Hyperlink" xfId="5659" builtinId="9" hidden="1"/>
    <cellStyle name="Followed Hyperlink" xfId="5660" builtinId="9" hidden="1"/>
    <cellStyle name="Followed Hyperlink" xfId="5661" builtinId="9" hidden="1"/>
    <cellStyle name="Followed Hyperlink" xfId="5662" builtinId="9" hidden="1"/>
    <cellStyle name="Followed Hyperlink" xfId="5663" builtinId="9" hidden="1"/>
    <cellStyle name="Followed Hyperlink" xfId="5664" builtinId="9" hidden="1"/>
    <cellStyle name="Followed Hyperlink" xfId="5665" builtinId="9" hidden="1"/>
    <cellStyle name="Followed Hyperlink" xfId="5666" builtinId="9" hidden="1"/>
    <cellStyle name="Followed Hyperlink" xfId="5667" builtinId="9" hidden="1"/>
    <cellStyle name="Followed Hyperlink" xfId="5668" builtinId="9" hidden="1"/>
    <cellStyle name="Followed Hyperlink" xfId="5669" builtinId="9" hidden="1"/>
    <cellStyle name="Followed Hyperlink" xfId="5670" builtinId="9" hidden="1"/>
    <cellStyle name="Followed Hyperlink" xfId="5671" builtinId="9" hidden="1"/>
    <cellStyle name="Followed Hyperlink" xfId="5672" builtinId="9" hidden="1"/>
    <cellStyle name="Followed Hyperlink" xfId="5673" builtinId="9" hidden="1"/>
    <cellStyle name="Followed Hyperlink" xfId="5674" builtinId="9" hidden="1"/>
    <cellStyle name="Followed Hyperlink" xfId="5675" builtinId="9" hidden="1"/>
    <cellStyle name="Followed Hyperlink" xfId="5676" builtinId="9" hidden="1"/>
    <cellStyle name="Followed Hyperlink" xfId="5677" builtinId="9" hidden="1"/>
    <cellStyle name="Followed Hyperlink" xfId="5678" builtinId="9" hidden="1"/>
    <cellStyle name="Followed Hyperlink" xfId="5679" builtinId="9" hidden="1"/>
    <cellStyle name="Followed Hyperlink" xfId="5680" builtinId="9" hidden="1"/>
    <cellStyle name="Followed Hyperlink" xfId="5681" builtinId="9" hidden="1"/>
    <cellStyle name="Followed Hyperlink" xfId="5682" builtinId="9" hidden="1"/>
    <cellStyle name="Followed Hyperlink" xfId="5683" builtinId="9" hidden="1"/>
    <cellStyle name="Followed Hyperlink" xfId="5684" builtinId="9" hidden="1"/>
    <cellStyle name="Followed Hyperlink" xfId="6215" builtinId="9" hidden="1"/>
    <cellStyle name="Followed Hyperlink" xfId="6216" builtinId="9" hidden="1"/>
    <cellStyle name="Followed Hyperlink" xfId="6217" builtinId="9" hidden="1"/>
    <cellStyle name="Followed Hyperlink" xfId="6218" builtinId="9" hidden="1"/>
    <cellStyle name="Followed Hyperlink" xfId="6219" builtinId="9" hidden="1"/>
    <cellStyle name="Followed Hyperlink" xfId="6220" builtinId="9" hidden="1"/>
    <cellStyle name="Followed Hyperlink" xfId="6221" builtinId="9" hidden="1"/>
    <cellStyle name="Followed Hyperlink" xfId="6222" builtinId="9" hidden="1"/>
    <cellStyle name="Followed Hyperlink" xfId="6223" builtinId="9" hidden="1"/>
    <cellStyle name="Followed Hyperlink" xfId="6224" builtinId="9" hidden="1"/>
    <cellStyle name="Followed Hyperlink" xfId="6225" builtinId="9" hidden="1"/>
    <cellStyle name="Followed Hyperlink" xfId="6226" builtinId="9" hidden="1"/>
    <cellStyle name="Followed Hyperlink" xfId="6227" builtinId="9" hidden="1"/>
    <cellStyle name="Followed Hyperlink" xfId="6228" builtinId="9" hidden="1"/>
    <cellStyle name="Followed Hyperlink" xfId="6229" builtinId="9" hidden="1"/>
    <cellStyle name="Followed Hyperlink" xfId="6230" builtinId="9" hidden="1"/>
    <cellStyle name="Followed Hyperlink" xfId="6231" builtinId="9" hidden="1"/>
    <cellStyle name="Followed Hyperlink" xfId="6232" builtinId="9" hidden="1"/>
    <cellStyle name="Followed Hyperlink" xfId="6233" builtinId="9" hidden="1"/>
    <cellStyle name="Followed Hyperlink" xfId="6234" builtinId="9" hidden="1"/>
    <cellStyle name="Followed Hyperlink" xfId="6235" builtinId="9" hidden="1"/>
    <cellStyle name="Followed Hyperlink" xfId="6236" builtinId="9" hidden="1"/>
    <cellStyle name="Followed Hyperlink" xfId="6237" builtinId="9" hidden="1"/>
    <cellStyle name="Followed Hyperlink" xfId="6238" builtinId="9" hidden="1"/>
    <cellStyle name="Followed Hyperlink" xfId="6239" builtinId="9" hidden="1"/>
    <cellStyle name="Followed Hyperlink" xfId="6240" builtinId="9" hidden="1"/>
    <cellStyle name="Followed Hyperlink" xfId="6241" builtinId="9" hidden="1"/>
    <cellStyle name="Followed Hyperlink" xfId="6242" builtinId="9" hidden="1"/>
    <cellStyle name="Followed Hyperlink" xfId="6243" builtinId="9" hidden="1"/>
    <cellStyle name="Followed Hyperlink" xfId="6244" builtinId="9" hidden="1"/>
    <cellStyle name="Followed Hyperlink" xfId="6245" builtinId="9" hidden="1"/>
    <cellStyle name="Followed Hyperlink" xfId="6246" builtinId="9" hidden="1"/>
    <cellStyle name="Followed Hyperlink" xfId="6247" builtinId="9" hidden="1"/>
    <cellStyle name="Followed Hyperlink" xfId="6248" builtinId="9" hidden="1"/>
    <cellStyle name="Followed Hyperlink" xfId="6249" builtinId="9" hidden="1"/>
    <cellStyle name="Followed Hyperlink" xfId="6250" builtinId="9" hidden="1"/>
    <cellStyle name="Followed Hyperlink" xfId="6251" builtinId="9" hidden="1"/>
    <cellStyle name="Followed Hyperlink" xfId="6252" builtinId="9" hidden="1"/>
    <cellStyle name="Followed Hyperlink" xfId="6253" builtinId="9" hidden="1"/>
    <cellStyle name="Followed Hyperlink" xfId="6254" builtinId="9" hidden="1"/>
    <cellStyle name="Followed Hyperlink" xfId="6255" builtinId="9" hidden="1"/>
    <cellStyle name="Followed Hyperlink" xfId="6256" builtinId="9" hidden="1"/>
    <cellStyle name="Followed Hyperlink" xfId="6257" builtinId="9" hidden="1"/>
    <cellStyle name="Followed Hyperlink" xfId="6258" builtinId="9" hidden="1"/>
    <cellStyle name="Followed Hyperlink" xfId="6259" builtinId="9" hidden="1"/>
    <cellStyle name="Followed Hyperlink" xfId="6260" builtinId="9" hidden="1"/>
    <cellStyle name="Followed Hyperlink" xfId="6261" builtinId="9" hidden="1"/>
    <cellStyle name="Followed Hyperlink" xfId="6208" builtinId="9" hidden="1"/>
    <cellStyle name="Followed Hyperlink" xfId="6207" builtinId="9" hidden="1"/>
    <cellStyle name="Followed Hyperlink" xfId="6206" builtinId="9" hidden="1"/>
    <cellStyle name="Followed Hyperlink" xfId="6205" builtinId="9" hidden="1"/>
    <cellStyle name="Followed Hyperlink" xfId="6204" builtinId="9" hidden="1"/>
    <cellStyle name="Followed Hyperlink" xfId="6203" builtinId="9" hidden="1"/>
    <cellStyle name="Followed Hyperlink" xfId="6202" builtinId="9" hidden="1"/>
    <cellStyle name="Followed Hyperlink" xfId="6201" builtinId="9" hidden="1"/>
    <cellStyle name="Followed Hyperlink" xfId="6200" builtinId="9" hidden="1"/>
    <cellStyle name="Followed Hyperlink" xfId="6199" builtinId="9" hidden="1"/>
    <cellStyle name="Followed Hyperlink" xfId="6198" builtinId="9" hidden="1"/>
    <cellStyle name="Followed Hyperlink" xfId="6197" builtinId="9" hidden="1"/>
    <cellStyle name="Followed Hyperlink" xfId="6196" builtinId="9" hidden="1"/>
    <cellStyle name="Followed Hyperlink" xfId="6195" builtinId="9" hidden="1"/>
    <cellStyle name="Followed Hyperlink" xfId="6194" builtinId="9" hidden="1"/>
    <cellStyle name="Followed Hyperlink" xfId="6193" builtinId="9" hidden="1"/>
    <cellStyle name="Followed Hyperlink" xfId="6192" builtinId="9" hidden="1"/>
    <cellStyle name="Followed Hyperlink" xfId="6191" builtinId="9" hidden="1"/>
    <cellStyle name="Followed Hyperlink" xfId="6190" builtinId="9" hidden="1"/>
    <cellStyle name="Followed Hyperlink" xfId="6189" builtinId="9" hidden="1"/>
    <cellStyle name="Followed Hyperlink" xfId="6188" builtinId="9" hidden="1"/>
    <cellStyle name="Followed Hyperlink" xfId="6187" builtinId="9" hidden="1"/>
    <cellStyle name="Followed Hyperlink" xfId="6186" builtinId="9" hidden="1"/>
    <cellStyle name="Followed Hyperlink" xfId="6185" builtinId="9" hidden="1"/>
    <cellStyle name="Followed Hyperlink" xfId="6184" builtinId="9" hidden="1"/>
    <cellStyle name="Followed Hyperlink" xfId="6183" builtinId="9" hidden="1"/>
    <cellStyle name="Followed Hyperlink" xfId="6182" builtinId="9" hidden="1"/>
    <cellStyle name="Followed Hyperlink" xfId="6181" builtinId="9" hidden="1"/>
    <cellStyle name="Followed Hyperlink" xfId="6180" builtinId="9" hidden="1"/>
    <cellStyle name="Followed Hyperlink" xfId="6179" builtinId="9" hidden="1"/>
    <cellStyle name="Followed Hyperlink" xfId="6178" builtinId="9" hidden="1"/>
    <cellStyle name="Followed Hyperlink" xfId="6177" builtinId="9" hidden="1"/>
    <cellStyle name="Followed Hyperlink" xfId="6176" builtinId="9" hidden="1"/>
    <cellStyle name="Followed Hyperlink" xfId="6175" builtinId="9" hidden="1"/>
    <cellStyle name="Followed Hyperlink" xfId="6174" builtinId="9" hidden="1"/>
    <cellStyle name="Followed Hyperlink" xfId="6173" builtinId="9" hidden="1"/>
    <cellStyle name="Followed Hyperlink" xfId="6172" builtinId="9" hidden="1"/>
    <cellStyle name="Followed Hyperlink" xfId="6171" builtinId="9" hidden="1"/>
    <cellStyle name="Followed Hyperlink" xfId="6170" builtinId="9" hidden="1"/>
    <cellStyle name="Followed Hyperlink" xfId="6169" builtinId="9" hidden="1"/>
    <cellStyle name="Followed Hyperlink" xfId="6168" builtinId="9" hidden="1"/>
    <cellStyle name="Followed Hyperlink" xfId="6167" builtinId="9" hidden="1"/>
    <cellStyle name="Followed Hyperlink" xfId="6166" builtinId="9" hidden="1"/>
    <cellStyle name="Followed Hyperlink" xfId="6165" builtinId="9" hidden="1"/>
    <cellStyle name="Followed Hyperlink" xfId="6164" builtinId="9" hidden="1"/>
    <cellStyle name="Followed Hyperlink" xfId="6163" builtinId="9" hidden="1"/>
    <cellStyle name="Followed Hyperlink" xfId="6162" builtinId="9" hidden="1"/>
    <cellStyle name="Followed Hyperlink" xfId="6161" builtinId="9" hidden="1"/>
    <cellStyle name="Followed Hyperlink" xfId="6160" builtinId="9" hidden="1"/>
    <cellStyle name="Followed Hyperlink" xfId="6159" builtinId="9" hidden="1"/>
    <cellStyle name="Followed Hyperlink" xfId="6158" builtinId="9" hidden="1"/>
    <cellStyle name="Followed Hyperlink" xfId="6157" builtinId="9" hidden="1"/>
    <cellStyle name="Followed Hyperlink" xfId="6156" builtinId="9" hidden="1"/>
    <cellStyle name="Followed Hyperlink" xfId="6155" builtinId="9" hidden="1"/>
    <cellStyle name="Followed Hyperlink" xfId="6154" builtinId="9" hidden="1"/>
    <cellStyle name="Followed Hyperlink" xfId="6153" builtinId="9" hidden="1"/>
    <cellStyle name="Followed Hyperlink" xfId="6152" builtinId="9" hidden="1"/>
    <cellStyle name="Followed Hyperlink" xfId="6151" builtinId="9" hidden="1"/>
    <cellStyle name="Followed Hyperlink" xfId="6150" builtinId="9" hidden="1"/>
    <cellStyle name="Followed Hyperlink" xfId="6149" builtinId="9" hidden="1"/>
    <cellStyle name="Followed Hyperlink" xfId="6148" builtinId="9" hidden="1"/>
    <cellStyle name="Followed Hyperlink" xfId="6147" builtinId="9" hidden="1"/>
    <cellStyle name="Followed Hyperlink" xfId="6146" builtinId="9" hidden="1"/>
    <cellStyle name="Followed Hyperlink" xfId="6145" builtinId="9" hidden="1"/>
    <cellStyle name="Followed Hyperlink" xfId="6144" builtinId="9" hidden="1"/>
    <cellStyle name="Followed Hyperlink" xfId="6143" builtinId="9" hidden="1"/>
    <cellStyle name="Followed Hyperlink" xfId="6142" builtinId="9" hidden="1"/>
    <cellStyle name="Followed Hyperlink" xfId="6141" builtinId="9" hidden="1"/>
    <cellStyle name="Followed Hyperlink" xfId="6140" builtinId="9" hidden="1"/>
    <cellStyle name="Followed Hyperlink" xfId="6139" builtinId="9" hidden="1"/>
    <cellStyle name="Followed Hyperlink" xfId="6138" builtinId="9" hidden="1"/>
    <cellStyle name="Followed Hyperlink" xfId="6137" builtinId="9" hidden="1"/>
    <cellStyle name="Followed Hyperlink" xfId="6136" builtinId="9" hidden="1"/>
    <cellStyle name="Followed Hyperlink" xfId="6135" builtinId="9" hidden="1"/>
    <cellStyle name="Followed Hyperlink" xfId="6134" builtinId="9" hidden="1"/>
    <cellStyle name="Followed Hyperlink" xfId="6133" builtinId="9" hidden="1"/>
    <cellStyle name="Followed Hyperlink" xfId="6132" builtinId="9" hidden="1"/>
    <cellStyle name="Followed Hyperlink" xfId="6131" builtinId="9" hidden="1"/>
    <cellStyle name="Followed Hyperlink" xfId="6130" builtinId="9" hidden="1"/>
    <cellStyle name="Followed Hyperlink" xfId="6129" builtinId="9" hidden="1"/>
    <cellStyle name="Followed Hyperlink" xfId="6128" builtinId="9" hidden="1"/>
    <cellStyle name="Followed Hyperlink" xfId="131" builtinId="9" hidden="1"/>
    <cellStyle name="Followed Hyperlink" xfId="127" builtinId="9" hidden="1"/>
    <cellStyle name="Followed Hyperlink" xfId="119" builtinId="9" hidden="1"/>
    <cellStyle name="Followed Hyperlink" xfId="112" builtinId="9" hidden="1"/>
    <cellStyle name="Followed Hyperlink" xfId="6127" builtinId="9" hidden="1"/>
    <cellStyle name="Followed Hyperlink" xfId="6126" builtinId="9" hidden="1"/>
    <cellStyle name="Followed Hyperlink" xfId="6125" builtinId="9" hidden="1"/>
    <cellStyle name="Followed Hyperlink" xfId="6124" builtinId="9" hidden="1"/>
    <cellStyle name="Followed Hyperlink" xfId="6123" builtinId="9" hidden="1"/>
    <cellStyle name="Followed Hyperlink" xfId="6122" builtinId="9" hidden="1"/>
    <cellStyle name="Followed Hyperlink" xfId="6121" builtinId="9" hidden="1"/>
    <cellStyle name="Followed Hyperlink" xfId="6120" builtinId="9" hidden="1"/>
    <cellStyle name="Followed Hyperlink" xfId="6119" builtinId="9" hidden="1"/>
    <cellStyle name="Followed Hyperlink" xfId="6118" builtinId="9" hidden="1"/>
    <cellStyle name="Followed Hyperlink" xfId="6117" builtinId="9" hidden="1"/>
    <cellStyle name="Followed Hyperlink" xfId="6116" builtinId="9" hidden="1"/>
    <cellStyle name="Followed Hyperlink" xfId="6115" builtinId="9" hidden="1"/>
    <cellStyle name="Followed Hyperlink" xfId="6114" builtinId="9" hidden="1"/>
    <cellStyle name="Followed Hyperlink" xfId="6113" builtinId="9" hidden="1"/>
    <cellStyle name="Followed Hyperlink" xfId="6112" builtinId="9" hidden="1"/>
    <cellStyle name="Followed Hyperlink" xfId="6111" builtinId="9" hidden="1"/>
    <cellStyle name="Followed Hyperlink" xfId="6110" builtinId="9" hidden="1"/>
    <cellStyle name="Followed Hyperlink" xfId="6109" builtinId="9" hidden="1"/>
    <cellStyle name="Followed Hyperlink" xfId="6108" builtinId="9" hidden="1"/>
    <cellStyle name="Followed Hyperlink" xfId="6107" builtinId="9" hidden="1"/>
    <cellStyle name="Followed Hyperlink" xfId="6106" builtinId="9" hidden="1"/>
    <cellStyle name="Followed Hyperlink" xfId="6105" builtinId="9" hidden="1"/>
    <cellStyle name="Followed Hyperlink" xfId="6104" builtinId="9" hidden="1"/>
    <cellStyle name="Followed Hyperlink" xfId="6103" builtinId="9" hidden="1"/>
    <cellStyle name="Followed Hyperlink" xfId="6102" builtinId="9" hidden="1"/>
    <cellStyle name="Followed Hyperlink" xfId="6101" builtinId="9" hidden="1"/>
    <cellStyle name="Followed Hyperlink" xfId="6100" builtinId="9" hidden="1"/>
    <cellStyle name="Followed Hyperlink" xfId="6099" builtinId="9" hidden="1"/>
    <cellStyle name="Followed Hyperlink" xfId="6098" builtinId="9" hidden="1"/>
    <cellStyle name="Followed Hyperlink" xfId="6097" builtinId="9" hidden="1"/>
    <cellStyle name="Followed Hyperlink" xfId="6096" builtinId="9" hidden="1"/>
    <cellStyle name="Followed Hyperlink" xfId="6095" builtinId="9" hidden="1"/>
    <cellStyle name="Followed Hyperlink" xfId="6094" builtinId="9" hidden="1"/>
    <cellStyle name="Followed Hyperlink" xfId="6093" builtinId="9" hidden="1"/>
    <cellStyle name="Followed Hyperlink" xfId="6092" builtinId="9" hidden="1"/>
    <cellStyle name="Followed Hyperlink" xfId="6091" builtinId="9" hidden="1"/>
    <cellStyle name="Followed Hyperlink" xfId="6090" builtinId="9" hidden="1"/>
    <cellStyle name="Followed Hyperlink" xfId="6089" builtinId="9" hidden="1"/>
    <cellStyle name="Followed Hyperlink" xfId="6088" builtinId="9" hidden="1"/>
    <cellStyle name="Followed Hyperlink" xfId="6087" builtinId="9" hidden="1"/>
    <cellStyle name="Followed Hyperlink" xfId="6086" builtinId="9" hidden="1"/>
    <cellStyle name="Followed Hyperlink" xfId="6085" builtinId="9" hidden="1"/>
    <cellStyle name="Followed Hyperlink" xfId="6084" builtinId="9" hidden="1"/>
    <cellStyle name="Followed Hyperlink" xfId="6083" builtinId="9" hidden="1"/>
    <cellStyle name="Followed Hyperlink" xfId="6082" builtinId="9" hidden="1"/>
    <cellStyle name="Followed Hyperlink" xfId="6081" builtinId="9" hidden="1"/>
    <cellStyle name="Followed Hyperlink" xfId="6080" builtinId="9" hidden="1"/>
    <cellStyle name="Followed Hyperlink" xfId="6079" builtinId="9" hidden="1"/>
    <cellStyle name="Followed Hyperlink" xfId="6078" builtinId="9" hidden="1"/>
    <cellStyle name="Followed Hyperlink" xfId="6077" builtinId="9" hidden="1"/>
    <cellStyle name="Followed Hyperlink" xfId="6076" builtinId="9" hidden="1"/>
    <cellStyle name="Followed Hyperlink" xfId="6075" builtinId="9" hidden="1"/>
    <cellStyle name="Followed Hyperlink" xfId="6074" builtinId="9" hidden="1"/>
    <cellStyle name="Followed Hyperlink" xfId="6073" builtinId="9" hidden="1"/>
    <cellStyle name="Followed Hyperlink" xfId="6072" builtinId="9" hidden="1"/>
    <cellStyle name="Followed Hyperlink" xfId="6071" builtinId="9" hidden="1"/>
    <cellStyle name="Followed Hyperlink" xfId="6070" builtinId="9" hidden="1"/>
    <cellStyle name="Followed Hyperlink" xfId="6069" builtinId="9" hidden="1"/>
    <cellStyle name="Followed Hyperlink" xfId="6068" builtinId="9" hidden="1"/>
    <cellStyle name="Followed Hyperlink" xfId="6067" builtinId="9" hidden="1"/>
    <cellStyle name="Followed Hyperlink" xfId="6066" builtinId="9" hidden="1"/>
    <cellStyle name="Followed Hyperlink" xfId="6065" builtinId="9" hidden="1"/>
    <cellStyle name="Followed Hyperlink" xfId="6064" builtinId="9" hidden="1"/>
    <cellStyle name="Followed Hyperlink" xfId="6063" builtinId="9" hidden="1"/>
    <cellStyle name="Followed Hyperlink" xfId="6062" builtinId="9" hidden="1"/>
    <cellStyle name="Followed Hyperlink" xfId="6061" builtinId="9" hidden="1"/>
    <cellStyle name="Followed Hyperlink" xfId="6060" builtinId="9" hidden="1"/>
    <cellStyle name="Followed Hyperlink" xfId="6059" builtinId="9" hidden="1"/>
    <cellStyle name="Followed Hyperlink" xfId="6058" builtinId="9" hidden="1"/>
    <cellStyle name="Followed Hyperlink" xfId="6057" builtinId="9" hidden="1"/>
    <cellStyle name="Followed Hyperlink" xfId="6056" builtinId="9" hidden="1"/>
    <cellStyle name="Followed Hyperlink" xfId="6055" builtinId="9" hidden="1"/>
    <cellStyle name="Followed Hyperlink" xfId="6054" builtinId="9" hidden="1"/>
    <cellStyle name="Followed Hyperlink" xfId="6053" builtinId="9" hidden="1"/>
    <cellStyle name="Followed Hyperlink" xfId="6052" builtinId="9" hidden="1"/>
    <cellStyle name="Followed Hyperlink" xfId="6051" builtinId="9" hidden="1"/>
    <cellStyle name="Followed Hyperlink" xfId="6050" builtinId="9" hidden="1"/>
    <cellStyle name="Followed Hyperlink" xfId="6049" builtinId="9" hidden="1"/>
    <cellStyle name="Followed Hyperlink" xfId="6048" builtinId="9" hidden="1"/>
    <cellStyle name="Followed Hyperlink" xfId="6047" builtinId="9" hidden="1"/>
    <cellStyle name="Followed Hyperlink" xfId="6046" builtinId="9" hidden="1"/>
    <cellStyle name="Followed Hyperlink" xfId="6045" builtinId="9" hidden="1"/>
    <cellStyle name="Followed Hyperlink" xfId="6044" builtinId="9" hidden="1"/>
    <cellStyle name="Followed Hyperlink" xfId="6043" builtinId="9" hidden="1"/>
    <cellStyle name="Followed Hyperlink" xfId="6042" builtinId="9" hidden="1"/>
    <cellStyle name="Followed Hyperlink" xfId="6041" builtinId="9" hidden="1"/>
    <cellStyle name="Followed Hyperlink" xfId="6040" builtinId="9" hidden="1"/>
    <cellStyle name="Followed Hyperlink" xfId="6039" builtinId="9" hidden="1"/>
    <cellStyle name="Followed Hyperlink" xfId="6038" builtinId="9" hidden="1"/>
    <cellStyle name="Followed Hyperlink" xfId="6037" builtinId="9" hidden="1"/>
    <cellStyle name="Followed Hyperlink" xfId="6036" builtinId="9" hidden="1"/>
    <cellStyle name="Followed Hyperlink" xfId="6035" builtinId="9" hidden="1"/>
    <cellStyle name="Followed Hyperlink" xfId="6034" builtinId="9" hidden="1"/>
    <cellStyle name="Followed Hyperlink" xfId="6033" builtinId="9" hidden="1"/>
    <cellStyle name="Followed Hyperlink" xfId="6032" builtinId="9" hidden="1"/>
    <cellStyle name="Followed Hyperlink" xfId="6031" builtinId="9" hidden="1"/>
    <cellStyle name="Followed Hyperlink" xfId="6030" builtinId="9" hidden="1"/>
    <cellStyle name="Followed Hyperlink" xfId="6029" builtinId="9" hidden="1"/>
    <cellStyle name="Followed Hyperlink" xfId="6028" builtinId="9" hidden="1"/>
    <cellStyle name="Followed Hyperlink" xfId="6027" builtinId="9" hidden="1"/>
    <cellStyle name="Followed Hyperlink" xfId="6026" builtinId="9" hidden="1"/>
    <cellStyle name="Followed Hyperlink" xfId="6025" builtinId="9" hidden="1"/>
    <cellStyle name="Followed Hyperlink" xfId="6024" builtinId="9" hidden="1"/>
    <cellStyle name="Followed Hyperlink" xfId="6023" builtinId="9" hidden="1"/>
    <cellStyle name="Followed Hyperlink" xfId="6022" builtinId="9" hidden="1"/>
    <cellStyle name="Followed Hyperlink" xfId="6021" builtinId="9" hidden="1"/>
    <cellStyle name="Followed Hyperlink" xfId="6020" builtinId="9" hidden="1"/>
    <cellStyle name="Followed Hyperlink" xfId="6019" builtinId="9" hidden="1"/>
    <cellStyle name="Followed Hyperlink" xfId="6018" builtinId="9" hidden="1"/>
    <cellStyle name="Followed Hyperlink" xfId="6017" builtinId="9" hidden="1"/>
    <cellStyle name="Followed Hyperlink" xfId="6016" builtinId="9" hidden="1"/>
    <cellStyle name="Followed Hyperlink" xfId="6015" builtinId="9" hidden="1"/>
    <cellStyle name="Followed Hyperlink" xfId="6014" builtinId="9" hidden="1"/>
    <cellStyle name="Followed Hyperlink" xfId="6013" builtinId="9" hidden="1"/>
    <cellStyle name="Followed Hyperlink" xfId="6012" builtinId="9" hidden="1"/>
    <cellStyle name="Followed Hyperlink" xfId="6011" builtinId="9" hidden="1"/>
    <cellStyle name="Followed Hyperlink" xfId="6010" builtinId="9" hidden="1"/>
    <cellStyle name="Followed Hyperlink" xfId="6009" builtinId="9" hidden="1"/>
    <cellStyle name="Followed Hyperlink" xfId="6008" builtinId="9" hidden="1"/>
    <cellStyle name="Followed Hyperlink" xfId="6007" builtinId="9" hidden="1"/>
    <cellStyle name="Followed Hyperlink" xfId="6006" builtinId="9" hidden="1"/>
    <cellStyle name="Followed Hyperlink" xfId="6005" builtinId="9" hidden="1"/>
    <cellStyle name="Followed Hyperlink" xfId="6004" builtinId="9" hidden="1"/>
    <cellStyle name="Followed Hyperlink" xfId="6003" builtinId="9" hidden="1"/>
    <cellStyle name="Followed Hyperlink" xfId="6002" builtinId="9" hidden="1"/>
    <cellStyle name="Followed Hyperlink" xfId="6001" builtinId="9" hidden="1"/>
    <cellStyle name="Followed Hyperlink" xfId="6000" builtinId="9" hidden="1"/>
    <cellStyle name="Followed Hyperlink" xfId="5999" builtinId="9" hidden="1"/>
    <cellStyle name="Followed Hyperlink" xfId="5998" builtinId="9" hidden="1"/>
    <cellStyle name="Followed Hyperlink" xfId="5997" builtinId="9" hidden="1"/>
    <cellStyle name="Followed Hyperlink" xfId="5996" builtinId="9" hidden="1"/>
    <cellStyle name="Followed Hyperlink" xfId="5995" builtinId="9" hidden="1"/>
    <cellStyle name="Followed Hyperlink" xfId="5994" builtinId="9" hidden="1"/>
    <cellStyle name="Followed Hyperlink" xfId="5993" builtinId="9" hidden="1"/>
    <cellStyle name="Followed Hyperlink" xfId="5992" builtinId="9" hidden="1"/>
    <cellStyle name="Followed Hyperlink" xfId="5991" builtinId="9" hidden="1"/>
    <cellStyle name="Followed Hyperlink" xfId="5990" builtinId="9" hidden="1"/>
    <cellStyle name="Followed Hyperlink" xfId="5989" builtinId="9" hidden="1"/>
    <cellStyle name="Followed Hyperlink" xfId="5988" builtinId="9" hidden="1"/>
    <cellStyle name="Followed Hyperlink" xfId="5987" builtinId="9" hidden="1"/>
    <cellStyle name="Followed Hyperlink" xfId="5986" builtinId="9" hidden="1"/>
    <cellStyle name="Followed Hyperlink" xfId="5985" builtinId="9" hidden="1"/>
    <cellStyle name="Followed Hyperlink" xfId="5984" builtinId="9" hidden="1"/>
    <cellStyle name="Followed Hyperlink" xfId="5983" builtinId="9" hidden="1"/>
    <cellStyle name="Followed Hyperlink" xfId="5982" builtinId="9" hidden="1"/>
    <cellStyle name="Followed Hyperlink" xfId="5981" builtinId="9" hidden="1"/>
    <cellStyle name="Followed Hyperlink" xfId="5980" builtinId="9" hidden="1"/>
    <cellStyle name="Followed Hyperlink" xfId="5979" builtinId="9" hidden="1"/>
    <cellStyle name="Followed Hyperlink" xfId="5978" builtinId="9" hidden="1"/>
    <cellStyle name="Followed Hyperlink" xfId="5977" builtinId="9" hidden="1"/>
    <cellStyle name="Followed Hyperlink" xfId="5976" builtinId="9" hidden="1"/>
    <cellStyle name="Followed Hyperlink" xfId="5975" builtinId="9" hidden="1"/>
    <cellStyle name="Followed Hyperlink" xfId="5974" builtinId="9" hidden="1"/>
    <cellStyle name="Followed Hyperlink" xfId="5973" builtinId="9" hidden="1"/>
    <cellStyle name="Followed Hyperlink" xfId="5972" builtinId="9" hidden="1"/>
    <cellStyle name="Followed Hyperlink" xfId="5971" builtinId="9" hidden="1"/>
    <cellStyle name="Followed Hyperlink" xfId="5970" builtinId="9" hidden="1"/>
    <cellStyle name="Followed Hyperlink" xfId="5969" builtinId="9" hidden="1"/>
    <cellStyle name="Followed Hyperlink" xfId="5968" builtinId="9" hidden="1"/>
    <cellStyle name="Followed Hyperlink" xfId="5967" builtinId="9" hidden="1"/>
    <cellStyle name="Followed Hyperlink" xfId="5966" builtinId="9" hidden="1"/>
    <cellStyle name="Followed Hyperlink" xfId="5965" builtinId="9" hidden="1"/>
    <cellStyle name="Followed Hyperlink" xfId="5964" builtinId="9" hidden="1"/>
    <cellStyle name="Followed Hyperlink" xfId="5963" builtinId="9" hidden="1"/>
    <cellStyle name="Followed Hyperlink" xfId="5962" builtinId="9" hidden="1"/>
    <cellStyle name="Followed Hyperlink" xfId="5961" builtinId="9" hidden="1"/>
    <cellStyle name="Followed Hyperlink" xfId="5960" builtinId="9" hidden="1"/>
    <cellStyle name="Followed Hyperlink" xfId="5959" builtinId="9" hidden="1"/>
    <cellStyle name="Followed Hyperlink" xfId="5958" builtinId="9" hidden="1"/>
    <cellStyle name="Followed Hyperlink" xfId="5957" builtinId="9" hidden="1"/>
    <cellStyle name="Followed Hyperlink" xfId="5956" builtinId="9" hidden="1"/>
    <cellStyle name="Followed Hyperlink" xfId="5955" builtinId="9" hidden="1"/>
    <cellStyle name="Followed Hyperlink" xfId="5954" builtinId="9" hidden="1"/>
    <cellStyle name="Followed Hyperlink" xfId="5953" builtinId="9" hidden="1"/>
    <cellStyle name="Followed Hyperlink" xfId="5952" builtinId="9" hidden="1"/>
    <cellStyle name="Followed Hyperlink" xfId="5951" builtinId="9" hidden="1"/>
    <cellStyle name="Followed Hyperlink" xfId="5950" builtinId="9" hidden="1"/>
    <cellStyle name="Followed Hyperlink" xfId="5949" builtinId="9" hidden="1"/>
    <cellStyle name="Followed Hyperlink" xfId="5948" builtinId="9" hidden="1"/>
    <cellStyle name="Followed Hyperlink" xfId="5947" builtinId="9" hidden="1"/>
    <cellStyle name="Followed Hyperlink" xfId="5946" builtinId="9" hidden="1"/>
    <cellStyle name="Followed Hyperlink" xfId="5945" builtinId="9" hidden="1"/>
    <cellStyle name="Followed Hyperlink" xfId="5944" builtinId="9" hidden="1"/>
    <cellStyle name="Followed Hyperlink" xfId="5943" builtinId="9" hidden="1"/>
    <cellStyle name="Followed Hyperlink" xfId="5942" builtinId="9" hidden="1"/>
    <cellStyle name="Followed Hyperlink" xfId="5941" builtinId="9" hidden="1"/>
    <cellStyle name="Followed Hyperlink" xfId="5940" builtinId="9" hidden="1"/>
    <cellStyle name="Followed Hyperlink" xfId="5939" builtinId="9" hidden="1"/>
    <cellStyle name="Followed Hyperlink" xfId="5938" builtinId="9" hidden="1"/>
    <cellStyle name="Followed Hyperlink" xfId="5937" builtinId="9" hidden="1"/>
    <cellStyle name="Followed Hyperlink" xfId="5936" builtinId="9" hidden="1"/>
    <cellStyle name="Followed Hyperlink" xfId="5935" builtinId="9" hidden="1"/>
    <cellStyle name="Followed Hyperlink" xfId="5934" builtinId="9" hidden="1"/>
    <cellStyle name="Followed Hyperlink" xfId="5933" builtinId="9" hidden="1"/>
    <cellStyle name="Followed Hyperlink" xfId="5932" builtinId="9" hidden="1"/>
    <cellStyle name="Followed Hyperlink" xfId="5931" builtinId="9" hidden="1"/>
    <cellStyle name="Followed Hyperlink" xfId="5930" builtinId="9" hidden="1"/>
    <cellStyle name="Followed Hyperlink" xfId="5929" builtinId="9" hidden="1"/>
    <cellStyle name="Followed Hyperlink" xfId="5928" builtinId="9" hidden="1"/>
    <cellStyle name="Followed Hyperlink" xfId="5927" builtinId="9" hidden="1"/>
    <cellStyle name="Followed Hyperlink" xfId="5926" builtinId="9" hidden="1"/>
    <cellStyle name="Followed Hyperlink" xfId="5925" builtinId="9" hidden="1"/>
    <cellStyle name="Followed Hyperlink" xfId="5924" builtinId="9" hidden="1"/>
    <cellStyle name="Followed Hyperlink" xfId="5923" builtinId="9" hidden="1"/>
    <cellStyle name="Followed Hyperlink" xfId="5922" builtinId="9" hidden="1"/>
    <cellStyle name="Followed Hyperlink" xfId="5921" builtinId="9" hidden="1"/>
    <cellStyle name="Followed Hyperlink" xfId="134" builtinId="9" hidden="1"/>
    <cellStyle name="Followed Hyperlink" xfId="123" builtinId="9" hidden="1"/>
    <cellStyle name="Followed Hyperlink" xfId="5920" builtinId="9" hidden="1"/>
    <cellStyle name="Followed Hyperlink" xfId="5919" builtinId="9" hidden="1"/>
    <cellStyle name="Followed Hyperlink" xfId="5918" builtinId="9" hidden="1"/>
    <cellStyle name="Followed Hyperlink" xfId="5917" builtinId="9" hidden="1"/>
    <cellStyle name="Followed Hyperlink" xfId="5916" builtinId="9" hidden="1"/>
    <cellStyle name="Followed Hyperlink" xfId="5915" builtinId="9" hidden="1"/>
    <cellStyle name="Followed Hyperlink" xfId="5914" builtinId="9" hidden="1"/>
    <cellStyle name="Followed Hyperlink" xfId="5913" builtinId="9" hidden="1"/>
    <cellStyle name="Followed Hyperlink" xfId="5912" builtinId="9" hidden="1"/>
    <cellStyle name="Followed Hyperlink" xfId="5911" builtinId="9" hidden="1"/>
    <cellStyle name="Followed Hyperlink" xfId="5910" builtinId="9" hidden="1"/>
    <cellStyle name="Followed Hyperlink" xfId="5909" builtinId="9" hidden="1"/>
    <cellStyle name="Followed Hyperlink" xfId="5908" builtinId="9" hidden="1"/>
    <cellStyle name="Followed Hyperlink" xfId="5907" builtinId="9" hidden="1"/>
    <cellStyle name="Followed Hyperlink" xfId="5906" builtinId="9" hidden="1"/>
    <cellStyle name="Followed Hyperlink" xfId="5905" builtinId="9" hidden="1"/>
    <cellStyle name="Followed Hyperlink" xfId="5904" builtinId="9" hidden="1"/>
    <cellStyle name="Followed Hyperlink" xfId="5903" builtinId="9" hidden="1"/>
    <cellStyle name="Followed Hyperlink" xfId="5902" builtinId="9" hidden="1"/>
    <cellStyle name="Followed Hyperlink" xfId="5901" builtinId="9" hidden="1"/>
    <cellStyle name="Followed Hyperlink" xfId="5900" builtinId="9" hidden="1"/>
    <cellStyle name="Followed Hyperlink" xfId="5899" builtinId="9" hidden="1"/>
    <cellStyle name="Followed Hyperlink" xfId="5898" builtinId="9" hidden="1"/>
    <cellStyle name="Followed Hyperlink" xfId="5897" builtinId="9" hidden="1"/>
    <cellStyle name="Followed Hyperlink" xfId="5896" builtinId="9" hidden="1"/>
    <cellStyle name="Followed Hyperlink" xfId="5895" builtinId="9" hidden="1"/>
    <cellStyle name="Followed Hyperlink" xfId="5894" builtinId="9" hidden="1"/>
    <cellStyle name="Followed Hyperlink" xfId="5893" builtinId="9" hidden="1"/>
    <cellStyle name="Followed Hyperlink" xfId="5892" builtinId="9" hidden="1"/>
    <cellStyle name="Followed Hyperlink" xfId="5891" builtinId="9" hidden="1"/>
    <cellStyle name="Followed Hyperlink" xfId="5890" builtinId="9" hidden="1"/>
    <cellStyle name="Followed Hyperlink" xfId="5889" builtinId="9" hidden="1"/>
    <cellStyle name="Followed Hyperlink" xfId="5888" builtinId="9" hidden="1"/>
    <cellStyle name="Followed Hyperlink" xfId="5887" builtinId="9" hidden="1"/>
    <cellStyle name="Followed Hyperlink" xfId="5886" builtinId="9" hidden="1"/>
    <cellStyle name="Followed Hyperlink" xfId="5885" builtinId="9" hidden="1"/>
    <cellStyle name="Followed Hyperlink" xfId="5884" builtinId="9" hidden="1"/>
    <cellStyle name="Followed Hyperlink" xfId="5883" builtinId="9" hidden="1"/>
    <cellStyle name="Followed Hyperlink" xfId="5882" builtinId="9" hidden="1"/>
    <cellStyle name="Followed Hyperlink" xfId="5881" builtinId="9" hidden="1"/>
    <cellStyle name="Followed Hyperlink" xfId="5880" builtinId="9" hidden="1"/>
    <cellStyle name="Followed Hyperlink" xfId="5879" builtinId="9" hidden="1"/>
    <cellStyle name="Followed Hyperlink" xfId="5878" builtinId="9" hidden="1"/>
    <cellStyle name="Followed Hyperlink" xfId="5877" builtinId="9" hidden="1"/>
    <cellStyle name="Followed Hyperlink" xfId="5876" builtinId="9" hidden="1"/>
    <cellStyle name="Followed Hyperlink" xfId="5875" builtinId="9" hidden="1"/>
    <cellStyle name="Followed Hyperlink" xfId="5874" builtinId="9" hidden="1"/>
    <cellStyle name="Followed Hyperlink" xfId="5873" builtinId="9" hidden="1"/>
    <cellStyle name="Followed Hyperlink" xfId="5872" builtinId="9" hidden="1"/>
    <cellStyle name="Followed Hyperlink" xfId="5871" builtinId="9" hidden="1"/>
    <cellStyle name="Followed Hyperlink" xfId="5870" builtinId="9" hidden="1"/>
    <cellStyle name="Followed Hyperlink" xfId="5869" builtinId="9" hidden="1"/>
    <cellStyle name="Followed Hyperlink" xfId="5868" builtinId="9" hidden="1"/>
    <cellStyle name="Followed Hyperlink" xfId="5867" builtinId="9" hidden="1"/>
    <cellStyle name="Followed Hyperlink" xfId="5866" builtinId="9" hidden="1"/>
    <cellStyle name="Followed Hyperlink" xfId="5865" builtinId="9" hidden="1"/>
    <cellStyle name="Followed Hyperlink" xfId="5864" builtinId="9" hidden="1"/>
    <cellStyle name="Followed Hyperlink" xfId="5863" builtinId="9" hidden="1"/>
    <cellStyle name="Followed Hyperlink" xfId="5862" builtinId="9" hidden="1"/>
    <cellStyle name="Followed Hyperlink" xfId="5861" builtinId="9" hidden="1"/>
    <cellStyle name="Followed Hyperlink" xfId="5860" builtinId="9" hidden="1"/>
    <cellStyle name="Followed Hyperlink" xfId="5859" builtinId="9" hidden="1"/>
    <cellStyle name="Followed Hyperlink" xfId="5858" builtinId="9" hidden="1"/>
    <cellStyle name="Followed Hyperlink" xfId="5857" builtinId="9" hidden="1"/>
    <cellStyle name="Followed Hyperlink" xfId="5856" builtinId="9" hidden="1"/>
    <cellStyle name="Followed Hyperlink" xfId="5855" builtinId="9" hidden="1"/>
    <cellStyle name="Followed Hyperlink" xfId="5854" builtinId="9" hidden="1"/>
    <cellStyle name="Followed Hyperlink" xfId="5853" builtinId="9" hidden="1"/>
    <cellStyle name="Followed Hyperlink" xfId="133" builtinId="9" hidden="1"/>
    <cellStyle name="Followed Hyperlink" xfId="5852" builtinId="9" hidden="1"/>
    <cellStyle name="Followed Hyperlink" xfId="5851" builtinId="9" hidden="1"/>
    <cellStyle name="Followed Hyperlink" xfId="5850" builtinId="9" hidden="1"/>
    <cellStyle name="Followed Hyperlink" xfId="5849" builtinId="9" hidden="1"/>
    <cellStyle name="Followed Hyperlink" xfId="5848" builtinId="9" hidden="1"/>
    <cellStyle name="Followed Hyperlink" xfId="5847" builtinId="9" hidden="1"/>
    <cellStyle name="Followed Hyperlink" xfId="5846" builtinId="9" hidden="1"/>
    <cellStyle name="Followed Hyperlink" xfId="5845" builtinId="9" hidden="1"/>
    <cellStyle name="Followed Hyperlink" xfId="5844" builtinId="9" hidden="1"/>
    <cellStyle name="Followed Hyperlink" xfId="5843" builtinId="9" hidden="1"/>
    <cellStyle name="Followed Hyperlink" xfId="5842" builtinId="9" hidden="1"/>
    <cellStyle name="Followed Hyperlink" xfId="5841" builtinId="9" hidden="1"/>
    <cellStyle name="Followed Hyperlink" xfId="110" builtinId="9" hidden="1"/>
    <cellStyle name="Followed Hyperlink" xfId="5840" builtinId="9" hidden="1"/>
    <cellStyle name="Followed Hyperlink" xfId="5839" builtinId="9" hidden="1"/>
    <cellStyle name="Followed Hyperlink" xfId="5838" builtinId="9" hidden="1"/>
    <cellStyle name="Followed Hyperlink" xfId="5837" builtinId="9" hidden="1"/>
    <cellStyle name="Followed Hyperlink" xfId="5836" builtinId="9" hidden="1"/>
    <cellStyle name="Followed Hyperlink" xfId="5835" builtinId="9" hidden="1"/>
    <cellStyle name="Followed Hyperlink" xfId="5834" builtinId="9" hidden="1"/>
    <cellStyle name="Followed Hyperlink" xfId="5833" builtinId="9" hidden="1"/>
    <cellStyle name="Followed Hyperlink" xfId="5832" builtinId="9" hidden="1"/>
    <cellStyle name="Followed Hyperlink" xfId="5831" builtinId="9" hidden="1"/>
    <cellStyle name="Followed Hyperlink" xfId="5830" builtinId="9" hidden="1"/>
    <cellStyle name="Followed Hyperlink" xfId="5829" builtinId="9" hidden="1"/>
    <cellStyle name="Followed Hyperlink" xfId="5828" builtinId="9" hidden="1"/>
    <cellStyle name="Followed Hyperlink" xfId="5827" builtinId="9" hidden="1"/>
    <cellStyle name="Followed Hyperlink" xfId="5826" builtinId="9" hidden="1"/>
    <cellStyle name="Followed Hyperlink" xfId="5825" builtinId="9" hidden="1"/>
    <cellStyle name="Followed Hyperlink" xfId="5824" builtinId="9" hidden="1"/>
    <cellStyle name="Followed Hyperlink" xfId="122" builtinId="9" hidden="1"/>
    <cellStyle name="Followed Hyperlink" xfId="5823" builtinId="9" hidden="1"/>
    <cellStyle name="Followed Hyperlink" xfId="5822" builtinId="9" hidden="1"/>
    <cellStyle name="Followed Hyperlink" xfId="5821" builtinId="9" hidden="1"/>
    <cellStyle name="Followed Hyperlink" xfId="5820" builtinId="9" hidden="1"/>
    <cellStyle name="Followed Hyperlink" xfId="5819" builtinId="9" hidden="1"/>
    <cellStyle name="Followed Hyperlink" xfId="5818" builtinId="9" hidden="1"/>
    <cellStyle name="Followed Hyperlink" xfId="5817" builtinId="9" hidden="1"/>
    <cellStyle name="Followed Hyperlink" xfId="5816" builtinId="9" hidden="1"/>
    <cellStyle name="Followed Hyperlink" xfId="5815" builtinId="9" hidden="1"/>
    <cellStyle name="Followed Hyperlink" xfId="5814" builtinId="9" hidden="1"/>
    <cellStyle name="Followed Hyperlink" xfId="5813" builtinId="9" hidden="1"/>
    <cellStyle name="Followed Hyperlink" xfId="128" builtinId="9" hidden="1"/>
    <cellStyle name="Followed Hyperlink" xfId="5812" builtinId="9" hidden="1"/>
    <cellStyle name="Followed Hyperlink" xfId="5811" builtinId="9" hidden="1"/>
    <cellStyle name="Followed Hyperlink" xfId="5810" builtinId="9" hidden="1"/>
    <cellStyle name="Followed Hyperlink" xfId="5809" builtinId="9" hidden="1"/>
    <cellStyle name="Followed Hyperlink" xfId="5808" builtinId="9" hidden="1"/>
    <cellStyle name="Followed Hyperlink" xfId="5807" builtinId="9" hidden="1"/>
    <cellStyle name="Followed Hyperlink" xfId="5806" builtinId="9" hidden="1"/>
    <cellStyle name="Followed Hyperlink" xfId="5805" builtinId="9" hidden="1"/>
    <cellStyle name="Followed Hyperlink" xfId="5804" builtinId="9" hidden="1"/>
    <cellStyle name="Followed Hyperlink" xfId="5803" builtinId="9" hidden="1"/>
    <cellStyle name="Followed Hyperlink" xfId="5802" builtinId="9" hidden="1"/>
    <cellStyle name="Followed Hyperlink" xfId="5801" builtinId="9" hidden="1"/>
    <cellStyle name="Followed Hyperlink" xfId="136" builtinId="9" hidden="1"/>
    <cellStyle name="Followed Hyperlink" xfId="130" builtinId="9" hidden="1"/>
    <cellStyle name="Followed Hyperlink" xfId="126" builtinId="9" hidden="1"/>
    <cellStyle name="Followed Hyperlink" xfId="135" builtinId="9" hidden="1"/>
    <cellStyle name="Followed Hyperlink" xfId="5800" builtinId="9" hidden="1"/>
    <cellStyle name="Followed Hyperlink" xfId="5799" builtinId="9" hidden="1"/>
    <cellStyle name="Followed Hyperlink" xfId="5798" builtinId="9" hidden="1"/>
    <cellStyle name="Followed Hyperlink" xfId="5797" builtinId="9" hidden="1"/>
    <cellStyle name="Followed Hyperlink" xfId="5796" builtinId="9" hidden="1"/>
    <cellStyle name="Followed Hyperlink" xfId="5795" builtinId="9" hidden="1"/>
    <cellStyle name="Followed Hyperlink" xfId="5794" builtinId="9" hidden="1"/>
    <cellStyle name="Followed Hyperlink" xfId="5793" builtinId="9" hidden="1"/>
    <cellStyle name="Followed Hyperlink" xfId="5792" builtinId="9" hidden="1"/>
    <cellStyle name="Followed Hyperlink" xfId="5791" builtinId="9" hidden="1"/>
    <cellStyle name="Followed Hyperlink" xfId="5790" builtinId="9" hidden="1"/>
    <cellStyle name="Followed Hyperlink" xfId="5789" builtinId="9" hidden="1"/>
    <cellStyle name="Followed Hyperlink" xfId="5788" builtinId="9" hidden="1"/>
    <cellStyle name="Followed Hyperlink" xfId="5787" builtinId="9" hidden="1"/>
    <cellStyle name="Followed Hyperlink" xfId="5786" builtinId="9" hidden="1"/>
    <cellStyle name="Followed Hyperlink" xfId="5785" builtinId="9" hidden="1"/>
    <cellStyle name="Followed Hyperlink" xfId="5784" builtinId="9" hidden="1"/>
    <cellStyle name="Followed Hyperlink" xfId="5783" builtinId="9" hidden="1"/>
    <cellStyle name="Followed Hyperlink" xfId="5782" builtinId="9" hidden="1"/>
    <cellStyle name="Followed Hyperlink" xfId="5781" builtinId="9" hidden="1"/>
    <cellStyle name="Followed Hyperlink" xfId="5780" builtinId="9" hidden="1"/>
    <cellStyle name="Followed Hyperlink" xfId="5779" builtinId="9" hidden="1"/>
    <cellStyle name="Followed Hyperlink" xfId="5778" builtinId="9" hidden="1"/>
    <cellStyle name="Followed Hyperlink" xfId="5777" builtinId="9" hidden="1"/>
    <cellStyle name="Followed Hyperlink" xfId="5776" builtinId="9" hidden="1"/>
    <cellStyle name="Followed Hyperlink" xfId="5775" builtinId="9" hidden="1"/>
    <cellStyle name="Followed Hyperlink" xfId="5774" builtinId="9" hidden="1"/>
    <cellStyle name="Followed Hyperlink" xfId="5773" builtinId="9" hidden="1"/>
    <cellStyle name="Followed Hyperlink" xfId="5772" builtinId="9" hidden="1"/>
    <cellStyle name="Followed Hyperlink" xfId="5771" builtinId="9" hidden="1"/>
    <cellStyle name="Followed Hyperlink" xfId="5770" builtinId="9" hidden="1"/>
    <cellStyle name="Followed Hyperlink" xfId="5769" builtinId="9" hidden="1"/>
    <cellStyle name="Followed Hyperlink" xfId="5768" builtinId="9" hidden="1"/>
    <cellStyle name="Followed Hyperlink" xfId="5767" builtinId="9" hidden="1"/>
    <cellStyle name="Followed Hyperlink" xfId="5766" builtinId="9" hidden="1"/>
    <cellStyle name="Followed Hyperlink" xfId="5765" builtinId="9" hidden="1"/>
    <cellStyle name="Followed Hyperlink" xfId="5764" builtinId="9" hidden="1"/>
    <cellStyle name="Followed Hyperlink" xfId="5763" builtinId="9" hidden="1"/>
    <cellStyle name="Followed Hyperlink" xfId="5762" builtinId="9" hidden="1"/>
    <cellStyle name="Followed Hyperlink" xfId="5761" builtinId="9" hidden="1"/>
    <cellStyle name="Followed Hyperlink" xfId="5760" builtinId="9" hidden="1"/>
    <cellStyle name="Followed Hyperlink" xfId="5759" builtinId="9" hidden="1"/>
    <cellStyle name="Followed Hyperlink" xfId="5758" builtinId="9" hidden="1"/>
    <cellStyle name="Followed Hyperlink" xfId="129" builtinId="9" hidden="1"/>
    <cellStyle name="Followed Hyperlink" xfId="117" builtinId="9" hidden="1"/>
    <cellStyle name="Followed Hyperlink" xfId="125" builtinId="9" hidden="1"/>
    <cellStyle name="Followed Hyperlink" xfId="124" builtinId="9" hidden="1"/>
    <cellStyle name="Followed Hyperlink" xfId="5757" builtinId="9" hidden="1"/>
    <cellStyle name="Followed Hyperlink" xfId="5756" builtinId="9" hidden="1"/>
    <cellStyle name="Followed Hyperlink" xfId="5755" builtinId="9" hidden="1"/>
    <cellStyle name="Followed Hyperlink" xfId="5754" builtinId="9" hidden="1"/>
    <cellStyle name="Followed Hyperlink" xfId="5753" builtinId="9" hidden="1"/>
    <cellStyle name="Followed Hyperlink" xfId="5752" builtinId="9" hidden="1"/>
    <cellStyle name="Followed Hyperlink" xfId="5751" builtinId="9" hidden="1"/>
    <cellStyle name="Followed Hyperlink" xfId="5750" builtinId="9" hidden="1"/>
    <cellStyle name="Followed Hyperlink" xfId="5749" builtinId="9" hidden="1"/>
    <cellStyle name="Followed Hyperlink" xfId="5748" builtinId="9" hidden="1"/>
    <cellStyle name="Followed Hyperlink" xfId="118" builtinId="9" hidden="1"/>
    <cellStyle name="Followed Hyperlink" xfId="116" builtinId="9" hidden="1"/>
    <cellStyle name="Followed Hyperlink" xfId="5747" builtinId="9" hidden="1"/>
    <cellStyle name="Followed Hyperlink" xfId="5746" builtinId="9" hidden="1"/>
    <cellStyle name="Followed Hyperlink" xfId="5745" builtinId="9" hidden="1"/>
    <cellStyle name="Followed Hyperlink" xfId="5744" builtinId="9" hidden="1"/>
    <cellStyle name="Followed Hyperlink" xfId="5743" builtinId="9" hidden="1"/>
    <cellStyle name="Followed Hyperlink" xfId="5742" builtinId="9" hidden="1"/>
    <cellStyle name="Followed Hyperlink" xfId="5741" builtinId="9" hidden="1"/>
    <cellStyle name="Followed Hyperlink" xfId="5740" builtinId="9" hidden="1"/>
    <cellStyle name="Followed Hyperlink" xfId="5739" builtinId="9" hidden="1"/>
    <cellStyle name="Followed Hyperlink" xfId="5738" builtinId="9" hidden="1"/>
    <cellStyle name="Followed Hyperlink" xfId="5737" builtinId="9" hidden="1"/>
    <cellStyle name="Followed Hyperlink" xfId="5736" builtinId="9" hidden="1"/>
    <cellStyle name="Followed Hyperlink" xfId="5735" builtinId="9" hidden="1"/>
    <cellStyle name="Followed Hyperlink" xfId="5734" builtinId="9" hidden="1"/>
    <cellStyle name="Followed Hyperlink" xfId="5733" builtinId="9" hidden="1"/>
    <cellStyle name="Followed Hyperlink" xfId="5732" builtinId="9" hidden="1"/>
    <cellStyle name="Followed Hyperlink" xfId="5731" builtinId="9" hidden="1"/>
    <cellStyle name="Followed Hyperlink" xfId="5730" builtinId="9" hidden="1"/>
    <cellStyle name="Followed Hyperlink" xfId="5729" builtinId="9" hidden="1"/>
    <cellStyle name="Followed Hyperlink" xfId="5728" builtinId="9" hidden="1"/>
    <cellStyle name="Followed Hyperlink" xfId="5727" builtinId="9" hidden="1"/>
    <cellStyle name="Followed Hyperlink" xfId="5726" builtinId="9" hidden="1"/>
    <cellStyle name="Followed Hyperlink" xfId="5725" builtinId="9" hidden="1"/>
    <cellStyle name="Followed Hyperlink" xfId="5724" builtinId="9" hidden="1"/>
    <cellStyle name="Followed Hyperlink" xfId="5723" builtinId="9" hidden="1"/>
    <cellStyle name="Followed Hyperlink" xfId="5722" builtinId="9" hidden="1"/>
    <cellStyle name="Followed Hyperlink" xfId="5721" builtinId="9" hidden="1"/>
    <cellStyle name="Followed Hyperlink" xfId="5720" builtinId="9" hidden="1"/>
    <cellStyle name="Followed Hyperlink" xfId="5719" builtinId="9" hidden="1"/>
    <cellStyle name="Followed Hyperlink" xfId="5718" builtinId="9" hidden="1"/>
    <cellStyle name="Followed Hyperlink" xfId="5717" builtinId="9" hidden="1"/>
    <cellStyle name="Followed Hyperlink" xfId="5716" builtinId="9" hidden="1"/>
    <cellStyle name="Followed Hyperlink" xfId="5715" builtinId="9" hidden="1"/>
    <cellStyle name="Followed Hyperlink" xfId="5714" builtinId="9" hidden="1"/>
    <cellStyle name="Followed Hyperlink" xfId="5713" builtinId="9" hidden="1"/>
    <cellStyle name="Followed Hyperlink" xfId="5712" builtinId="9" hidden="1"/>
    <cellStyle name="Followed Hyperlink" xfId="5711" builtinId="9" hidden="1"/>
    <cellStyle name="Followed Hyperlink" xfId="5710" builtinId="9" hidden="1"/>
    <cellStyle name="Followed Hyperlink" xfId="5709" builtinId="9" hidden="1"/>
    <cellStyle name="Followed Hyperlink" xfId="5708" builtinId="9" hidden="1"/>
    <cellStyle name="Followed Hyperlink" xfId="5707" builtinId="9" hidden="1"/>
    <cellStyle name="Followed Hyperlink" xfId="5706" builtinId="9" hidden="1"/>
    <cellStyle name="Followed Hyperlink" xfId="5705" builtinId="9" hidden="1"/>
    <cellStyle name="Followed Hyperlink" xfId="5704" builtinId="9" hidden="1"/>
    <cellStyle name="Followed Hyperlink" xfId="5703" builtinId="9" hidden="1"/>
    <cellStyle name="Followed Hyperlink" xfId="5702" builtinId="9" hidden="1"/>
    <cellStyle name="Followed Hyperlink" xfId="5701" builtinId="9" hidden="1"/>
    <cellStyle name="Followed Hyperlink" xfId="6265" builtinId="9" hidden="1"/>
    <cellStyle name="Followed Hyperlink" xfId="6266" builtinId="9" hidden="1"/>
    <cellStyle name="Followed Hyperlink" xfId="6267" builtinId="9" hidden="1"/>
    <cellStyle name="Followed Hyperlink" xfId="6268" builtinId="9" hidden="1"/>
    <cellStyle name="Followed Hyperlink" xfId="6269" builtinId="9" hidden="1"/>
    <cellStyle name="Followed Hyperlink" xfId="6270" builtinId="9" hidden="1"/>
    <cellStyle name="Followed Hyperlink" xfId="6271" builtinId="9" hidden="1"/>
    <cellStyle name="Followed Hyperlink" xfId="6272" builtinId="9" hidden="1"/>
    <cellStyle name="Followed Hyperlink" xfId="6273" builtinId="9" hidden="1"/>
    <cellStyle name="Followed Hyperlink" xfId="6274" builtinId="9" hidden="1"/>
    <cellStyle name="Followed Hyperlink" xfId="6275" builtinId="9" hidden="1"/>
    <cellStyle name="Followed Hyperlink" xfId="6276" builtinId="9" hidden="1"/>
    <cellStyle name="Followed Hyperlink" xfId="6277" builtinId="9" hidden="1"/>
    <cellStyle name="Followed Hyperlink" xfId="6278" builtinId="9" hidden="1"/>
    <cellStyle name="Followed Hyperlink" xfId="6279" builtinId="9" hidden="1"/>
    <cellStyle name="Followed Hyperlink" xfId="6280" builtinId="9" hidden="1"/>
    <cellStyle name="Followed Hyperlink" xfId="6281" builtinId="9" hidden="1"/>
    <cellStyle name="Followed Hyperlink" xfId="6282" builtinId="9" hidden="1"/>
    <cellStyle name="Followed Hyperlink" xfId="6283" builtinId="9" hidden="1"/>
    <cellStyle name="Followed Hyperlink" xfId="6284" builtinId="9" hidden="1"/>
    <cellStyle name="Followed Hyperlink" xfId="6285" builtinId="9" hidden="1"/>
    <cellStyle name="Followed Hyperlink" xfId="6286" builtinId="9" hidden="1"/>
    <cellStyle name="Followed Hyperlink" xfId="6287" builtinId="9" hidden="1"/>
    <cellStyle name="Followed Hyperlink" xfId="6288" builtinId="9" hidden="1"/>
    <cellStyle name="Followed Hyperlink" xfId="6289" builtinId="9" hidden="1"/>
    <cellStyle name="Followed Hyperlink" xfId="6290" builtinId="9" hidden="1"/>
    <cellStyle name="Followed Hyperlink" xfId="6291" builtinId="9" hidden="1"/>
    <cellStyle name="Followed Hyperlink" xfId="6292" builtinId="9" hidden="1"/>
    <cellStyle name="Followed Hyperlink" xfId="6293" builtinId="9" hidden="1"/>
    <cellStyle name="Followed Hyperlink" xfId="6294" builtinId="9" hidden="1"/>
    <cellStyle name="Followed Hyperlink" xfId="6295" builtinId="9" hidden="1"/>
    <cellStyle name="Followed Hyperlink" xfId="6296" builtinId="9" hidden="1"/>
    <cellStyle name="Followed Hyperlink" xfId="6297" builtinId="9" hidden="1"/>
    <cellStyle name="Followed Hyperlink" xfId="6298" builtinId="9" hidden="1"/>
    <cellStyle name="Followed Hyperlink" xfId="6299" builtinId="9" hidden="1"/>
    <cellStyle name="Followed Hyperlink" xfId="6300" builtinId="9" hidden="1"/>
    <cellStyle name="Followed Hyperlink" xfId="6301" builtinId="9" hidden="1"/>
    <cellStyle name="Followed Hyperlink" xfId="6302" builtinId="9" hidden="1"/>
    <cellStyle name="Followed Hyperlink" xfId="6303" builtinId="9" hidden="1"/>
    <cellStyle name="Followed Hyperlink" xfId="6304" builtinId="9" hidden="1"/>
    <cellStyle name="Followed Hyperlink" xfId="6305" builtinId="9" hidden="1"/>
    <cellStyle name="Followed Hyperlink" xfId="6306" builtinId="9" hidden="1"/>
    <cellStyle name="Followed Hyperlink" xfId="6307" builtinId="9" hidden="1"/>
    <cellStyle name="Followed Hyperlink" xfId="6308" builtinId="9" hidden="1"/>
    <cellStyle name="Followed Hyperlink" xfId="6309" builtinId="9" hidden="1"/>
    <cellStyle name="Followed Hyperlink" xfId="6310" builtinId="9" hidden="1"/>
    <cellStyle name="Followed Hyperlink" xfId="6311" builtinId="9" hidden="1"/>
    <cellStyle name="Followed Hyperlink" xfId="6333" builtinId="9" hidden="1"/>
    <cellStyle name="Followed Hyperlink" xfId="6334" builtinId="9" hidden="1"/>
    <cellStyle name="Followed Hyperlink" xfId="6335" builtinId="9" hidden="1"/>
    <cellStyle name="Followed Hyperlink" xfId="6336" builtinId="9" hidden="1"/>
    <cellStyle name="Followed Hyperlink" xfId="6337" builtinId="9" hidden="1"/>
    <cellStyle name="Followed Hyperlink" xfId="6338" builtinId="9" hidden="1"/>
    <cellStyle name="Followed Hyperlink" xfId="6339" builtinId="9" hidden="1"/>
    <cellStyle name="Followed Hyperlink" xfId="6340" builtinId="9" hidden="1"/>
    <cellStyle name="Followed Hyperlink" xfId="6341" builtinId="9" hidden="1"/>
    <cellStyle name="Followed Hyperlink" xfId="6342" builtinId="9" hidden="1"/>
    <cellStyle name="Followed Hyperlink" xfId="6343" builtinId="9" hidden="1"/>
    <cellStyle name="Followed Hyperlink" xfId="6344" builtinId="9" hidden="1"/>
    <cellStyle name="Followed Hyperlink" xfId="6345" builtinId="9" hidden="1"/>
    <cellStyle name="Followed Hyperlink" xfId="6346" builtinId="9" hidden="1"/>
    <cellStyle name="Followed Hyperlink" xfId="6347" builtinId="9" hidden="1"/>
    <cellStyle name="Followed Hyperlink" xfId="6348" builtinId="9" hidden="1"/>
    <cellStyle name="Followed Hyperlink" xfId="6349" builtinId="9" hidden="1"/>
    <cellStyle name="Followed Hyperlink" xfId="6350" builtinId="9" hidden="1"/>
    <cellStyle name="Followed Hyperlink" xfId="6351" builtinId="9" hidden="1"/>
    <cellStyle name="Followed Hyperlink" xfId="6352" builtinId="9" hidden="1"/>
    <cellStyle name="Followed Hyperlink" xfId="6353" builtinId="9" hidden="1"/>
    <cellStyle name="Followed Hyperlink" xfId="6354" builtinId="9" hidden="1"/>
    <cellStyle name="Followed Hyperlink" xfId="6355" builtinId="9" hidden="1"/>
    <cellStyle name="Followed Hyperlink" xfId="6356" builtinId="9" hidden="1"/>
    <cellStyle name="Followed Hyperlink" xfId="6357" builtinId="9" hidden="1"/>
    <cellStyle name="Followed Hyperlink" xfId="6358" builtinId="9" hidden="1"/>
    <cellStyle name="Followed Hyperlink" xfId="6359" builtinId="9" hidden="1"/>
    <cellStyle name="Followed Hyperlink" xfId="6360" builtinId="9" hidden="1"/>
    <cellStyle name="Followed Hyperlink" xfId="6361" builtinId="9" hidden="1"/>
    <cellStyle name="Followed Hyperlink" xfId="6362" builtinId="9" hidden="1"/>
    <cellStyle name="Followed Hyperlink" xfId="6363" builtinId="9" hidden="1"/>
    <cellStyle name="Followed Hyperlink" xfId="6364" builtinId="9" hidden="1"/>
    <cellStyle name="Followed Hyperlink" xfId="6365" builtinId="9" hidden="1"/>
    <cellStyle name="Followed Hyperlink" xfId="6366" builtinId="9" hidden="1"/>
    <cellStyle name="Followed Hyperlink" xfId="6367" builtinId="9" hidden="1"/>
    <cellStyle name="Followed Hyperlink" xfId="6368" builtinId="9" hidden="1"/>
    <cellStyle name="Followed Hyperlink" xfId="6369" builtinId="9" hidden="1"/>
    <cellStyle name="Followed Hyperlink" xfId="6370" builtinId="9" hidden="1"/>
    <cellStyle name="Followed Hyperlink" xfId="6371" builtinId="9" hidden="1"/>
    <cellStyle name="Followed Hyperlink" xfId="6372" builtinId="9" hidden="1"/>
    <cellStyle name="Followed Hyperlink" xfId="6373" builtinId="9" hidden="1"/>
    <cellStyle name="Followed Hyperlink" xfId="6374" builtinId="9" hidden="1"/>
    <cellStyle name="Followed Hyperlink" xfId="6375" builtinId="9" hidden="1"/>
    <cellStyle name="Followed Hyperlink" xfId="6376" builtinId="9" hidden="1"/>
    <cellStyle name="Followed Hyperlink" xfId="6377" builtinId="9" hidden="1"/>
    <cellStyle name="Followed Hyperlink" xfId="6378" builtinId="9" hidden="1"/>
    <cellStyle name="Followed Hyperlink" xfId="6379" builtinId="9" hidden="1"/>
    <cellStyle name="Followed Hyperlink" xfId="6380" builtinId="9" hidden="1"/>
    <cellStyle name="Followed Hyperlink" xfId="6381" builtinId="9" hidden="1"/>
    <cellStyle name="Followed Hyperlink" xfId="6382" builtinId="9" hidden="1"/>
    <cellStyle name="Followed Hyperlink" xfId="6383" builtinId="9" hidden="1"/>
    <cellStyle name="Followed Hyperlink" xfId="6384" builtinId="9" hidden="1"/>
    <cellStyle name="Followed Hyperlink" xfId="6385" builtinId="9" hidden="1"/>
    <cellStyle name="Followed Hyperlink" xfId="6386" builtinId="9" hidden="1"/>
    <cellStyle name="Followed Hyperlink" xfId="6387" builtinId="9" hidden="1"/>
    <cellStyle name="Followed Hyperlink" xfId="6388" builtinId="9" hidden="1"/>
    <cellStyle name="Followed Hyperlink" xfId="6389" builtinId="9" hidden="1"/>
    <cellStyle name="Followed Hyperlink" xfId="6390" builtinId="9" hidden="1"/>
    <cellStyle name="Followed Hyperlink" xfId="6391" builtinId="9" hidden="1"/>
    <cellStyle name="Followed Hyperlink" xfId="6392" builtinId="9" hidden="1"/>
    <cellStyle name="Followed Hyperlink" xfId="6393" builtinId="9" hidden="1"/>
    <cellStyle name="Followed Hyperlink" xfId="6394" builtinId="9" hidden="1"/>
    <cellStyle name="Followed Hyperlink" xfId="6395" builtinId="9" hidden="1"/>
    <cellStyle name="Followed Hyperlink" xfId="6396" builtinId="9" hidden="1"/>
    <cellStyle name="Followed Hyperlink" xfId="6397" builtinId="9" hidden="1"/>
    <cellStyle name="Followed Hyperlink" xfId="6398" builtinId="9" hidden="1"/>
    <cellStyle name="Followed Hyperlink" xfId="6399" builtinId="9" hidden="1"/>
    <cellStyle name="Followed Hyperlink" xfId="6400" builtinId="9" hidden="1"/>
    <cellStyle name="Followed Hyperlink" xfId="6401" builtinId="9" hidden="1"/>
    <cellStyle name="Followed Hyperlink" xfId="6402" builtinId="9" hidden="1"/>
    <cellStyle name="Followed Hyperlink" xfId="6403" builtinId="9" hidden="1"/>
    <cellStyle name="Followed Hyperlink" xfId="6404" builtinId="9" hidden="1"/>
    <cellStyle name="Followed Hyperlink" xfId="6405" builtinId="9" hidden="1"/>
    <cellStyle name="Followed Hyperlink" xfId="6406" builtinId="9" hidden="1"/>
    <cellStyle name="Followed Hyperlink" xfId="6407" builtinId="9" hidden="1"/>
    <cellStyle name="Followed Hyperlink" xfId="6408" builtinId="9" hidden="1"/>
    <cellStyle name="Followed Hyperlink" xfId="6409" builtinId="9" hidden="1"/>
    <cellStyle name="Followed Hyperlink" xfId="6410" builtinId="9" hidden="1"/>
    <cellStyle name="Followed Hyperlink" xfId="6411" builtinId="9" hidden="1"/>
    <cellStyle name="Followed Hyperlink" xfId="6412" builtinId="9" hidden="1"/>
    <cellStyle name="Followed Hyperlink" xfId="6413" builtinId="9" hidden="1"/>
    <cellStyle name="Followed Hyperlink" xfId="6414" builtinId="9" hidden="1"/>
    <cellStyle name="Followed Hyperlink" xfId="6415" builtinId="9" hidden="1"/>
    <cellStyle name="Followed Hyperlink" xfId="6416" builtinId="9" hidden="1"/>
    <cellStyle name="Followed Hyperlink" xfId="6417" builtinId="9" hidden="1"/>
    <cellStyle name="Followed Hyperlink" xfId="6418" builtinId="9" hidden="1"/>
    <cellStyle name="Followed Hyperlink" xfId="6419" builtinId="9" hidden="1"/>
    <cellStyle name="Followed Hyperlink" xfId="6420" builtinId="9" hidden="1"/>
    <cellStyle name="Followed Hyperlink" xfId="6421" builtinId="9" hidden="1"/>
    <cellStyle name="Followed Hyperlink" xfId="6422" builtinId="9" hidden="1"/>
    <cellStyle name="Followed Hyperlink" xfId="6423" builtinId="9" hidden="1"/>
    <cellStyle name="Followed Hyperlink" xfId="6424" builtinId="9" hidden="1"/>
    <cellStyle name="Followed Hyperlink" xfId="6425" builtinId="9" hidden="1"/>
    <cellStyle name="Followed Hyperlink" xfId="6426" builtinId="9" hidden="1"/>
    <cellStyle name="Followed Hyperlink" xfId="6427" builtinId="9" hidden="1"/>
    <cellStyle name="Followed Hyperlink" xfId="6428" builtinId="9" hidden="1"/>
    <cellStyle name="Followed Hyperlink" xfId="6429" builtinId="9" hidden="1"/>
    <cellStyle name="Followed Hyperlink" xfId="6430" builtinId="9" hidden="1"/>
    <cellStyle name="Followed Hyperlink" xfId="6431" builtinId="9" hidden="1"/>
    <cellStyle name="Followed Hyperlink" xfId="6432" builtinId="9" hidden="1"/>
    <cellStyle name="Followed Hyperlink" xfId="6433" builtinId="9" hidden="1"/>
    <cellStyle name="Followed Hyperlink" xfId="6434" builtinId="9" hidden="1"/>
    <cellStyle name="Followed Hyperlink" xfId="6435" builtinId="9" hidden="1"/>
    <cellStyle name="Followed Hyperlink" xfId="6436" builtinId="9" hidden="1"/>
    <cellStyle name="Followed Hyperlink" xfId="6437" builtinId="9" hidden="1"/>
    <cellStyle name="Followed Hyperlink" xfId="6438" builtinId="9" hidden="1"/>
    <cellStyle name="Followed Hyperlink" xfId="6439" builtinId="9" hidden="1"/>
    <cellStyle name="Followed Hyperlink" xfId="6440" builtinId="9" hidden="1"/>
    <cellStyle name="Followed Hyperlink" xfId="6441" builtinId="9" hidden="1"/>
    <cellStyle name="Followed Hyperlink" xfId="6442" builtinId="9" hidden="1"/>
    <cellStyle name="Followed Hyperlink" xfId="6443" builtinId="9" hidden="1"/>
    <cellStyle name="Followed Hyperlink" xfId="6444" builtinId="9" hidden="1"/>
    <cellStyle name="Followed Hyperlink" xfId="6445" builtinId="9" hidden="1"/>
    <cellStyle name="Followed Hyperlink" xfId="6446" builtinId="9" hidden="1"/>
    <cellStyle name="Followed Hyperlink" xfId="6447" builtinId="9" hidden="1"/>
    <cellStyle name="Followed Hyperlink" xfId="6448" builtinId="9" hidden="1"/>
    <cellStyle name="Followed Hyperlink" xfId="6449" builtinId="9" hidden="1"/>
    <cellStyle name="Followed Hyperlink" xfId="6450" builtinId="9" hidden="1"/>
    <cellStyle name="Followed Hyperlink" xfId="6451" builtinId="9" hidden="1"/>
    <cellStyle name="Followed Hyperlink" xfId="6452" builtinId="9" hidden="1"/>
    <cellStyle name="Followed Hyperlink" xfId="6453" builtinId="9" hidden="1"/>
    <cellStyle name="Followed Hyperlink" xfId="6454" builtinId="9" hidden="1"/>
    <cellStyle name="Followed Hyperlink" xfId="6455" builtinId="9" hidden="1"/>
    <cellStyle name="Followed Hyperlink" xfId="6456" builtinId="9" hidden="1"/>
    <cellStyle name="Followed Hyperlink" xfId="6457" builtinId="9" hidden="1"/>
    <cellStyle name="Followed Hyperlink" xfId="6458" builtinId="9" hidden="1"/>
    <cellStyle name="Followed Hyperlink" xfId="6459" builtinId="9" hidden="1"/>
    <cellStyle name="Followed Hyperlink" xfId="6460" builtinId="9" hidden="1"/>
    <cellStyle name="Followed Hyperlink" xfId="6461" builtinId="9" hidden="1"/>
    <cellStyle name="Followed Hyperlink" xfId="6462" builtinId="9" hidden="1"/>
    <cellStyle name="Followed Hyperlink" xfId="6463" builtinId="9" hidden="1"/>
    <cellStyle name="Followed Hyperlink" xfId="6464" builtinId="9" hidden="1"/>
    <cellStyle name="Followed Hyperlink" xfId="6465" builtinId="9" hidden="1"/>
    <cellStyle name="Followed Hyperlink" xfId="6466" builtinId="9" hidden="1"/>
    <cellStyle name="Followed Hyperlink" xfId="6467" builtinId="9" hidden="1"/>
    <cellStyle name="Followed Hyperlink" xfId="6468" builtinId="9" hidden="1"/>
    <cellStyle name="Followed Hyperlink" xfId="6469" builtinId="9" hidden="1"/>
    <cellStyle name="Followed Hyperlink" xfId="6470" builtinId="9" hidden="1"/>
    <cellStyle name="Followed Hyperlink" xfId="6471" builtinId="9" hidden="1"/>
    <cellStyle name="Followed Hyperlink" xfId="6472" builtinId="9" hidden="1"/>
    <cellStyle name="Followed Hyperlink" xfId="6473" builtinId="9" hidden="1"/>
    <cellStyle name="Followed Hyperlink" xfId="6474" builtinId="9" hidden="1"/>
    <cellStyle name="Followed Hyperlink" xfId="6475" builtinId="9" hidden="1"/>
    <cellStyle name="Followed Hyperlink" xfId="6476" builtinId="9" hidden="1"/>
    <cellStyle name="Followed Hyperlink" xfId="6477" builtinId="9" hidden="1"/>
    <cellStyle name="Followed Hyperlink" xfId="6478" builtinId="9" hidden="1"/>
    <cellStyle name="Followed Hyperlink" xfId="6479" builtinId="9" hidden="1"/>
    <cellStyle name="Followed Hyperlink" xfId="6480" builtinId="9" hidden="1"/>
    <cellStyle name="Followed Hyperlink" xfId="6481" builtinId="9" hidden="1"/>
    <cellStyle name="Followed Hyperlink" xfId="6482" builtinId="9" hidden="1"/>
    <cellStyle name="Followed Hyperlink" xfId="6483" builtinId="9" hidden="1"/>
    <cellStyle name="Followed Hyperlink" xfId="6484" builtinId="9" hidden="1"/>
    <cellStyle name="Followed Hyperlink" xfId="6485" builtinId="9" hidden="1"/>
    <cellStyle name="Followed Hyperlink" xfId="6486" builtinId="9" hidden="1"/>
    <cellStyle name="Followed Hyperlink" xfId="6487" builtinId="9" hidden="1"/>
    <cellStyle name="Followed Hyperlink" xfId="6488" builtinId="9" hidden="1"/>
    <cellStyle name="Followed Hyperlink" xfId="6489" builtinId="9" hidden="1"/>
    <cellStyle name="Followed Hyperlink" xfId="6490" builtinId="9" hidden="1"/>
    <cellStyle name="Followed Hyperlink" xfId="6491" builtinId="9" hidden="1"/>
    <cellStyle name="Followed Hyperlink" xfId="6492" builtinId="9" hidden="1"/>
    <cellStyle name="Followed Hyperlink" xfId="6493" builtinId="9" hidden="1"/>
    <cellStyle name="Followed Hyperlink" xfId="6494" builtinId="9" hidden="1"/>
    <cellStyle name="Followed Hyperlink" xfId="6495" builtinId="9" hidden="1"/>
    <cellStyle name="Followed Hyperlink" xfId="6496" builtinId="9" hidden="1"/>
    <cellStyle name="Followed Hyperlink" xfId="6497" builtinId="9" hidden="1"/>
    <cellStyle name="Followed Hyperlink" xfId="6498" builtinId="9" hidden="1"/>
    <cellStyle name="Followed Hyperlink" xfId="6499" builtinId="9" hidden="1"/>
    <cellStyle name="Followed Hyperlink" xfId="6500" builtinId="9" hidden="1"/>
    <cellStyle name="Followed Hyperlink" xfId="6501" builtinId="9" hidden="1"/>
    <cellStyle name="Followed Hyperlink" xfId="6502" builtinId="9" hidden="1"/>
    <cellStyle name="Followed Hyperlink" xfId="6503" builtinId="9" hidden="1"/>
    <cellStyle name="Followed Hyperlink" xfId="6504" builtinId="9" hidden="1"/>
    <cellStyle name="Followed Hyperlink" xfId="6505" builtinId="9" hidden="1"/>
    <cellStyle name="Followed Hyperlink" xfId="6506" builtinId="9" hidden="1"/>
    <cellStyle name="Followed Hyperlink" xfId="6507" builtinId="9" hidden="1"/>
    <cellStyle name="Followed Hyperlink" xfId="6508" builtinId="9" hidden="1"/>
    <cellStyle name="Followed Hyperlink" xfId="6509" builtinId="9" hidden="1"/>
    <cellStyle name="Followed Hyperlink" xfId="6510" builtinId="9" hidden="1"/>
    <cellStyle name="Followed Hyperlink" xfId="6511" builtinId="9" hidden="1"/>
    <cellStyle name="Followed Hyperlink" xfId="6512" builtinId="9" hidden="1"/>
    <cellStyle name="Followed Hyperlink" xfId="6513" builtinId="9" hidden="1"/>
    <cellStyle name="Followed Hyperlink" xfId="6514" builtinId="9" hidden="1"/>
    <cellStyle name="Followed Hyperlink" xfId="6515" builtinId="9" hidden="1"/>
    <cellStyle name="Followed Hyperlink" xfId="6516" builtinId="9" hidden="1"/>
    <cellStyle name="Followed Hyperlink" xfId="6517" builtinId="9" hidden="1"/>
    <cellStyle name="Followed Hyperlink" xfId="6518" builtinId="9" hidden="1"/>
    <cellStyle name="Followed Hyperlink" xfId="6519" builtinId="9" hidden="1"/>
    <cellStyle name="Followed Hyperlink" xfId="6520" builtinId="9" hidden="1"/>
    <cellStyle name="Followed Hyperlink" xfId="6521" builtinId="9" hidden="1"/>
    <cellStyle name="Followed Hyperlink" xfId="6522" builtinId="9" hidden="1"/>
    <cellStyle name="Followed Hyperlink" xfId="6523" builtinId="9" hidden="1"/>
    <cellStyle name="Followed Hyperlink" xfId="6524" builtinId="9" hidden="1"/>
    <cellStyle name="Followed Hyperlink" xfId="6525" builtinId="9" hidden="1"/>
    <cellStyle name="Followed Hyperlink" xfId="6526" builtinId="9" hidden="1"/>
    <cellStyle name="Followed Hyperlink" xfId="6527" builtinId="9" hidden="1"/>
    <cellStyle name="Followed Hyperlink" xfId="6528" builtinId="9" hidden="1"/>
    <cellStyle name="Followed Hyperlink" xfId="6529" builtinId="9" hidden="1"/>
    <cellStyle name="Followed Hyperlink" xfId="6530" builtinId="9" hidden="1"/>
    <cellStyle name="Followed Hyperlink" xfId="6531" builtinId="9" hidden="1"/>
    <cellStyle name="Followed Hyperlink" xfId="6532" builtinId="9" hidden="1"/>
    <cellStyle name="Followed Hyperlink" xfId="6533" builtinId="9" hidden="1"/>
    <cellStyle name="Followed Hyperlink" xfId="6534" builtinId="9" hidden="1"/>
    <cellStyle name="Followed Hyperlink" xfId="6535" builtinId="9" hidden="1"/>
    <cellStyle name="Followed Hyperlink" xfId="6536" builtinId="9" hidden="1"/>
    <cellStyle name="Followed Hyperlink" xfId="6537" builtinId="9" hidden="1"/>
    <cellStyle name="Followed Hyperlink" xfId="6538" builtinId="9" hidden="1"/>
    <cellStyle name="Followed Hyperlink" xfId="6539" builtinId="9" hidden="1"/>
    <cellStyle name="Followed Hyperlink" xfId="6540" builtinId="9" hidden="1"/>
    <cellStyle name="Followed Hyperlink" xfId="6541" builtinId="9" hidden="1"/>
    <cellStyle name="Followed Hyperlink" xfId="6542" builtinId="9" hidden="1"/>
    <cellStyle name="Followed Hyperlink" xfId="6543" builtinId="9" hidden="1"/>
    <cellStyle name="Followed Hyperlink" xfId="6544" builtinId="9" hidden="1"/>
    <cellStyle name="Followed Hyperlink" xfId="6545" builtinId="9" hidden="1"/>
    <cellStyle name="Followed Hyperlink" xfId="6546" builtinId="9" hidden="1"/>
    <cellStyle name="Followed Hyperlink" xfId="6547" builtinId="9" hidden="1"/>
    <cellStyle name="Followed Hyperlink" xfId="6548" builtinId="9" hidden="1"/>
    <cellStyle name="Followed Hyperlink" xfId="6549" builtinId="9" hidden="1"/>
    <cellStyle name="Followed Hyperlink" xfId="6550" builtinId="9" hidden="1"/>
    <cellStyle name="Followed Hyperlink" xfId="6551" builtinId="9" hidden="1"/>
    <cellStyle name="Followed Hyperlink" xfId="6552" builtinId="9" hidden="1"/>
    <cellStyle name="Followed Hyperlink" xfId="6553" builtinId="9" hidden="1"/>
    <cellStyle name="Followed Hyperlink" xfId="6554" builtinId="9" hidden="1"/>
    <cellStyle name="Followed Hyperlink" xfId="6555" builtinId="9" hidden="1"/>
    <cellStyle name="Followed Hyperlink" xfId="6556" builtinId="9" hidden="1"/>
    <cellStyle name="Followed Hyperlink" xfId="6557" builtinId="9" hidden="1"/>
    <cellStyle name="Followed Hyperlink" xfId="6558" builtinId="9" hidden="1"/>
    <cellStyle name="Followed Hyperlink" xfId="6559" builtinId="9" hidden="1"/>
    <cellStyle name="Followed Hyperlink" xfId="6560" builtinId="9" hidden="1"/>
    <cellStyle name="Followed Hyperlink" xfId="6561" builtinId="9" hidden="1"/>
    <cellStyle name="Followed Hyperlink" xfId="6562" builtinId="9" hidden="1"/>
    <cellStyle name="Followed Hyperlink" xfId="6563" builtinId="9" hidden="1"/>
    <cellStyle name="Followed Hyperlink" xfId="6564" builtinId="9" hidden="1"/>
    <cellStyle name="Followed Hyperlink" xfId="6565" builtinId="9" hidden="1"/>
    <cellStyle name="Followed Hyperlink" xfId="6566" builtinId="9" hidden="1"/>
    <cellStyle name="Followed Hyperlink" xfId="6567" builtinId="9" hidden="1"/>
    <cellStyle name="Followed Hyperlink" xfId="6568" builtinId="9" hidden="1"/>
    <cellStyle name="Followed Hyperlink" xfId="6569" builtinId="9" hidden="1"/>
    <cellStyle name="Followed Hyperlink" xfId="6570" builtinId="9" hidden="1"/>
    <cellStyle name="Followed Hyperlink" xfId="6571" builtinId="9" hidden="1"/>
    <cellStyle name="Followed Hyperlink" xfId="6572" builtinId="9" hidden="1"/>
    <cellStyle name="Followed Hyperlink" xfId="6573" builtinId="9" hidden="1"/>
    <cellStyle name="Followed Hyperlink" xfId="6574" builtinId="9" hidden="1"/>
    <cellStyle name="Followed Hyperlink" xfId="6575" builtinId="9" hidden="1"/>
    <cellStyle name="Followed Hyperlink" xfId="6576" builtinId="9" hidden="1"/>
    <cellStyle name="Followed Hyperlink" xfId="6577" builtinId="9" hidden="1"/>
    <cellStyle name="Followed Hyperlink" xfId="6578" builtinId="9" hidden="1"/>
    <cellStyle name="Followed Hyperlink" xfId="6579" builtinId="9" hidden="1"/>
    <cellStyle name="Followed Hyperlink" xfId="6580" builtinId="9" hidden="1"/>
    <cellStyle name="Followed Hyperlink" xfId="6581" builtinId="9" hidden="1"/>
    <cellStyle name="Followed Hyperlink" xfId="6582" builtinId="9" hidden="1"/>
    <cellStyle name="Followed Hyperlink" xfId="6583" builtinId="9" hidden="1"/>
    <cellStyle name="Followed Hyperlink" xfId="6584" builtinId="9" hidden="1"/>
    <cellStyle name="Followed Hyperlink" xfId="6585" builtinId="9" hidden="1"/>
    <cellStyle name="Followed Hyperlink" xfId="6586" builtinId="9" hidden="1"/>
    <cellStyle name="Followed Hyperlink" xfId="6587" builtinId="9" hidden="1"/>
    <cellStyle name="Followed Hyperlink" xfId="6588" builtinId="9" hidden="1"/>
    <cellStyle name="Followed Hyperlink" xfId="6589" builtinId="9" hidden="1"/>
    <cellStyle name="Followed Hyperlink" xfId="6590" builtinId="9" hidden="1"/>
    <cellStyle name="Followed Hyperlink" xfId="6591" builtinId="9" hidden="1"/>
    <cellStyle name="Followed Hyperlink" xfId="6592" builtinId="9" hidden="1"/>
    <cellStyle name="Followed Hyperlink" xfId="6593" builtinId="9" hidden="1"/>
    <cellStyle name="Followed Hyperlink" xfId="6594" builtinId="9" hidden="1"/>
    <cellStyle name="Followed Hyperlink" xfId="6595" builtinId="9" hidden="1"/>
    <cellStyle name="Followed Hyperlink" xfId="6596" builtinId="9" hidden="1"/>
    <cellStyle name="Followed Hyperlink" xfId="6597" builtinId="9" hidden="1"/>
    <cellStyle name="Followed Hyperlink" xfId="6598" builtinId="9" hidden="1"/>
    <cellStyle name="Followed Hyperlink" xfId="6599" builtinId="9" hidden="1"/>
    <cellStyle name="Followed Hyperlink" xfId="6600" builtinId="9" hidden="1"/>
    <cellStyle name="Followed Hyperlink" xfId="6601" builtinId="9" hidden="1"/>
    <cellStyle name="Followed Hyperlink" xfId="6602" builtinId="9" hidden="1"/>
    <cellStyle name="Followed Hyperlink" xfId="6603" builtinId="9" hidden="1"/>
    <cellStyle name="Followed Hyperlink" xfId="6604" builtinId="9" hidden="1"/>
    <cellStyle name="Followed Hyperlink" xfId="6605" builtinId="9" hidden="1"/>
    <cellStyle name="Followed Hyperlink" xfId="6606" builtinId="9" hidden="1"/>
    <cellStyle name="Followed Hyperlink" xfId="6607" builtinId="9" hidden="1"/>
    <cellStyle name="Followed Hyperlink" xfId="6608" builtinId="9" hidden="1"/>
    <cellStyle name="Followed Hyperlink" xfId="6609" builtinId="9" hidden="1"/>
    <cellStyle name="Followed Hyperlink" xfId="6610" builtinId="9" hidden="1"/>
    <cellStyle name="Followed Hyperlink" xfId="6611" builtinId="9" hidden="1"/>
    <cellStyle name="Followed Hyperlink" xfId="6612" builtinId="9" hidden="1"/>
    <cellStyle name="Followed Hyperlink" xfId="6613" builtinId="9" hidden="1"/>
    <cellStyle name="Followed Hyperlink" xfId="6614" builtinId="9" hidden="1"/>
    <cellStyle name="Followed Hyperlink" xfId="6615" builtinId="9" hidden="1"/>
    <cellStyle name="Followed Hyperlink" xfId="6616" builtinId="9" hidden="1"/>
    <cellStyle name="Followed Hyperlink" xfId="6617" builtinId="9" hidden="1"/>
    <cellStyle name="Followed Hyperlink" xfId="6618" builtinId="9" hidden="1"/>
    <cellStyle name="Followed Hyperlink" xfId="6619" builtinId="9" hidden="1"/>
    <cellStyle name="Followed Hyperlink" xfId="6620" builtinId="9" hidden="1"/>
    <cellStyle name="Followed Hyperlink" xfId="6621" builtinId="9" hidden="1"/>
    <cellStyle name="Followed Hyperlink" xfId="6622" builtinId="9" hidden="1"/>
    <cellStyle name="Followed Hyperlink" xfId="6623" builtinId="9" hidden="1"/>
    <cellStyle name="Followed Hyperlink" xfId="6624" builtinId="9" hidden="1"/>
    <cellStyle name="Followed Hyperlink" xfId="6625" builtinId="9" hidden="1"/>
    <cellStyle name="Followed Hyperlink" xfId="6626" builtinId="9" hidden="1"/>
    <cellStyle name="Followed Hyperlink" xfId="6627" builtinId="9" hidden="1"/>
    <cellStyle name="Followed Hyperlink" xfId="6628" builtinId="9" hidden="1"/>
    <cellStyle name="Followed Hyperlink" xfId="6629" builtinId="9" hidden="1"/>
    <cellStyle name="Followed Hyperlink" xfId="6630" builtinId="9" hidden="1"/>
    <cellStyle name="Followed Hyperlink" xfId="6631" builtinId="9" hidden="1"/>
    <cellStyle name="Followed Hyperlink" xfId="6632" builtinId="9" hidden="1"/>
    <cellStyle name="Followed Hyperlink" xfId="6633" builtinId="9" hidden="1"/>
    <cellStyle name="Followed Hyperlink" xfId="6634" builtinId="9" hidden="1"/>
    <cellStyle name="Followed Hyperlink" xfId="6635" builtinId="9" hidden="1"/>
    <cellStyle name="Followed Hyperlink" xfId="6636" builtinId="9" hidden="1"/>
    <cellStyle name="Followed Hyperlink" xfId="6637" builtinId="9" hidden="1"/>
    <cellStyle name="Followed Hyperlink" xfId="6638" builtinId="9" hidden="1"/>
    <cellStyle name="Followed Hyperlink" xfId="6639" builtinId="9" hidden="1"/>
    <cellStyle name="Followed Hyperlink" xfId="6640" builtinId="9" hidden="1"/>
    <cellStyle name="Followed Hyperlink" xfId="6641" builtinId="9" hidden="1"/>
    <cellStyle name="Followed Hyperlink" xfId="6642" builtinId="9" hidden="1"/>
    <cellStyle name="Followed Hyperlink" xfId="6643" builtinId="9" hidden="1"/>
    <cellStyle name="Followed Hyperlink" xfId="6644" builtinId="9" hidden="1"/>
    <cellStyle name="Followed Hyperlink" xfId="6645" builtinId="9" hidden="1"/>
    <cellStyle name="Followed Hyperlink" xfId="6646" builtinId="9" hidden="1"/>
    <cellStyle name="Followed Hyperlink" xfId="6647" builtinId="9" hidden="1"/>
    <cellStyle name="Followed Hyperlink" xfId="6648" builtinId="9" hidden="1"/>
    <cellStyle name="Followed Hyperlink" xfId="6649" builtinId="9" hidden="1"/>
    <cellStyle name="Followed Hyperlink" xfId="6650" builtinId="9" hidden="1"/>
    <cellStyle name="Followed Hyperlink" xfId="6651" builtinId="9" hidden="1"/>
    <cellStyle name="Followed Hyperlink" xfId="6652" builtinId="9" hidden="1"/>
    <cellStyle name="Followed Hyperlink" xfId="6653" builtinId="9" hidden="1"/>
    <cellStyle name="Followed Hyperlink" xfId="6654" builtinId="9" hidden="1"/>
    <cellStyle name="Followed Hyperlink" xfId="6655" builtinId="9" hidden="1"/>
    <cellStyle name="Followed Hyperlink" xfId="6656" builtinId="9" hidden="1"/>
    <cellStyle name="Followed Hyperlink" xfId="6657" builtinId="9" hidden="1"/>
    <cellStyle name="Followed Hyperlink" xfId="6658" builtinId="9" hidden="1"/>
    <cellStyle name="Followed Hyperlink" xfId="6659" builtinId="9" hidden="1"/>
    <cellStyle name="Followed Hyperlink" xfId="6660" builtinId="9" hidden="1"/>
    <cellStyle name="Followed Hyperlink" xfId="6661" builtinId="9" hidden="1"/>
    <cellStyle name="Followed Hyperlink" xfId="6662" builtinId="9" hidden="1"/>
    <cellStyle name="Followed Hyperlink" xfId="6663" builtinId="9" hidden="1"/>
    <cellStyle name="Followed Hyperlink" xfId="6664" builtinId="9" hidden="1"/>
    <cellStyle name="Followed Hyperlink" xfId="6665" builtinId="9" hidden="1"/>
    <cellStyle name="Followed Hyperlink" xfId="6666" builtinId="9" hidden="1"/>
    <cellStyle name="Followed Hyperlink" xfId="6667" builtinId="9" hidden="1"/>
    <cellStyle name="Followed Hyperlink" xfId="6668" builtinId="9" hidden="1"/>
    <cellStyle name="Followed Hyperlink" xfId="6669" builtinId="9" hidden="1"/>
    <cellStyle name="Followed Hyperlink" xfId="6670" builtinId="9" hidden="1"/>
    <cellStyle name="Followed Hyperlink" xfId="6671" builtinId="9" hidden="1"/>
    <cellStyle name="Followed Hyperlink" xfId="6672" builtinId="9" hidden="1"/>
    <cellStyle name="Followed Hyperlink" xfId="6673" builtinId="9" hidden="1"/>
    <cellStyle name="Followed Hyperlink" xfId="6674" builtinId="9" hidden="1"/>
    <cellStyle name="Followed Hyperlink" xfId="6675" builtinId="9" hidden="1"/>
    <cellStyle name="Followed Hyperlink" xfId="6676" builtinId="9" hidden="1"/>
    <cellStyle name="Followed Hyperlink" xfId="6677" builtinId="9" hidden="1"/>
    <cellStyle name="Followed Hyperlink" xfId="6678" builtinId="9" hidden="1"/>
    <cellStyle name="Followed Hyperlink" xfId="6679" builtinId="9" hidden="1"/>
    <cellStyle name="Followed Hyperlink" xfId="6680" builtinId="9" hidden="1"/>
    <cellStyle name="Followed Hyperlink" xfId="6681" builtinId="9" hidden="1"/>
    <cellStyle name="Followed Hyperlink" xfId="6682" builtinId="9" hidden="1"/>
    <cellStyle name="Followed Hyperlink" xfId="6683" builtinId="9" hidden="1"/>
    <cellStyle name="Followed Hyperlink" xfId="6684" builtinId="9" hidden="1"/>
    <cellStyle name="Followed Hyperlink" xfId="6685" builtinId="9" hidden="1"/>
    <cellStyle name="Followed Hyperlink" xfId="6686" builtinId="9" hidden="1"/>
    <cellStyle name="Followed Hyperlink" xfId="6687" builtinId="9" hidden="1"/>
    <cellStyle name="Followed Hyperlink" xfId="6688" builtinId="9" hidden="1"/>
    <cellStyle name="Followed Hyperlink" xfId="6689" builtinId="9" hidden="1"/>
    <cellStyle name="Followed Hyperlink" xfId="6690" builtinId="9" hidden="1"/>
    <cellStyle name="Followed Hyperlink" xfId="6691" builtinId="9" hidden="1"/>
    <cellStyle name="Followed Hyperlink" xfId="6692" builtinId="9" hidden="1"/>
    <cellStyle name="Followed Hyperlink" xfId="6693" builtinId="9" hidden="1"/>
    <cellStyle name="Followed Hyperlink" xfId="6694" builtinId="9" hidden="1"/>
    <cellStyle name="Followed Hyperlink" xfId="6695" builtinId="9" hidden="1"/>
    <cellStyle name="Followed Hyperlink" xfId="6696" builtinId="9" hidden="1"/>
    <cellStyle name="Followed Hyperlink" xfId="6697" builtinId="9" hidden="1"/>
    <cellStyle name="Followed Hyperlink" xfId="6698" builtinId="9" hidden="1"/>
    <cellStyle name="Followed Hyperlink" xfId="6699" builtinId="9" hidden="1"/>
    <cellStyle name="Followed Hyperlink" xfId="6700" builtinId="9" hidden="1"/>
    <cellStyle name="Followed Hyperlink" xfId="6701" builtinId="9" hidden="1"/>
    <cellStyle name="Followed Hyperlink" xfId="6702" builtinId="9" hidden="1"/>
    <cellStyle name="Followed Hyperlink" xfId="6703" builtinId="9" hidden="1"/>
    <cellStyle name="Followed Hyperlink" xfId="6704" builtinId="9" hidden="1"/>
    <cellStyle name="Followed Hyperlink" xfId="6705" builtinId="9" hidden="1"/>
    <cellStyle name="Followed Hyperlink" xfId="6706" builtinId="9" hidden="1"/>
    <cellStyle name="Followed Hyperlink" xfId="6707" builtinId="9" hidden="1"/>
    <cellStyle name="Followed Hyperlink" xfId="6708" builtinId="9" hidden="1"/>
    <cellStyle name="Followed Hyperlink" xfId="6709" builtinId="9" hidden="1"/>
    <cellStyle name="Followed Hyperlink" xfId="6710" builtinId="9" hidden="1"/>
    <cellStyle name="Followed Hyperlink" xfId="6711" builtinId="9" hidden="1"/>
    <cellStyle name="Followed Hyperlink" xfId="6712" builtinId="9" hidden="1"/>
    <cellStyle name="Followed Hyperlink" xfId="6713" builtinId="9" hidden="1"/>
    <cellStyle name="Followed Hyperlink" xfId="6714" builtinId="9" hidden="1"/>
    <cellStyle name="Followed Hyperlink" xfId="6715" builtinId="9" hidden="1"/>
    <cellStyle name="Followed Hyperlink" xfId="6716" builtinId="9" hidden="1"/>
    <cellStyle name="Followed Hyperlink" xfId="6717" builtinId="9" hidden="1"/>
    <cellStyle name="Followed Hyperlink" xfId="6718" builtinId="9" hidden="1"/>
    <cellStyle name="Followed Hyperlink" xfId="6719" builtinId="9" hidden="1"/>
    <cellStyle name="Followed Hyperlink" xfId="6720" builtinId="9" hidden="1"/>
    <cellStyle name="Followed Hyperlink" xfId="6721" builtinId="9" hidden="1"/>
    <cellStyle name="Followed Hyperlink" xfId="6722" builtinId="9" hidden="1"/>
    <cellStyle name="Followed Hyperlink" xfId="6723" builtinId="9" hidden="1"/>
    <cellStyle name="Followed Hyperlink" xfId="6724" builtinId="9" hidden="1"/>
    <cellStyle name="Followed Hyperlink" xfId="6725" builtinId="9" hidden="1"/>
    <cellStyle name="Followed Hyperlink" xfId="6726" builtinId="9" hidden="1"/>
    <cellStyle name="Followed Hyperlink" xfId="6727" builtinId="9" hidden="1"/>
    <cellStyle name="Followed Hyperlink" xfId="6728" builtinId="9" hidden="1"/>
    <cellStyle name="Followed Hyperlink" xfId="6729" builtinId="9" hidden="1"/>
    <cellStyle name="Followed Hyperlink" xfId="6730" builtinId="9" hidden="1"/>
    <cellStyle name="Followed Hyperlink" xfId="6731" builtinId="9" hidden="1"/>
    <cellStyle name="Followed Hyperlink" xfId="6732" builtinId="9" hidden="1"/>
    <cellStyle name="Followed Hyperlink" xfId="6733" builtinId="9" hidden="1"/>
    <cellStyle name="Followed Hyperlink" xfId="6734" builtinId="9" hidden="1"/>
    <cellStyle name="Followed Hyperlink" xfId="6735" builtinId="9" hidden="1"/>
    <cellStyle name="Followed Hyperlink" xfId="6736" builtinId="9" hidden="1"/>
    <cellStyle name="Followed Hyperlink" xfId="6737" builtinId="9" hidden="1"/>
    <cellStyle name="Followed Hyperlink" xfId="6738" builtinId="9" hidden="1"/>
    <cellStyle name="Followed Hyperlink" xfId="6739" builtinId="9" hidden="1"/>
    <cellStyle name="Followed Hyperlink" xfId="6740" builtinId="9" hidden="1"/>
    <cellStyle name="Followed Hyperlink" xfId="6741" builtinId="9" hidden="1"/>
    <cellStyle name="Followed Hyperlink" xfId="6742" builtinId="9" hidden="1"/>
    <cellStyle name="Followed Hyperlink" xfId="6743" builtinId="9" hidden="1"/>
    <cellStyle name="Followed Hyperlink" xfId="6744" builtinId="9" hidden="1"/>
    <cellStyle name="Followed Hyperlink" xfId="6745" builtinId="9" hidden="1"/>
    <cellStyle name="Followed Hyperlink" xfId="6746" builtinId="9" hidden="1"/>
    <cellStyle name="Followed Hyperlink" xfId="6747" builtinId="9" hidden="1"/>
    <cellStyle name="Followed Hyperlink" xfId="6748" builtinId="9" hidden="1"/>
    <cellStyle name="Followed Hyperlink" xfId="6749" builtinId="9" hidden="1"/>
    <cellStyle name="Followed Hyperlink" xfId="6750" builtinId="9" hidden="1"/>
    <cellStyle name="Followed Hyperlink" xfId="6751" builtinId="9" hidden="1"/>
    <cellStyle name="Followed Hyperlink" xfId="6752" builtinId="9" hidden="1"/>
    <cellStyle name="Followed Hyperlink" xfId="6753" builtinId="9" hidden="1"/>
    <cellStyle name="Followed Hyperlink" xfId="6754" builtinId="9" hidden="1"/>
    <cellStyle name="Followed Hyperlink" xfId="6755" builtinId="9" hidden="1"/>
    <cellStyle name="Followed Hyperlink" xfId="6756" builtinId="9" hidden="1"/>
    <cellStyle name="Followed Hyperlink" xfId="6757" builtinId="9" hidden="1"/>
    <cellStyle name="Followed Hyperlink" xfId="6758" builtinId="9" hidden="1"/>
    <cellStyle name="Followed Hyperlink" xfId="6759" builtinId="9" hidden="1"/>
    <cellStyle name="Followed Hyperlink" xfId="6760" builtinId="9" hidden="1"/>
    <cellStyle name="Followed Hyperlink" xfId="6761" builtinId="9" hidden="1"/>
    <cellStyle name="Followed Hyperlink" xfId="6762" builtinId="9" hidden="1"/>
    <cellStyle name="Followed Hyperlink" xfId="6763" builtinId="9" hidden="1"/>
    <cellStyle name="Followed Hyperlink" xfId="6764" builtinId="9" hidden="1"/>
    <cellStyle name="Followed Hyperlink" xfId="6765" builtinId="9" hidden="1"/>
    <cellStyle name="Followed Hyperlink" xfId="6766" builtinId="9" hidden="1"/>
    <cellStyle name="Followed Hyperlink" xfId="6767" builtinId="9" hidden="1"/>
    <cellStyle name="Followed Hyperlink" xfId="6768" builtinId="9" hidden="1"/>
    <cellStyle name="Followed Hyperlink" xfId="6769" builtinId="9" hidden="1"/>
    <cellStyle name="Followed Hyperlink" xfId="6770" builtinId="9" hidden="1"/>
    <cellStyle name="Followed Hyperlink" xfId="6771" builtinId="9" hidden="1"/>
    <cellStyle name="Followed Hyperlink" xfId="6772" builtinId="9" hidden="1"/>
    <cellStyle name="Followed Hyperlink" xfId="6773" builtinId="9" hidden="1"/>
    <cellStyle name="Followed Hyperlink" xfId="6774" builtinId="9" hidden="1"/>
    <cellStyle name="Followed Hyperlink" xfId="6775" builtinId="9" hidden="1"/>
    <cellStyle name="Followed Hyperlink" xfId="6776" builtinId="9" hidden="1"/>
    <cellStyle name="Followed Hyperlink" xfId="6777" builtinId="9" hidden="1"/>
    <cellStyle name="Followed Hyperlink" xfId="6778" builtinId="9" hidden="1"/>
    <cellStyle name="Followed Hyperlink" xfId="6779" builtinId="9" hidden="1"/>
    <cellStyle name="Followed Hyperlink" xfId="6780" builtinId="9" hidden="1"/>
    <cellStyle name="Followed Hyperlink" xfId="6781" builtinId="9" hidden="1"/>
    <cellStyle name="Followed Hyperlink" xfId="6782" builtinId="9" hidden="1"/>
    <cellStyle name="Followed Hyperlink" xfId="6783" builtinId="9" hidden="1"/>
    <cellStyle name="Followed Hyperlink" xfId="6784" builtinId="9" hidden="1"/>
    <cellStyle name="Followed Hyperlink" xfId="6785" builtinId="9" hidden="1"/>
    <cellStyle name="Followed Hyperlink" xfId="6786" builtinId="9" hidden="1"/>
    <cellStyle name="Followed Hyperlink" xfId="6787" builtinId="9" hidden="1"/>
    <cellStyle name="Followed Hyperlink" xfId="6788" builtinId="9" hidden="1"/>
    <cellStyle name="Followed Hyperlink" xfId="6789" builtinId="9" hidden="1"/>
    <cellStyle name="Followed Hyperlink" xfId="6790" builtinId="9" hidden="1"/>
    <cellStyle name="Followed Hyperlink" xfId="6791" builtinId="9" hidden="1"/>
    <cellStyle name="Followed Hyperlink" xfId="6792" builtinId="9" hidden="1"/>
    <cellStyle name="Followed Hyperlink" xfId="6793" builtinId="9" hidden="1"/>
    <cellStyle name="Followed Hyperlink" xfId="6794" builtinId="9" hidden="1"/>
    <cellStyle name="Followed Hyperlink" xfId="6795" builtinId="9" hidden="1"/>
    <cellStyle name="Followed Hyperlink" xfId="6796" builtinId="9" hidden="1"/>
    <cellStyle name="Followed Hyperlink" xfId="6797" builtinId="9" hidden="1"/>
    <cellStyle name="Followed Hyperlink" xfId="6798" builtinId="9" hidden="1"/>
    <cellStyle name="Followed Hyperlink" xfId="6799" builtinId="9" hidden="1"/>
    <cellStyle name="Followed Hyperlink" xfId="6800" builtinId="9" hidden="1"/>
    <cellStyle name="Followed Hyperlink" xfId="6801" builtinId="9" hidden="1"/>
    <cellStyle name="Followed Hyperlink" xfId="6802" builtinId="9" hidden="1"/>
    <cellStyle name="Followed Hyperlink" xfId="6803" builtinId="9" hidden="1"/>
    <cellStyle name="Followed Hyperlink" xfId="6804" builtinId="9" hidden="1"/>
    <cellStyle name="Followed Hyperlink" xfId="6805" builtinId="9" hidden="1"/>
    <cellStyle name="Followed Hyperlink" xfId="6806" builtinId="9" hidden="1"/>
    <cellStyle name="Followed Hyperlink" xfId="6807" builtinId="9" hidden="1"/>
    <cellStyle name="Followed Hyperlink" xfId="6808" builtinId="9" hidden="1"/>
    <cellStyle name="Followed Hyperlink" xfId="6809" builtinId="9" hidden="1"/>
    <cellStyle name="Followed Hyperlink" xfId="6810" builtinId="9" hidden="1"/>
    <cellStyle name="Followed Hyperlink" xfId="6811" builtinId="9" hidden="1"/>
    <cellStyle name="Followed Hyperlink" xfId="6812" builtinId="9" hidden="1"/>
    <cellStyle name="Followed Hyperlink" xfId="6813" builtinId="9" hidden="1"/>
    <cellStyle name="Followed Hyperlink" xfId="6814" builtinId="9" hidden="1"/>
    <cellStyle name="Followed Hyperlink" xfId="6815" builtinId="9" hidden="1"/>
    <cellStyle name="Followed Hyperlink" xfId="6816" builtinId="9" hidden="1"/>
    <cellStyle name="Followed Hyperlink" xfId="6817" builtinId="9" hidden="1"/>
    <cellStyle name="Followed Hyperlink" xfId="6818" builtinId="9" hidden="1"/>
    <cellStyle name="Followed Hyperlink" xfId="6819" builtinId="9" hidden="1"/>
    <cellStyle name="Followed Hyperlink" xfId="6820" builtinId="9" hidden="1"/>
    <cellStyle name="Followed Hyperlink" xfId="6821" builtinId="9" hidden="1"/>
    <cellStyle name="Followed Hyperlink" xfId="6822" builtinId="9" hidden="1"/>
    <cellStyle name="Followed Hyperlink" xfId="6823" builtinId="9" hidden="1"/>
    <cellStyle name="Followed Hyperlink" xfId="6824" builtinId="9" hidden="1"/>
    <cellStyle name="Followed Hyperlink" xfId="6825" builtinId="9" hidden="1"/>
    <cellStyle name="Followed Hyperlink" xfId="6826" builtinId="9" hidden="1"/>
    <cellStyle name="Followed Hyperlink" xfId="6827" builtinId="9" hidden="1"/>
    <cellStyle name="Followed Hyperlink" xfId="6828" builtinId="9" hidden="1"/>
    <cellStyle name="Followed Hyperlink" xfId="6829" builtinId="9" hidden="1"/>
    <cellStyle name="Followed Hyperlink" xfId="6830" builtinId="9" hidden="1"/>
    <cellStyle name="Followed Hyperlink" xfId="6831" builtinId="9" hidden="1"/>
    <cellStyle name="Followed Hyperlink" xfId="6832" builtinId="9" hidden="1"/>
    <cellStyle name="Followed Hyperlink" xfId="6833" builtinId="9" hidden="1"/>
    <cellStyle name="Followed Hyperlink" xfId="6834" builtinId="9" hidden="1"/>
    <cellStyle name="Followed Hyperlink" xfId="6835" builtinId="9" hidden="1"/>
    <cellStyle name="Followed Hyperlink" xfId="6836" builtinId="9" hidden="1"/>
    <cellStyle name="Followed Hyperlink" xfId="6837" builtinId="9" hidden="1"/>
    <cellStyle name="Followed Hyperlink" xfId="6838" builtinId="9" hidden="1"/>
    <cellStyle name="Followed Hyperlink" xfId="6839" builtinId="9" hidden="1"/>
    <cellStyle name="Followed Hyperlink" xfId="6840" builtinId="9" hidden="1"/>
    <cellStyle name="Followed Hyperlink" xfId="6841" builtinId="9" hidden="1"/>
    <cellStyle name="Followed Hyperlink" xfId="6842" builtinId="9" hidden="1"/>
    <cellStyle name="Followed Hyperlink" xfId="6843" builtinId="9" hidden="1"/>
    <cellStyle name="Followed Hyperlink" xfId="6844" builtinId="9" hidden="1"/>
    <cellStyle name="Followed Hyperlink" xfId="6845" builtinId="9" hidden="1"/>
    <cellStyle name="Followed Hyperlink" xfId="6846" builtinId="9" hidden="1"/>
    <cellStyle name="Followed Hyperlink" xfId="6847" builtinId="9" hidden="1"/>
    <cellStyle name="Followed Hyperlink" xfId="6848" builtinId="9" hidden="1"/>
    <cellStyle name="Followed Hyperlink" xfId="6849" builtinId="9" hidden="1"/>
    <cellStyle name="Followed Hyperlink" xfId="6850" builtinId="9" hidden="1"/>
    <cellStyle name="Followed Hyperlink" xfId="6851" builtinId="9" hidden="1"/>
    <cellStyle name="Followed Hyperlink" xfId="6852" builtinId="9" hidden="1"/>
    <cellStyle name="Followed Hyperlink" xfId="6853" builtinId="9" hidden="1"/>
    <cellStyle name="Followed Hyperlink" xfId="6854" builtinId="9" hidden="1"/>
    <cellStyle name="Followed Hyperlink" xfId="6855" builtinId="9" hidden="1"/>
    <cellStyle name="Followed Hyperlink" xfId="6856" builtinId="9" hidden="1"/>
    <cellStyle name="Followed Hyperlink" xfId="6857" builtinId="9" hidden="1"/>
    <cellStyle name="Followed Hyperlink" xfId="6858" builtinId="9" hidden="1"/>
    <cellStyle name="Followed Hyperlink" xfId="6859" builtinId="9" hidden="1"/>
    <cellStyle name="Followed Hyperlink" xfId="6860" builtinId="9" hidden="1"/>
    <cellStyle name="Followed Hyperlink" xfId="7389" builtinId="9" hidden="1"/>
    <cellStyle name="Followed Hyperlink" xfId="7390" builtinId="9" hidden="1"/>
    <cellStyle name="Followed Hyperlink" xfId="7391" builtinId="9" hidden="1"/>
    <cellStyle name="Followed Hyperlink" xfId="7392" builtinId="9" hidden="1"/>
    <cellStyle name="Followed Hyperlink" xfId="7393" builtinId="9" hidden="1"/>
    <cellStyle name="Followed Hyperlink" xfId="7394" builtinId="9" hidden="1"/>
    <cellStyle name="Followed Hyperlink" xfId="7395" builtinId="9" hidden="1"/>
    <cellStyle name="Followed Hyperlink" xfId="7396" builtinId="9" hidden="1"/>
    <cellStyle name="Followed Hyperlink" xfId="7397" builtinId="9" hidden="1"/>
    <cellStyle name="Followed Hyperlink" xfId="7398" builtinId="9" hidden="1"/>
    <cellStyle name="Followed Hyperlink" xfId="7399" builtinId="9" hidden="1"/>
    <cellStyle name="Followed Hyperlink" xfId="7400" builtinId="9" hidden="1"/>
    <cellStyle name="Followed Hyperlink" xfId="7401" builtinId="9" hidden="1"/>
    <cellStyle name="Followed Hyperlink" xfId="7402" builtinId="9" hidden="1"/>
    <cellStyle name="Followed Hyperlink" xfId="7403" builtinId="9" hidden="1"/>
    <cellStyle name="Followed Hyperlink" xfId="7404" builtinId="9" hidden="1"/>
    <cellStyle name="Followed Hyperlink" xfId="7405" builtinId="9" hidden="1"/>
    <cellStyle name="Followed Hyperlink" xfId="7406" builtinId="9" hidden="1"/>
    <cellStyle name="Followed Hyperlink" xfId="7407" builtinId="9" hidden="1"/>
    <cellStyle name="Followed Hyperlink" xfId="7408" builtinId="9" hidden="1"/>
    <cellStyle name="Followed Hyperlink" xfId="7409" builtinId="9" hidden="1"/>
    <cellStyle name="Followed Hyperlink" xfId="7410" builtinId="9" hidden="1"/>
    <cellStyle name="Followed Hyperlink" xfId="7411" builtinId="9" hidden="1"/>
    <cellStyle name="Followed Hyperlink" xfId="7412" builtinId="9" hidden="1"/>
    <cellStyle name="Followed Hyperlink" xfId="7413" builtinId="9" hidden="1"/>
    <cellStyle name="Followed Hyperlink" xfId="7414" builtinId="9" hidden="1"/>
    <cellStyle name="Followed Hyperlink" xfId="7415" builtinId="9" hidden="1"/>
    <cellStyle name="Followed Hyperlink" xfId="7416" builtinId="9" hidden="1"/>
    <cellStyle name="Followed Hyperlink" xfId="7417" builtinId="9" hidden="1"/>
    <cellStyle name="Followed Hyperlink" xfId="7418" builtinId="9" hidden="1"/>
    <cellStyle name="Followed Hyperlink" xfId="7419" builtinId="9" hidden="1"/>
    <cellStyle name="Followed Hyperlink" xfId="7420" builtinId="9" hidden="1"/>
    <cellStyle name="Followed Hyperlink" xfId="7421" builtinId="9" hidden="1"/>
    <cellStyle name="Followed Hyperlink" xfId="7422" builtinId="9" hidden="1"/>
    <cellStyle name="Followed Hyperlink" xfId="7423" builtinId="9" hidden="1"/>
    <cellStyle name="Followed Hyperlink" xfId="7424" builtinId="9" hidden="1"/>
    <cellStyle name="Followed Hyperlink" xfId="7425" builtinId="9" hidden="1"/>
    <cellStyle name="Followed Hyperlink" xfId="7426" builtinId="9" hidden="1"/>
    <cellStyle name="Followed Hyperlink" xfId="7427" builtinId="9" hidden="1"/>
    <cellStyle name="Followed Hyperlink" xfId="7428" builtinId="9" hidden="1"/>
    <cellStyle name="Followed Hyperlink" xfId="7429" builtinId="9" hidden="1"/>
    <cellStyle name="Followed Hyperlink" xfId="7430" builtinId="9" hidden="1"/>
    <cellStyle name="Followed Hyperlink" xfId="7431" builtinId="9" hidden="1"/>
    <cellStyle name="Followed Hyperlink" xfId="7432" builtinId="9" hidden="1"/>
    <cellStyle name="Followed Hyperlink" xfId="7433" builtinId="9" hidden="1"/>
    <cellStyle name="Followed Hyperlink" xfId="7434" builtinId="9" hidden="1"/>
    <cellStyle name="Followed Hyperlink" xfId="7435" builtinId="9" hidden="1"/>
    <cellStyle name="Followed Hyperlink" xfId="7436" builtinId="9" hidden="1"/>
    <cellStyle name="Followed Hyperlink" xfId="7437" builtinId="9" hidden="1"/>
    <cellStyle name="Followed Hyperlink" xfId="7438" builtinId="9" hidden="1"/>
    <cellStyle name="Followed Hyperlink" xfId="7439" builtinId="9" hidden="1"/>
    <cellStyle name="Followed Hyperlink" xfId="7440" builtinId="9" hidden="1"/>
    <cellStyle name="Followed Hyperlink" xfId="7441" builtinId="9" hidden="1"/>
    <cellStyle name="Followed Hyperlink" xfId="7442" builtinId="9" hidden="1"/>
    <cellStyle name="Followed Hyperlink" xfId="7443" builtinId="9" hidden="1"/>
    <cellStyle name="Followed Hyperlink" xfId="7444" builtinId="9" hidden="1"/>
    <cellStyle name="Followed Hyperlink" xfId="7445" builtinId="9" hidden="1"/>
    <cellStyle name="Followed Hyperlink" xfId="7446" builtinId="9" hidden="1"/>
    <cellStyle name="Followed Hyperlink" xfId="7447" builtinId="9" hidden="1"/>
    <cellStyle name="Followed Hyperlink" xfId="7448" builtinId="9" hidden="1"/>
    <cellStyle name="Followed Hyperlink" xfId="7449" builtinId="9" hidden="1"/>
    <cellStyle name="Followed Hyperlink" xfId="7450" builtinId="9" hidden="1"/>
    <cellStyle name="Followed Hyperlink" xfId="7451" builtinId="9" hidden="1"/>
    <cellStyle name="Followed Hyperlink" xfId="7452" builtinId="9" hidden="1"/>
    <cellStyle name="Followed Hyperlink" xfId="7453" builtinId="9" hidden="1"/>
    <cellStyle name="Followed Hyperlink" xfId="7454" builtinId="9" hidden="1"/>
    <cellStyle name="Followed Hyperlink" xfId="7455" builtinId="9" hidden="1"/>
    <cellStyle name="Followed Hyperlink" xfId="7456" builtinId="9" hidden="1"/>
    <cellStyle name="Followed Hyperlink" xfId="7457" builtinId="9" hidden="1"/>
    <cellStyle name="Followed Hyperlink" xfId="7458" builtinId="9" hidden="1"/>
    <cellStyle name="Followed Hyperlink" xfId="7459" builtinId="9" hidden="1"/>
    <cellStyle name="Followed Hyperlink" xfId="7460" builtinId="9" hidden="1"/>
    <cellStyle name="Followed Hyperlink" xfId="7461" builtinId="9" hidden="1"/>
    <cellStyle name="Followed Hyperlink" xfId="7462" builtinId="9" hidden="1"/>
    <cellStyle name="Followed Hyperlink" xfId="7463" builtinId="9" hidden="1"/>
    <cellStyle name="Followed Hyperlink" xfId="7464" builtinId="9" hidden="1"/>
    <cellStyle name="Followed Hyperlink" xfId="7465" builtinId="9" hidden="1"/>
    <cellStyle name="Followed Hyperlink" xfId="7466" builtinId="9" hidden="1"/>
    <cellStyle name="Followed Hyperlink" xfId="7467" builtinId="9" hidden="1"/>
    <cellStyle name="Followed Hyperlink" xfId="7468" builtinId="9" hidden="1"/>
    <cellStyle name="Followed Hyperlink" xfId="7469" builtinId="9" hidden="1"/>
    <cellStyle name="Followed Hyperlink" xfId="7470" builtinId="9" hidden="1"/>
    <cellStyle name="Followed Hyperlink" xfId="7471" builtinId="9" hidden="1"/>
    <cellStyle name="Followed Hyperlink" xfId="7472" builtinId="9" hidden="1"/>
    <cellStyle name="Followed Hyperlink" xfId="7473" builtinId="9" hidden="1"/>
    <cellStyle name="Followed Hyperlink" xfId="7474" builtinId="9" hidden="1"/>
    <cellStyle name="Followed Hyperlink" xfId="7475" builtinId="9" hidden="1"/>
    <cellStyle name="Followed Hyperlink" xfId="7476" builtinId="9" hidden="1"/>
    <cellStyle name="Followed Hyperlink" xfId="7477" builtinId="9" hidden="1"/>
    <cellStyle name="Followed Hyperlink" xfId="7478" builtinId="9" hidden="1"/>
    <cellStyle name="Followed Hyperlink" xfId="7479" builtinId="9" hidden="1"/>
    <cellStyle name="Followed Hyperlink" xfId="7480" builtinId="9" hidden="1"/>
    <cellStyle name="Followed Hyperlink" xfId="7481" builtinId="9" hidden="1"/>
    <cellStyle name="Followed Hyperlink" xfId="7482" builtinId="9" hidden="1"/>
    <cellStyle name="Followed Hyperlink" xfId="7483" builtinId="9" hidden="1"/>
    <cellStyle name="Followed Hyperlink" xfId="7484" builtinId="9" hidden="1"/>
    <cellStyle name="Followed Hyperlink" xfId="7485" builtinId="9" hidden="1"/>
    <cellStyle name="Followed Hyperlink" xfId="7486" builtinId="9" hidden="1"/>
    <cellStyle name="Followed Hyperlink" xfId="7487" builtinId="9" hidden="1"/>
    <cellStyle name="Followed Hyperlink" xfId="7488" builtinId="9" hidden="1"/>
    <cellStyle name="Followed Hyperlink" xfId="7489" builtinId="9" hidden="1"/>
    <cellStyle name="Followed Hyperlink" xfId="7490" builtinId="9" hidden="1"/>
    <cellStyle name="Followed Hyperlink" xfId="7491" builtinId="9" hidden="1"/>
    <cellStyle name="Followed Hyperlink" xfId="7492" builtinId="9" hidden="1"/>
    <cellStyle name="Followed Hyperlink" xfId="7493" builtinId="9" hidden="1"/>
    <cellStyle name="Followed Hyperlink" xfId="7494" builtinId="9" hidden="1"/>
    <cellStyle name="Followed Hyperlink" xfId="7495" builtinId="9" hidden="1"/>
    <cellStyle name="Followed Hyperlink" xfId="7496" builtinId="9" hidden="1"/>
    <cellStyle name="Followed Hyperlink" xfId="7497" builtinId="9" hidden="1"/>
    <cellStyle name="Followed Hyperlink" xfId="7498" builtinId="9" hidden="1"/>
    <cellStyle name="Followed Hyperlink" xfId="7499" builtinId="9" hidden="1"/>
    <cellStyle name="Followed Hyperlink" xfId="7500" builtinId="9" hidden="1"/>
    <cellStyle name="Followed Hyperlink" xfId="7501" builtinId="9" hidden="1"/>
    <cellStyle name="Followed Hyperlink" xfId="7502" builtinId="9" hidden="1"/>
    <cellStyle name="Followed Hyperlink" xfId="7503" builtinId="9" hidden="1"/>
    <cellStyle name="Followed Hyperlink" xfId="7504" builtinId="9" hidden="1"/>
    <cellStyle name="Followed Hyperlink" xfId="7505" builtinId="9" hidden="1"/>
    <cellStyle name="Followed Hyperlink" xfId="7506" builtinId="9" hidden="1"/>
    <cellStyle name="Followed Hyperlink" xfId="7507" builtinId="9" hidden="1"/>
    <cellStyle name="Followed Hyperlink" xfId="7508" builtinId="9" hidden="1"/>
    <cellStyle name="Followed Hyperlink" xfId="7509" builtinId="9" hidden="1"/>
    <cellStyle name="Followed Hyperlink" xfId="7510" builtinId="9" hidden="1"/>
    <cellStyle name="Followed Hyperlink" xfId="7511" builtinId="9" hidden="1"/>
    <cellStyle name="Followed Hyperlink" xfId="7512" builtinId="9" hidden="1"/>
    <cellStyle name="Followed Hyperlink" xfId="7513" builtinId="9" hidden="1"/>
    <cellStyle name="Followed Hyperlink" xfId="7514" builtinId="9" hidden="1"/>
    <cellStyle name="Followed Hyperlink" xfId="7515" builtinId="9" hidden="1"/>
    <cellStyle name="Followed Hyperlink" xfId="7516" builtinId="9" hidden="1"/>
    <cellStyle name="Followed Hyperlink" xfId="7517" builtinId="9" hidden="1"/>
    <cellStyle name="Followed Hyperlink" xfId="7518" builtinId="9" hidden="1"/>
    <cellStyle name="Followed Hyperlink" xfId="7519" builtinId="9" hidden="1"/>
    <cellStyle name="Followed Hyperlink" xfId="7520" builtinId="9" hidden="1"/>
    <cellStyle name="Followed Hyperlink" xfId="7521" builtinId="9" hidden="1"/>
    <cellStyle name="Followed Hyperlink" xfId="7522" builtinId="9" hidden="1"/>
    <cellStyle name="Followed Hyperlink" xfId="7523" builtinId="9" hidden="1"/>
    <cellStyle name="Followed Hyperlink" xfId="7524" builtinId="9" hidden="1"/>
    <cellStyle name="Followed Hyperlink" xfId="7525" builtinId="9" hidden="1"/>
    <cellStyle name="Followed Hyperlink" xfId="7526" builtinId="9" hidden="1"/>
    <cellStyle name="Followed Hyperlink" xfId="7527" builtinId="9" hidden="1"/>
    <cellStyle name="Followed Hyperlink" xfId="7528" builtinId="9" hidden="1"/>
    <cellStyle name="Followed Hyperlink" xfId="7529" builtinId="9" hidden="1"/>
    <cellStyle name="Followed Hyperlink" xfId="7530" builtinId="9" hidden="1"/>
    <cellStyle name="Followed Hyperlink" xfId="7531" builtinId="9" hidden="1"/>
    <cellStyle name="Followed Hyperlink" xfId="7532" builtinId="9" hidden="1"/>
    <cellStyle name="Followed Hyperlink" xfId="7533" builtinId="9" hidden="1"/>
    <cellStyle name="Followed Hyperlink" xfId="7534" builtinId="9" hidden="1"/>
    <cellStyle name="Followed Hyperlink" xfId="7535" builtinId="9" hidden="1"/>
    <cellStyle name="Followed Hyperlink" xfId="7536" builtinId="9" hidden="1"/>
    <cellStyle name="Followed Hyperlink" xfId="7537" builtinId="9" hidden="1"/>
    <cellStyle name="Followed Hyperlink" xfId="7538" builtinId="9" hidden="1"/>
    <cellStyle name="Followed Hyperlink" xfId="7539" builtinId="9" hidden="1"/>
    <cellStyle name="Followed Hyperlink" xfId="7540" builtinId="9" hidden="1"/>
    <cellStyle name="Followed Hyperlink" xfId="7541" builtinId="9" hidden="1"/>
    <cellStyle name="Followed Hyperlink" xfId="7542" builtinId="9" hidden="1"/>
    <cellStyle name="Followed Hyperlink" xfId="7543" builtinId="9" hidden="1"/>
    <cellStyle name="Followed Hyperlink" xfId="7544" builtinId="9" hidden="1"/>
    <cellStyle name="Followed Hyperlink" xfId="7545" builtinId="9" hidden="1"/>
    <cellStyle name="Followed Hyperlink" xfId="7546" builtinId="9" hidden="1"/>
    <cellStyle name="Followed Hyperlink" xfId="7547" builtinId="9" hidden="1"/>
    <cellStyle name="Followed Hyperlink" xfId="7548" builtinId="9" hidden="1"/>
    <cellStyle name="Followed Hyperlink" xfId="7549" builtinId="9" hidden="1"/>
    <cellStyle name="Followed Hyperlink" xfId="7550" builtinId="9" hidden="1"/>
    <cellStyle name="Followed Hyperlink" xfId="7551" builtinId="9" hidden="1"/>
    <cellStyle name="Followed Hyperlink" xfId="7552" builtinId="9" hidden="1"/>
    <cellStyle name="Followed Hyperlink" xfId="7553" builtinId="9" hidden="1"/>
    <cellStyle name="Followed Hyperlink" xfId="7554" builtinId="9" hidden="1"/>
    <cellStyle name="Followed Hyperlink" xfId="7555" builtinId="9" hidden="1"/>
    <cellStyle name="Followed Hyperlink" xfId="7556" builtinId="9" hidden="1"/>
    <cellStyle name="Followed Hyperlink" xfId="7557" builtinId="9" hidden="1"/>
    <cellStyle name="Followed Hyperlink" xfId="7558" builtinId="9" hidden="1"/>
    <cellStyle name="Followed Hyperlink" xfId="7559" builtinId="9" hidden="1"/>
    <cellStyle name="Followed Hyperlink" xfId="7560" builtinId="9" hidden="1"/>
    <cellStyle name="Followed Hyperlink" xfId="7561" builtinId="9" hidden="1"/>
    <cellStyle name="Followed Hyperlink" xfId="7562" builtinId="9" hidden="1"/>
    <cellStyle name="Followed Hyperlink" xfId="7563" builtinId="9" hidden="1"/>
    <cellStyle name="Followed Hyperlink" xfId="7564" builtinId="9" hidden="1"/>
    <cellStyle name="Followed Hyperlink" xfId="7565" builtinId="9" hidden="1"/>
    <cellStyle name="Followed Hyperlink" xfId="7566" builtinId="9" hidden="1"/>
    <cellStyle name="Followed Hyperlink" xfId="7567" builtinId="9" hidden="1"/>
    <cellStyle name="Followed Hyperlink" xfId="7568" builtinId="9" hidden="1"/>
    <cellStyle name="Followed Hyperlink" xfId="7569" builtinId="9" hidden="1"/>
    <cellStyle name="Followed Hyperlink" xfId="7570" builtinId="9" hidden="1"/>
    <cellStyle name="Followed Hyperlink" xfId="7571" builtinId="9" hidden="1"/>
    <cellStyle name="Followed Hyperlink" xfId="7572" builtinId="9" hidden="1"/>
    <cellStyle name="Followed Hyperlink" xfId="7573" builtinId="9" hidden="1"/>
    <cellStyle name="Followed Hyperlink" xfId="7574" builtinId="9" hidden="1"/>
    <cellStyle name="Followed Hyperlink" xfId="7575" builtinId="9" hidden="1"/>
    <cellStyle name="Followed Hyperlink" xfId="7576" builtinId="9" hidden="1"/>
    <cellStyle name="Followed Hyperlink" xfId="7577" builtinId="9" hidden="1"/>
    <cellStyle name="Followed Hyperlink" xfId="7578" builtinId="9" hidden="1"/>
    <cellStyle name="Followed Hyperlink" xfId="7579" builtinId="9" hidden="1"/>
    <cellStyle name="Followed Hyperlink" xfId="7580" builtinId="9" hidden="1"/>
    <cellStyle name="Followed Hyperlink" xfId="7581" builtinId="9" hidden="1"/>
    <cellStyle name="Followed Hyperlink" xfId="7582" builtinId="9" hidden="1"/>
    <cellStyle name="Followed Hyperlink" xfId="7583" builtinId="9" hidden="1"/>
    <cellStyle name="Followed Hyperlink" xfId="7584" builtinId="9" hidden="1"/>
    <cellStyle name="Followed Hyperlink" xfId="7585" builtinId="9" hidden="1"/>
    <cellStyle name="Followed Hyperlink" xfId="7586" builtinId="9" hidden="1"/>
    <cellStyle name="Followed Hyperlink" xfId="7587" builtinId="9" hidden="1"/>
    <cellStyle name="Followed Hyperlink" xfId="7588" builtinId="9" hidden="1"/>
    <cellStyle name="Followed Hyperlink" xfId="7589" builtinId="9" hidden="1"/>
    <cellStyle name="Followed Hyperlink" xfId="7590" builtinId="9" hidden="1"/>
    <cellStyle name="Followed Hyperlink" xfId="7591" builtinId="9" hidden="1"/>
    <cellStyle name="Followed Hyperlink" xfId="7592" builtinId="9" hidden="1"/>
    <cellStyle name="Followed Hyperlink" xfId="7593" builtinId="9" hidden="1"/>
    <cellStyle name="Followed Hyperlink" xfId="7594" builtinId="9" hidden="1"/>
    <cellStyle name="Followed Hyperlink" xfId="7595" builtinId="9" hidden="1"/>
    <cellStyle name="Followed Hyperlink" xfId="7596" builtinId="9" hidden="1"/>
    <cellStyle name="Followed Hyperlink" xfId="7597" builtinId="9" hidden="1"/>
    <cellStyle name="Followed Hyperlink" xfId="7598" builtinId="9" hidden="1"/>
    <cellStyle name="Followed Hyperlink" xfId="7599" builtinId="9" hidden="1"/>
    <cellStyle name="Followed Hyperlink" xfId="7600" builtinId="9" hidden="1"/>
    <cellStyle name="Followed Hyperlink" xfId="7601" builtinId="9" hidden="1"/>
    <cellStyle name="Followed Hyperlink" xfId="7602" builtinId="9" hidden="1"/>
    <cellStyle name="Followed Hyperlink" xfId="7603" builtinId="9" hidden="1"/>
    <cellStyle name="Followed Hyperlink" xfId="7604" builtinId="9" hidden="1"/>
    <cellStyle name="Followed Hyperlink" xfId="7605" builtinId="9" hidden="1"/>
    <cellStyle name="Followed Hyperlink" xfId="7606" builtinId="9" hidden="1"/>
    <cellStyle name="Followed Hyperlink" xfId="7607" builtinId="9" hidden="1"/>
    <cellStyle name="Followed Hyperlink" xfId="7608" builtinId="9" hidden="1"/>
    <cellStyle name="Followed Hyperlink" xfId="7609" builtinId="9" hidden="1"/>
    <cellStyle name="Followed Hyperlink" xfId="7610" builtinId="9" hidden="1"/>
    <cellStyle name="Followed Hyperlink" xfId="7611" builtinId="9" hidden="1"/>
    <cellStyle name="Followed Hyperlink" xfId="7612" builtinId="9" hidden="1"/>
    <cellStyle name="Followed Hyperlink" xfId="7613" builtinId="9" hidden="1"/>
    <cellStyle name="Followed Hyperlink" xfId="7614" builtinId="9" hidden="1"/>
    <cellStyle name="Followed Hyperlink" xfId="7615" builtinId="9" hidden="1"/>
    <cellStyle name="Followed Hyperlink" xfId="7616" builtinId="9" hidden="1"/>
    <cellStyle name="Followed Hyperlink" xfId="7617" builtinId="9" hidden="1"/>
    <cellStyle name="Followed Hyperlink" xfId="7618" builtinId="9" hidden="1"/>
    <cellStyle name="Followed Hyperlink" xfId="7619" builtinId="9" hidden="1"/>
    <cellStyle name="Followed Hyperlink" xfId="7620" builtinId="9" hidden="1"/>
    <cellStyle name="Followed Hyperlink" xfId="7621" builtinId="9" hidden="1"/>
    <cellStyle name="Followed Hyperlink" xfId="7622" builtinId="9" hidden="1"/>
    <cellStyle name="Followed Hyperlink" xfId="7623" builtinId="9" hidden="1"/>
    <cellStyle name="Followed Hyperlink" xfId="7624" builtinId="9" hidden="1"/>
    <cellStyle name="Followed Hyperlink" xfId="7625" builtinId="9" hidden="1"/>
    <cellStyle name="Followed Hyperlink" xfId="7626" builtinId="9" hidden="1"/>
    <cellStyle name="Followed Hyperlink" xfId="7627" builtinId="9" hidden="1"/>
    <cellStyle name="Followed Hyperlink" xfId="7628" builtinId="9" hidden="1"/>
    <cellStyle name="Followed Hyperlink" xfId="7629" builtinId="9" hidden="1"/>
    <cellStyle name="Followed Hyperlink" xfId="7630" builtinId="9" hidden="1"/>
    <cellStyle name="Followed Hyperlink" xfId="7631" builtinId="9" hidden="1"/>
    <cellStyle name="Followed Hyperlink" xfId="7632" builtinId="9" hidden="1"/>
    <cellStyle name="Followed Hyperlink" xfId="7633" builtinId="9" hidden="1"/>
    <cellStyle name="Followed Hyperlink" xfId="7634" builtinId="9" hidden="1"/>
    <cellStyle name="Followed Hyperlink" xfId="7635" builtinId="9" hidden="1"/>
    <cellStyle name="Followed Hyperlink" xfId="7636" builtinId="9" hidden="1"/>
    <cellStyle name="Followed Hyperlink" xfId="7637" builtinId="9" hidden="1"/>
    <cellStyle name="Followed Hyperlink" xfId="7638" builtinId="9" hidden="1"/>
    <cellStyle name="Followed Hyperlink" xfId="7639" builtinId="9" hidden="1"/>
    <cellStyle name="Followed Hyperlink" xfId="7640" builtinId="9" hidden="1"/>
    <cellStyle name="Followed Hyperlink" xfId="7641" builtinId="9" hidden="1"/>
    <cellStyle name="Followed Hyperlink" xfId="7642" builtinId="9" hidden="1"/>
    <cellStyle name="Followed Hyperlink" xfId="7643" builtinId="9" hidden="1"/>
    <cellStyle name="Followed Hyperlink" xfId="7644" builtinId="9" hidden="1"/>
    <cellStyle name="Followed Hyperlink" xfId="7645" builtinId="9" hidden="1"/>
    <cellStyle name="Followed Hyperlink" xfId="7646" builtinId="9" hidden="1"/>
    <cellStyle name="Followed Hyperlink" xfId="7647" builtinId="9" hidden="1"/>
    <cellStyle name="Followed Hyperlink" xfId="7648" builtinId="9" hidden="1"/>
    <cellStyle name="Followed Hyperlink" xfId="7649" builtinId="9" hidden="1"/>
    <cellStyle name="Followed Hyperlink" xfId="7650" builtinId="9" hidden="1"/>
    <cellStyle name="Followed Hyperlink" xfId="7651" builtinId="9" hidden="1"/>
    <cellStyle name="Followed Hyperlink" xfId="7652" builtinId="9" hidden="1"/>
    <cellStyle name="Followed Hyperlink" xfId="7653" builtinId="9" hidden="1"/>
    <cellStyle name="Followed Hyperlink" xfId="7654" builtinId="9" hidden="1"/>
    <cellStyle name="Followed Hyperlink" xfId="7655" builtinId="9" hidden="1"/>
    <cellStyle name="Followed Hyperlink" xfId="7656" builtinId="9" hidden="1"/>
    <cellStyle name="Followed Hyperlink" xfId="7657" builtinId="9" hidden="1"/>
    <cellStyle name="Followed Hyperlink" xfId="7658" builtinId="9" hidden="1"/>
    <cellStyle name="Followed Hyperlink" xfId="7659" builtinId="9" hidden="1"/>
    <cellStyle name="Followed Hyperlink" xfId="7660" builtinId="9" hidden="1"/>
    <cellStyle name="Followed Hyperlink" xfId="7661" builtinId="9" hidden="1"/>
    <cellStyle name="Followed Hyperlink" xfId="7662" builtinId="9" hidden="1"/>
    <cellStyle name="Followed Hyperlink" xfId="7663" builtinId="9" hidden="1"/>
    <cellStyle name="Followed Hyperlink" xfId="7664" builtinId="9" hidden="1"/>
    <cellStyle name="Followed Hyperlink" xfId="7665" builtinId="9" hidden="1"/>
    <cellStyle name="Followed Hyperlink" xfId="7666" builtinId="9" hidden="1"/>
    <cellStyle name="Followed Hyperlink" xfId="7667" builtinId="9" hidden="1"/>
    <cellStyle name="Followed Hyperlink" xfId="7668" builtinId="9" hidden="1"/>
    <cellStyle name="Followed Hyperlink" xfId="7669" builtinId="9" hidden="1"/>
    <cellStyle name="Followed Hyperlink" xfId="7670" builtinId="9" hidden="1"/>
    <cellStyle name="Followed Hyperlink" xfId="7671" builtinId="9" hidden="1"/>
    <cellStyle name="Followed Hyperlink" xfId="7672" builtinId="9" hidden="1"/>
    <cellStyle name="Followed Hyperlink" xfId="7673" builtinId="9" hidden="1"/>
    <cellStyle name="Followed Hyperlink" xfId="7674" builtinId="9" hidden="1"/>
    <cellStyle name="Followed Hyperlink" xfId="7675" builtinId="9" hidden="1"/>
    <cellStyle name="Followed Hyperlink" xfId="7676" builtinId="9" hidden="1"/>
    <cellStyle name="Followed Hyperlink" xfId="7677" builtinId="9" hidden="1"/>
    <cellStyle name="Followed Hyperlink" xfId="7678" builtinId="9" hidden="1"/>
    <cellStyle name="Followed Hyperlink" xfId="7679" builtinId="9" hidden="1"/>
    <cellStyle name="Followed Hyperlink" xfId="7680" builtinId="9" hidden="1"/>
    <cellStyle name="Followed Hyperlink" xfId="7681" builtinId="9" hidden="1"/>
    <cellStyle name="Followed Hyperlink" xfId="7682" builtinId="9" hidden="1"/>
    <cellStyle name="Followed Hyperlink" xfId="7683" builtinId="9" hidden="1"/>
    <cellStyle name="Followed Hyperlink" xfId="7684" builtinId="9" hidden="1"/>
    <cellStyle name="Followed Hyperlink" xfId="7685" builtinId="9" hidden="1"/>
    <cellStyle name="Followed Hyperlink" xfId="7686" builtinId="9" hidden="1"/>
    <cellStyle name="Followed Hyperlink" xfId="7687" builtinId="9" hidden="1"/>
    <cellStyle name="Followed Hyperlink" xfId="7688" builtinId="9" hidden="1"/>
    <cellStyle name="Followed Hyperlink" xfId="7689" builtinId="9" hidden="1"/>
    <cellStyle name="Followed Hyperlink" xfId="7690" builtinId="9" hidden="1"/>
    <cellStyle name="Followed Hyperlink" xfId="7691" builtinId="9" hidden="1"/>
    <cellStyle name="Followed Hyperlink" xfId="7692" builtinId="9" hidden="1"/>
    <cellStyle name="Followed Hyperlink" xfId="7693" builtinId="9" hidden="1"/>
    <cellStyle name="Followed Hyperlink" xfId="7694" builtinId="9" hidden="1"/>
    <cellStyle name="Followed Hyperlink" xfId="7695" builtinId="9" hidden="1"/>
    <cellStyle name="Followed Hyperlink" xfId="7696" builtinId="9" hidden="1"/>
    <cellStyle name="Followed Hyperlink" xfId="7697" builtinId="9" hidden="1"/>
    <cellStyle name="Followed Hyperlink" xfId="7698" builtinId="9" hidden="1"/>
    <cellStyle name="Followed Hyperlink" xfId="7699" builtinId="9" hidden="1"/>
    <cellStyle name="Followed Hyperlink" xfId="7700" builtinId="9" hidden="1"/>
    <cellStyle name="Followed Hyperlink" xfId="7701" builtinId="9" hidden="1"/>
    <cellStyle name="Followed Hyperlink" xfId="7702" builtinId="9" hidden="1"/>
    <cellStyle name="Followed Hyperlink" xfId="7703" builtinId="9" hidden="1"/>
    <cellStyle name="Followed Hyperlink" xfId="7704" builtinId="9" hidden="1"/>
    <cellStyle name="Followed Hyperlink" xfId="7705" builtinId="9" hidden="1"/>
    <cellStyle name="Followed Hyperlink" xfId="7706" builtinId="9" hidden="1"/>
    <cellStyle name="Followed Hyperlink" xfId="7707" builtinId="9" hidden="1"/>
    <cellStyle name="Followed Hyperlink" xfId="7708" builtinId="9" hidden="1"/>
    <cellStyle name="Followed Hyperlink" xfId="7709" builtinId="9" hidden="1"/>
    <cellStyle name="Followed Hyperlink" xfId="7710" builtinId="9" hidden="1"/>
    <cellStyle name="Followed Hyperlink" xfId="7711" builtinId="9" hidden="1"/>
    <cellStyle name="Followed Hyperlink" xfId="7712" builtinId="9" hidden="1"/>
    <cellStyle name="Followed Hyperlink" xfId="7713" builtinId="9" hidden="1"/>
    <cellStyle name="Followed Hyperlink" xfId="7714" builtinId="9" hidden="1"/>
    <cellStyle name="Followed Hyperlink" xfId="7715" builtinId="9" hidden="1"/>
    <cellStyle name="Followed Hyperlink" xfId="7716" builtinId="9" hidden="1"/>
    <cellStyle name="Followed Hyperlink" xfId="7717" builtinId="9" hidden="1"/>
    <cellStyle name="Followed Hyperlink" xfId="7718" builtinId="9" hidden="1"/>
    <cellStyle name="Followed Hyperlink" xfId="7719" builtinId="9" hidden="1"/>
    <cellStyle name="Followed Hyperlink" xfId="7720" builtinId="9" hidden="1"/>
    <cellStyle name="Followed Hyperlink" xfId="7721" builtinId="9" hidden="1"/>
    <cellStyle name="Followed Hyperlink" xfId="7722" builtinId="9" hidden="1"/>
    <cellStyle name="Followed Hyperlink" xfId="7723" builtinId="9" hidden="1"/>
    <cellStyle name="Followed Hyperlink" xfId="7724" builtinId="9" hidden="1"/>
    <cellStyle name="Followed Hyperlink" xfId="7725" builtinId="9" hidden="1"/>
    <cellStyle name="Followed Hyperlink" xfId="7726" builtinId="9" hidden="1"/>
    <cellStyle name="Followed Hyperlink" xfId="7727" builtinId="9" hidden="1"/>
    <cellStyle name="Followed Hyperlink" xfId="7728" builtinId="9" hidden="1"/>
    <cellStyle name="Followed Hyperlink" xfId="7729" builtinId="9" hidden="1"/>
    <cellStyle name="Followed Hyperlink" xfId="7730" builtinId="9" hidden="1"/>
    <cellStyle name="Followed Hyperlink" xfId="7731" builtinId="9" hidden="1"/>
    <cellStyle name="Followed Hyperlink" xfId="7732" builtinId="9" hidden="1"/>
    <cellStyle name="Followed Hyperlink" xfId="7733" builtinId="9" hidden="1"/>
    <cellStyle name="Followed Hyperlink" xfId="7734" builtinId="9" hidden="1"/>
    <cellStyle name="Followed Hyperlink" xfId="7735" builtinId="9" hidden="1"/>
    <cellStyle name="Followed Hyperlink" xfId="7736" builtinId="9" hidden="1"/>
    <cellStyle name="Followed Hyperlink" xfId="7737" builtinId="9" hidden="1"/>
    <cellStyle name="Followed Hyperlink" xfId="7738" builtinId="9" hidden="1"/>
    <cellStyle name="Followed Hyperlink" xfId="7739" builtinId="9" hidden="1"/>
    <cellStyle name="Followed Hyperlink" xfId="7740" builtinId="9" hidden="1"/>
    <cellStyle name="Followed Hyperlink" xfId="7741" builtinId="9" hidden="1"/>
    <cellStyle name="Followed Hyperlink" xfId="7742" builtinId="9" hidden="1"/>
    <cellStyle name="Followed Hyperlink" xfId="7743" builtinId="9" hidden="1"/>
    <cellStyle name="Followed Hyperlink" xfId="7744" builtinId="9" hidden="1"/>
    <cellStyle name="Followed Hyperlink" xfId="7745" builtinId="9" hidden="1"/>
    <cellStyle name="Followed Hyperlink" xfId="7746" builtinId="9" hidden="1"/>
    <cellStyle name="Followed Hyperlink" xfId="7747" builtinId="9" hidden="1"/>
    <cellStyle name="Followed Hyperlink" xfId="7748" builtinId="9" hidden="1"/>
    <cellStyle name="Followed Hyperlink" xfId="7749" builtinId="9" hidden="1"/>
    <cellStyle name="Followed Hyperlink" xfId="7750" builtinId="9" hidden="1"/>
    <cellStyle name="Followed Hyperlink" xfId="7751" builtinId="9" hidden="1"/>
    <cellStyle name="Followed Hyperlink" xfId="7752" builtinId="9" hidden="1"/>
    <cellStyle name="Followed Hyperlink" xfId="7753" builtinId="9" hidden="1"/>
    <cellStyle name="Followed Hyperlink" xfId="7754" builtinId="9" hidden="1"/>
    <cellStyle name="Followed Hyperlink" xfId="7755" builtinId="9" hidden="1"/>
    <cellStyle name="Followed Hyperlink" xfId="7756" builtinId="9" hidden="1"/>
    <cellStyle name="Followed Hyperlink" xfId="7757" builtinId="9" hidden="1"/>
    <cellStyle name="Followed Hyperlink" xfId="7758" builtinId="9" hidden="1"/>
    <cellStyle name="Followed Hyperlink" xfId="7759" builtinId="9" hidden="1"/>
    <cellStyle name="Followed Hyperlink" xfId="7760" builtinId="9" hidden="1"/>
    <cellStyle name="Followed Hyperlink" xfId="7761" builtinId="9" hidden="1"/>
    <cellStyle name="Followed Hyperlink" xfId="7762" builtinId="9" hidden="1"/>
    <cellStyle name="Followed Hyperlink" xfId="7763" builtinId="9" hidden="1"/>
    <cellStyle name="Followed Hyperlink" xfId="7764" builtinId="9" hidden="1"/>
    <cellStyle name="Followed Hyperlink" xfId="7765" builtinId="9" hidden="1"/>
    <cellStyle name="Followed Hyperlink" xfId="7766" builtinId="9" hidden="1"/>
    <cellStyle name="Followed Hyperlink" xfId="7767" builtinId="9" hidden="1"/>
    <cellStyle name="Followed Hyperlink" xfId="7768" builtinId="9" hidden="1"/>
    <cellStyle name="Followed Hyperlink" xfId="7769" builtinId="9" hidden="1"/>
    <cellStyle name="Followed Hyperlink" xfId="7770" builtinId="9" hidden="1"/>
    <cellStyle name="Followed Hyperlink" xfId="7771" builtinId="9" hidden="1"/>
    <cellStyle name="Followed Hyperlink" xfId="7772" builtinId="9" hidden="1"/>
    <cellStyle name="Followed Hyperlink" xfId="7773" builtinId="9" hidden="1"/>
    <cellStyle name="Followed Hyperlink" xfId="7774" builtinId="9" hidden="1"/>
    <cellStyle name="Followed Hyperlink" xfId="7775" builtinId="9" hidden="1"/>
    <cellStyle name="Followed Hyperlink" xfId="7776" builtinId="9" hidden="1"/>
    <cellStyle name="Followed Hyperlink" xfId="7777" builtinId="9" hidden="1"/>
    <cellStyle name="Followed Hyperlink" xfId="7778" builtinId="9" hidden="1"/>
    <cellStyle name="Followed Hyperlink" xfId="7779" builtinId="9" hidden="1"/>
    <cellStyle name="Followed Hyperlink" xfId="7780" builtinId="9" hidden="1"/>
    <cellStyle name="Followed Hyperlink" xfId="7781" builtinId="9" hidden="1"/>
    <cellStyle name="Followed Hyperlink" xfId="7782" builtinId="9" hidden="1"/>
    <cellStyle name="Followed Hyperlink" xfId="7783" builtinId="9" hidden="1"/>
    <cellStyle name="Followed Hyperlink" xfId="7784" builtinId="9" hidden="1"/>
    <cellStyle name="Followed Hyperlink" xfId="7785" builtinId="9" hidden="1"/>
    <cellStyle name="Followed Hyperlink" xfId="7786" builtinId="9" hidden="1"/>
    <cellStyle name="Followed Hyperlink" xfId="7787" builtinId="9" hidden="1"/>
    <cellStyle name="Followed Hyperlink" xfId="7788" builtinId="9" hidden="1"/>
    <cellStyle name="Followed Hyperlink" xfId="7789" builtinId="9" hidden="1"/>
    <cellStyle name="Followed Hyperlink" xfId="7790" builtinId="9" hidden="1"/>
    <cellStyle name="Followed Hyperlink" xfId="7791" builtinId="9" hidden="1"/>
    <cellStyle name="Followed Hyperlink" xfId="7792" builtinId="9" hidden="1"/>
    <cellStyle name="Followed Hyperlink" xfId="7793" builtinId="9" hidden="1"/>
    <cellStyle name="Followed Hyperlink" xfId="7794" builtinId="9" hidden="1"/>
    <cellStyle name="Followed Hyperlink" xfId="7795" builtinId="9" hidden="1"/>
    <cellStyle name="Followed Hyperlink" xfId="7796" builtinId="9" hidden="1"/>
    <cellStyle name="Followed Hyperlink" xfId="7797" builtinId="9" hidden="1"/>
    <cellStyle name="Followed Hyperlink" xfId="7798" builtinId="9" hidden="1"/>
    <cellStyle name="Followed Hyperlink" xfId="7799" builtinId="9" hidden="1"/>
    <cellStyle name="Followed Hyperlink" xfId="7800" builtinId="9" hidden="1"/>
    <cellStyle name="Followed Hyperlink" xfId="7801" builtinId="9" hidden="1"/>
    <cellStyle name="Followed Hyperlink" xfId="7802" builtinId="9" hidden="1"/>
    <cellStyle name="Followed Hyperlink" xfId="7803" builtinId="9" hidden="1"/>
    <cellStyle name="Followed Hyperlink" xfId="7804" builtinId="9" hidden="1"/>
    <cellStyle name="Followed Hyperlink" xfId="7805" builtinId="9" hidden="1"/>
    <cellStyle name="Followed Hyperlink" xfId="7806" builtinId="9" hidden="1"/>
    <cellStyle name="Followed Hyperlink" xfId="7807" builtinId="9" hidden="1"/>
    <cellStyle name="Followed Hyperlink" xfId="7808" builtinId="9" hidden="1"/>
    <cellStyle name="Followed Hyperlink" xfId="7809" builtinId="9" hidden="1"/>
    <cellStyle name="Followed Hyperlink" xfId="7810" builtinId="9" hidden="1"/>
    <cellStyle name="Followed Hyperlink" xfId="7811" builtinId="9" hidden="1"/>
    <cellStyle name="Followed Hyperlink" xfId="7812" builtinId="9" hidden="1"/>
    <cellStyle name="Followed Hyperlink" xfId="7813" builtinId="9" hidden="1"/>
    <cellStyle name="Followed Hyperlink" xfId="7814" builtinId="9" hidden="1"/>
    <cellStyle name="Followed Hyperlink" xfId="7815" builtinId="9" hidden="1"/>
    <cellStyle name="Followed Hyperlink" xfId="7816" builtinId="9" hidden="1"/>
    <cellStyle name="Followed Hyperlink" xfId="7817" builtinId="9" hidden="1"/>
    <cellStyle name="Followed Hyperlink" xfId="7818" builtinId="9" hidden="1"/>
    <cellStyle name="Followed Hyperlink" xfId="7819" builtinId="9" hidden="1"/>
    <cellStyle name="Followed Hyperlink" xfId="7820" builtinId="9" hidden="1"/>
    <cellStyle name="Followed Hyperlink" xfId="7821" builtinId="9" hidden="1"/>
    <cellStyle name="Followed Hyperlink" xfId="7822" builtinId="9" hidden="1"/>
    <cellStyle name="Followed Hyperlink" xfId="7823" builtinId="9" hidden="1"/>
    <cellStyle name="Followed Hyperlink" xfId="7824" builtinId="9" hidden="1"/>
    <cellStyle name="Followed Hyperlink" xfId="7825" builtinId="9" hidden="1"/>
    <cellStyle name="Followed Hyperlink" xfId="7826" builtinId="9" hidden="1"/>
    <cellStyle name="Followed Hyperlink" xfId="7827" builtinId="9" hidden="1"/>
    <cellStyle name="Followed Hyperlink" xfId="7828" builtinId="9" hidden="1"/>
    <cellStyle name="Followed Hyperlink" xfId="7829" builtinId="9" hidden="1"/>
    <cellStyle name="Followed Hyperlink" xfId="7830" builtinId="9" hidden="1"/>
    <cellStyle name="Followed Hyperlink" xfId="7831" builtinId="9" hidden="1"/>
    <cellStyle name="Followed Hyperlink" xfId="7832" builtinId="9" hidden="1"/>
    <cellStyle name="Followed Hyperlink" xfId="7833" builtinId="9" hidden="1"/>
    <cellStyle name="Followed Hyperlink" xfId="7834" builtinId="9" hidden="1"/>
    <cellStyle name="Followed Hyperlink" xfId="7835" builtinId="9" hidden="1"/>
    <cellStyle name="Followed Hyperlink" xfId="7836" builtinId="9" hidden="1"/>
    <cellStyle name="Followed Hyperlink" xfId="7837" builtinId="9" hidden="1"/>
    <cellStyle name="Followed Hyperlink" xfId="7838" builtinId="9" hidden="1"/>
    <cellStyle name="Followed Hyperlink" xfId="7839" builtinId="9" hidden="1"/>
    <cellStyle name="Followed Hyperlink" xfId="7840" builtinId="9" hidden="1"/>
    <cellStyle name="Followed Hyperlink" xfId="7841" builtinId="9" hidden="1"/>
    <cellStyle name="Followed Hyperlink" xfId="7842" builtinId="9" hidden="1"/>
    <cellStyle name="Followed Hyperlink" xfId="7843" builtinId="9" hidden="1"/>
    <cellStyle name="Followed Hyperlink" xfId="7844" builtinId="9" hidden="1"/>
    <cellStyle name="Followed Hyperlink" xfId="7845" builtinId="9" hidden="1"/>
    <cellStyle name="Followed Hyperlink" xfId="7846" builtinId="9" hidden="1"/>
    <cellStyle name="Followed Hyperlink" xfId="7847" builtinId="9" hidden="1"/>
    <cellStyle name="Followed Hyperlink" xfId="7848" builtinId="9" hidden="1"/>
    <cellStyle name="Followed Hyperlink" xfId="7849" builtinId="9" hidden="1"/>
    <cellStyle name="Followed Hyperlink" xfId="7850" builtinId="9" hidden="1"/>
    <cellStyle name="Followed Hyperlink" xfId="7851" builtinId="9" hidden="1"/>
    <cellStyle name="Followed Hyperlink" xfId="7852" builtinId="9" hidden="1"/>
    <cellStyle name="Followed Hyperlink" xfId="7853" builtinId="9" hidden="1"/>
    <cellStyle name="Followed Hyperlink" xfId="7854" builtinId="9" hidden="1"/>
    <cellStyle name="Followed Hyperlink" xfId="7855" builtinId="9" hidden="1"/>
    <cellStyle name="Followed Hyperlink" xfId="7856" builtinId="9" hidden="1"/>
    <cellStyle name="Followed Hyperlink" xfId="7857" builtinId="9" hidden="1"/>
    <cellStyle name="Followed Hyperlink" xfId="7858" builtinId="9" hidden="1"/>
    <cellStyle name="Followed Hyperlink" xfId="7859" builtinId="9" hidden="1"/>
    <cellStyle name="Followed Hyperlink" xfId="7860" builtinId="9" hidden="1"/>
    <cellStyle name="Followed Hyperlink" xfId="7861" builtinId="9" hidden="1"/>
    <cellStyle name="Followed Hyperlink" xfId="7862" builtinId="9" hidden="1"/>
    <cellStyle name="Followed Hyperlink" xfId="7863" builtinId="9" hidden="1"/>
    <cellStyle name="Followed Hyperlink" xfId="7864" builtinId="9" hidden="1"/>
    <cellStyle name="Followed Hyperlink" xfId="7865" builtinId="9" hidden="1"/>
    <cellStyle name="Followed Hyperlink" xfId="7866" builtinId="9" hidden="1"/>
    <cellStyle name="Followed Hyperlink" xfId="7867" builtinId="9" hidden="1"/>
    <cellStyle name="Followed Hyperlink" xfId="7868" builtinId="9" hidden="1"/>
    <cellStyle name="Followed Hyperlink" xfId="7869" builtinId="9" hidden="1"/>
    <cellStyle name="Followed Hyperlink" xfId="7870" builtinId="9" hidden="1"/>
    <cellStyle name="Followed Hyperlink" xfId="7871" builtinId="9" hidden="1"/>
    <cellStyle name="Followed Hyperlink" xfId="7872" builtinId="9" hidden="1"/>
    <cellStyle name="Followed Hyperlink" xfId="7873" builtinId="9" hidden="1"/>
    <cellStyle name="Followed Hyperlink" xfId="7874" builtinId="9" hidden="1"/>
    <cellStyle name="Followed Hyperlink" xfId="7875" builtinId="9" hidden="1"/>
    <cellStyle name="Followed Hyperlink" xfId="7876" builtinId="9" hidden="1"/>
    <cellStyle name="Followed Hyperlink" xfId="7877" builtinId="9" hidden="1"/>
    <cellStyle name="Followed Hyperlink" xfId="7878" builtinId="9" hidden="1"/>
    <cellStyle name="Followed Hyperlink" xfId="7879" builtinId="9" hidden="1"/>
    <cellStyle name="Followed Hyperlink" xfId="7880" builtinId="9" hidden="1"/>
    <cellStyle name="Followed Hyperlink" xfId="7881" builtinId="9" hidden="1"/>
    <cellStyle name="Followed Hyperlink" xfId="7882" builtinId="9" hidden="1"/>
    <cellStyle name="Followed Hyperlink" xfId="7883" builtinId="9" hidden="1"/>
    <cellStyle name="Followed Hyperlink" xfId="7884" builtinId="9" hidden="1"/>
    <cellStyle name="Followed Hyperlink" xfId="7885" builtinId="9" hidden="1"/>
    <cellStyle name="Followed Hyperlink" xfId="7886" builtinId="9" hidden="1"/>
    <cellStyle name="Followed Hyperlink" xfId="7887" builtinId="9" hidden="1"/>
    <cellStyle name="Followed Hyperlink" xfId="7888" builtinId="9" hidden="1"/>
    <cellStyle name="Followed Hyperlink" xfId="7889" builtinId="9" hidden="1"/>
    <cellStyle name="Followed Hyperlink" xfId="7890" builtinId="9" hidden="1"/>
    <cellStyle name="Followed Hyperlink" xfId="7891" builtinId="9" hidden="1"/>
    <cellStyle name="Followed Hyperlink" xfId="7892" builtinId="9" hidden="1"/>
    <cellStyle name="Followed Hyperlink" xfId="7893" builtinId="9" hidden="1"/>
    <cellStyle name="Followed Hyperlink" xfId="7894" builtinId="9" hidden="1"/>
    <cellStyle name="Followed Hyperlink" xfId="7895" builtinId="9" hidden="1"/>
    <cellStyle name="Followed Hyperlink" xfId="7896" builtinId="9" hidden="1"/>
    <cellStyle name="Followed Hyperlink" xfId="7897" builtinId="9" hidden="1"/>
    <cellStyle name="Followed Hyperlink" xfId="7898" builtinId="9" hidden="1"/>
    <cellStyle name="Followed Hyperlink" xfId="7899" builtinId="9" hidden="1"/>
    <cellStyle name="Followed Hyperlink" xfId="7900" builtinId="9" hidden="1"/>
    <cellStyle name="Followed Hyperlink" xfId="7901" builtinId="9" hidden="1"/>
    <cellStyle name="Followed Hyperlink" xfId="7902" builtinId="9" hidden="1"/>
    <cellStyle name="Followed Hyperlink" xfId="7903" builtinId="9" hidden="1"/>
    <cellStyle name="Followed Hyperlink" xfId="7904" builtinId="9" hidden="1"/>
    <cellStyle name="Followed Hyperlink" xfId="7905" builtinId="9" hidden="1"/>
    <cellStyle name="Followed Hyperlink" xfId="7906" builtinId="9" hidden="1"/>
    <cellStyle name="Followed Hyperlink" xfId="7907" builtinId="9" hidden="1"/>
    <cellStyle name="Followed Hyperlink" xfId="7908" builtinId="9" hidden="1"/>
    <cellStyle name="Followed Hyperlink" xfId="7909" builtinId="9" hidden="1"/>
    <cellStyle name="Followed Hyperlink" xfId="7910" builtinId="9" hidden="1"/>
    <cellStyle name="Followed Hyperlink" xfId="7911" builtinId="9" hidden="1"/>
    <cellStyle name="Followed Hyperlink" xfId="7912" builtinId="9" hidden="1"/>
    <cellStyle name="Followed Hyperlink" xfId="7913" builtinId="9" hidden="1"/>
    <cellStyle name="Followed Hyperlink" xfId="7914" builtinId="9" hidden="1"/>
    <cellStyle name="Followed Hyperlink" xfId="7915" builtinId="9" hidden="1"/>
    <cellStyle name="Followed Hyperlink" xfId="7916" builtinId="9" hidden="1"/>
    <cellStyle name="Followed Hyperlink" xfId="7917" builtinId="9" hidden="1"/>
    <cellStyle name="Followed Hyperlink" xfId="7918" builtinId="9" hidden="1"/>
    <cellStyle name="Followed Hyperlink" xfId="7919" builtinId="9" hidden="1"/>
    <cellStyle name="Followed Hyperlink" xfId="7920" builtinId="9" hidden="1"/>
    <cellStyle name="Followed Hyperlink" xfId="7921" builtinId="9" hidden="1"/>
    <cellStyle name="Followed Hyperlink" xfId="7922" builtinId="9" hidden="1"/>
    <cellStyle name="Followed Hyperlink" xfId="7923" builtinId="9" hidden="1"/>
    <cellStyle name="Followed Hyperlink" xfId="7924" builtinId="9" hidden="1"/>
    <cellStyle name="Followed Hyperlink" xfId="7925" builtinId="9" hidden="1"/>
    <cellStyle name="Followed Hyperlink" xfId="7926" builtinId="9" hidden="1"/>
    <cellStyle name="Followed Hyperlink" xfId="7927" builtinId="9" hidden="1"/>
    <cellStyle name="Followed Hyperlink" xfId="7928" builtinId="9" hidden="1"/>
    <cellStyle name="Followed Hyperlink" xfId="7929" builtinId="9" hidden="1"/>
    <cellStyle name="Followed Hyperlink" xfId="7930" builtinId="9" hidden="1"/>
    <cellStyle name="Followed Hyperlink" xfId="7931" builtinId="9" hidden="1"/>
    <cellStyle name="Followed Hyperlink" xfId="7932" builtinId="9" hidden="1"/>
    <cellStyle name="Followed Hyperlink" xfId="7933" builtinId="9" hidden="1"/>
    <cellStyle name="Followed Hyperlink" xfId="7934" builtinId="9" hidden="1"/>
    <cellStyle name="Followed Hyperlink" xfId="7935" builtinId="9" hidden="1"/>
    <cellStyle name="Followed Hyperlink" xfId="7936" builtinId="9" hidden="1"/>
    <cellStyle name="Followed Hyperlink" xfId="7937" builtinId="9" hidden="1"/>
    <cellStyle name="Followed Hyperlink" xfId="7938" builtinId="9" hidden="1"/>
    <cellStyle name="Followed Hyperlink" xfId="7939" builtinId="9" hidden="1"/>
    <cellStyle name="Followed Hyperlink" xfId="7940" builtinId="9" hidden="1"/>
    <cellStyle name="Followed Hyperlink" xfId="7941" builtinId="9" hidden="1"/>
    <cellStyle name="Followed Hyperlink" xfId="7942" builtinId="9" hidden="1"/>
    <cellStyle name="Followed Hyperlink" xfId="7943" builtinId="9" hidden="1"/>
    <cellStyle name="Followed Hyperlink" xfId="7944" builtinId="9" hidden="1"/>
    <cellStyle name="Followed Hyperlink" xfId="7945" builtinId="9" hidden="1"/>
    <cellStyle name="Followed Hyperlink" xfId="7946" builtinId="9" hidden="1"/>
    <cellStyle name="Followed Hyperlink" xfId="7947" builtinId="9" hidden="1"/>
    <cellStyle name="Followed Hyperlink" xfId="7948" builtinId="9" hidden="1"/>
    <cellStyle name="Followed Hyperlink" xfId="7949" builtinId="9" hidden="1"/>
    <cellStyle name="Followed Hyperlink" xfId="7950" builtinId="9" hidden="1"/>
    <cellStyle name="Followed Hyperlink" xfId="7951" builtinId="9" hidden="1"/>
    <cellStyle name="Followed Hyperlink" xfId="7952" builtinId="9" hidden="1"/>
    <cellStyle name="Followed Hyperlink" xfId="7953" builtinId="9" hidden="1"/>
    <cellStyle name="Followed Hyperlink" xfId="7954" builtinId="9" hidden="1"/>
    <cellStyle name="Followed Hyperlink" xfId="7955" builtinId="9" hidden="1"/>
    <cellStyle name="Followed Hyperlink" xfId="7956" builtinId="9" hidden="1"/>
    <cellStyle name="Followed Hyperlink" xfId="7957" builtinId="9" hidden="1"/>
    <cellStyle name="Followed Hyperlink" xfId="7958" builtinId="9" hidden="1"/>
    <cellStyle name="Followed Hyperlink" xfId="7959" builtinId="9" hidden="1"/>
    <cellStyle name="Followed Hyperlink" xfId="7960" builtinId="9" hidden="1"/>
    <cellStyle name="Followed Hyperlink" xfId="7961" builtinId="9" hidden="1"/>
    <cellStyle name="Followed Hyperlink" xfId="7962" builtinId="9" hidden="1"/>
    <cellStyle name="Followed Hyperlink" xfId="7963" builtinId="9" hidden="1"/>
    <cellStyle name="Followed Hyperlink" xfId="8472" builtinId="9" hidden="1"/>
    <cellStyle name="Followed Hyperlink" xfId="8473" builtinId="9" hidden="1"/>
    <cellStyle name="Followed Hyperlink" xfId="8474" builtinId="9" hidden="1"/>
    <cellStyle name="Followed Hyperlink" xfId="8475" builtinId="9" hidden="1"/>
    <cellStyle name="Followed Hyperlink" xfId="8476" builtinId="9" hidden="1"/>
    <cellStyle name="Followed Hyperlink" xfId="8477" builtinId="9" hidden="1"/>
    <cellStyle name="Followed Hyperlink" xfId="8478" builtinId="9" hidden="1"/>
    <cellStyle name="Followed Hyperlink" xfId="8479" builtinId="9" hidden="1"/>
    <cellStyle name="Followed Hyperlink" xfId="8480" builtinId="9" hidden="1"/>
    <cellStyle name="Followed Hyperlink" xfId="8481" builtinId="9" hidden="1"/>
    <cellStyle name="Followed Hyperlink" xfId="8482" builtinId="9" hidden="1"/>
    <cellStyle name="Followed Hyperlink" xfId="8483" builtinId="9" hidden="1"/>
    <cellStyle name="Followed Hyperlink" xfId="8484" builtinId="9" hidden="1"/>
    <cellStyle name="Followed Hyperlink" xfId="8485" builtinId="9" hidden="1"/>
    <cellStyle name="Followed Hyperlink" xfId="8486" builtinId="9" hidden="1"/>
    <cellStyle name="Followed Hyperlink" xfId="8487" builtinId="9" hidden="1"/>
    <cellStyle name="Followed Hyperlink" xfId="8488" builtinId="9" hidden="1"/>
    <cellStyle name="Followed Hyperlink" xfId="8489" builtinId="9" hidden="1"/>
    <cellStyle name="Followed Hyperlink" xfId="8490" builtinId="9" hidden="1"/>
    <cellStyle name="Followed Hyperlink" xfId="8491" builtinId="9" hidden="1"/>
    <cellStyle name="Followed Hyperlink" xfId="8492" builtinId="9" hidden="1"/>
    <cellStyle name="Followed Hyperlink" xfId="8493" builtinId="9" hidden="1"/>
    <cellStyle name="Followed Hyperlink" xfId="8494" builtinId="9" hidden="1"/>
    <cellStyle name="Followed Hyperlink" xfId="8495" builtinId="9" hidden="1"/>
    <cellStyle name="Followed Hyperlink" xfId="8496" builtinId="9" hidden="1"/>
    <cellStyle name="Followed Hyperlink" xfId="8497" builtinId="9" hidden="1"/>
    <cellStyle name="Followed Hyperlink" xfId="8498" builtinId="9" hidden="1"/>
    <cellStyle name="Followed Hyperlink" xfId="8499" builtinId="9" hidden="1"/>
    <cellStyle name="Followed Hyperlink" xfId="8500" builtinId="9" hidden="1"/>
    <cellStyle name="Followed Hyperlink" xfId="8501" builtinId="9" hidden="1"/>
    <cellStyle name="Followed Hyperlink" xfId="8502" builtinId="9" hidden="1"/>
    <cellStyle name="Followed Hyperlink" xfId="8503" builtinId="9" hidden="1"/>
    <cellStyle name="Followed Hyperlink" xfId="8504" builtinId="9" hidden="1"/>
    <cellStyle name="Followed Hyperlink" xfId="8505" builtinId="9" hidden="1"/>
    <cellStyle name="Followed Hyperlink" xfId="8506" builtinId="9" hidden="1"/>
    <cellStyle name="Followed Hyperlink" xfId="8507" builtinId="9" hidden="1"/>
    <cellStyle name="Followed Hyperlink" xfId="8508" builtinId="9" hidden="1"/>
    <cellStyle name="Followed Hyperlink" xfId="8509" builtinId="9" hidden="1"/>
    <cellStyle name="Followed Hyperlink" xfId="8510" builtinId="9" hidden="1"/>
    <cellStyle name="Followed Hyperlink" xfId="8511" builtinId="9" hidden="1"/>
    <cellStyle name="Followed Hyperlink" xfId="8512" builtinId="9" hidden="1"/>
    <cellStyle name="Followed Hyperlink" xfId="8513" builtinId="9" hidden="1"/>
    <cellStyle name="Followed Hyperlink" xfId="8514" builtinId="9" hidden="1"/>
    <cellStyle name="Followed Hyperlink" xfId="8515" builtinId="9" hidden="1"/>
    <cellStyle name="Followed Hyperlink" xfId="8516" builtinId="9" hidden="1"/>
    <cellStyle name="Followed Hyperlink" xfId="8517" builtinId="9" hidden="1"/>
    <cellStyle name="Followed Hyperlink" xfId="8518" builtinId="9" hidden="1"/>
    <cellStyle name="Followed Hyperlink" xfId="8471" builtinId="9" hidden="1"/>
    <cellStyle name="Followed Hyperlink" xfId="8470" builtinId="9" hidden="1"/>
    <cellStyle name="Followed Hyperlink" xfId="8469" builtinId="9" hidden="1"/>
    <cellStyle name="Followed Hyperlink" xfId="8468" builtinId="9" hidden="1"/>
    <cellStyle name="Followed Hyperlink" xfId="8467" builtinId="9" hidden="1"/>
    <cellStyle name="Followed Hyperlink" xfId="8466" builtinId="9" hidden="1"/>
    <cellStyle name="Followed Hyperlink" xfId="8465" builtinId="9" hidden="1"/>
    <cellStyle name="Followed Hyperlink" xfId="8464" builtinId="9" hidden="1"/>
    <cellStyle name="Followed Hyperlink" xfId="8463" builtinId="9" hidden="1"/>
    <cellStyle name="Followed Hyperlink" xfId="8462" builtinId="9" hidden="1"/>
    <cellStyle name="Followed Hyperlink" xfId="8461" builtinId="9" hidden="1"/>
    <cellStyle name="Followed Hyperlink" xfId="8460" builtinId="9" hidden="1"/>
    <cellStyle name="Followed Hyperlink" xfId="8459" builtinId="9" hidden="1"/>
    <cellStyle name="Followed Hyperlink" xfId="8458" builtinId="9" hidden="1"/>
    <cellStyle name="Followed Hyperlink" xfId="8457" builtinId="9" hidden="1"/>
    <cellStyle name="Followed Hyperlink" xfId="8456" builtinId="9" hidden="1"/>
    <cellStyle name="Followed Hyperlink" xfId="8455" builtinId="9" hidden="1"/>
    <cellStyle name="Followed Hyperlink" xfId="8454" builtinId="9" hidden="1"/>
    <cellStyle name="Followed Hyperlink" xfId="8453" builtinId="9" hidden="1"/>
    <cellStyle name="Followed Hyperlink" xfId="8452" builtinId="9" hidden="1"/>
    <cellStyle name="Followed Hyperlink" xfId="8451" builtinId="9" hidden="1"/>
    <cellStyle name="Followed Hyperlink" xfId="8450" builtinId="9" hidden="1"/>
    <cellStyle name="Followed Hyperlink" xfId="8449" builtinId="9" hidden="1"/>
    <cellStyle name="Followed Hyperlink" xfId="8448" builtinId="9" hidden="1"/>
    <cellStyle name="Followed Hyperlink" xfId="8447" builtinId="9" hidden="1"/>
    <cellStyle name="Followed Hyperlink" xfId="8446" builtinId="9" hidden="1"/>
    <cellStyle name="Followed Hyperlink" xfId="8445" builtinId="9" hidden="1"/>
    <cellStyle name="Followed Hyperlink" xfId="8444" builtinId="9" hidden="1"/>
    <cellStyle name="Followed Hyperlink" xfId="8443" builtinId="9" hidden="1"/>
    <cellStyle name="Followed Hyperlink" xfId="8442" builtinId="9" hidden="1"/>
    <cellStyle name="Followed Hyperlink" xfId="8441" builtinId="9" hidden="1"/>
    <cellStyle name="Followed Hyperlink" xfId="8440" builtinId="9" hidden="1"/>
    <cellStyle name="Followed Hyperlink" xfId="8439" builtinId="9" hidden="1"/>
    <cellStyle name="Followed Hyperlink" xfId="8438" builtinId="9" hidden="1"/>
    <cellStyle name="Followed Hyperlink" xfId="8437" builtinId="9" hidden="1"/>
    <cellStyle name="Followed Hyperlink" xfId="8436" builtinId="9" hidden="1"/>
    <cellStyle name="Followed Hyperlink" xfId="8435" builtinId="9" hidden="1"/>
    <cellStyle name="Followed Hyperlink" xfId="8434" builtinId="9" hidden="1"/>
    <cellStyle name="Followed Hyperlink" xfId="8433" builtinId="9" hidden="1"/>
    <cellStyle name="Followed Hyperlink" xfId="8432" builtinId="9" hidden="1"/>
    <cellStyle name="Followed Hyperlink" xfId="8431" builtinId="9" hidden="1"/>
    <cellStyle name="Followed Hyperlink" xfId="8430" builtinId="9" hidden="1"/>
    <cellStyle name="Followed Hyperlink" xfId="8429" builtinId="9" hidden="1"/>
    <cellStyle name="Followed Hyperlink" xfId="8428" builtinId="9" hidden="1"/>
    <cellStyle name="Followed Hyperlink" xfId="8427" builtinId="9" hidden="1"/>
    <cellStyle name="Followed Hyperlink" xfId="8426" builtinId="9" hidden="1"/>
    <cellStyle name="Followed Hyperlink" xfId="8425" builtinId="9" hidden="1"/>
    <cellStyle name="Followed Hyperlink" xfId="8424" builtinId="9" hidden="1"/>
    <cellStyle name="Followed Hyperlink" xfId="8423" builtinId="9" hidden="1"/>
    <cellStyle name="Followed Hyperlink" xfId="8422" builtinId="9" hidden="1"/>
    <cellStyle name="Followed Hyperlink" xfId="8421" builtinId="9" hidden="1"/>
    <cellStyle name="Followed Hyperlink" xfId="8420" builtinId="9" hidden="1"/>
    <cellStyle name="Followed Hyperlink" xfId="8419" builtinId="9" hidden="1"/>
    <cellStyle name="Followed Hyperlink" xfId="8418" builtinId="9" hidden="1"/>
    <cellStyle name="Followed Hyperlink" xfId="8417" builtinId="9" hidden="1"/>
    <cellStyle name="Followed Hyperlink" xfId="8416" builtinId="9" hidden="1"/>
    <cellStyle name="Followed Hyperlink" xfId="8415" builtinId="9" hidden="1"/>
    <cellStyle name="Followed Hyperlink" xfId="8414" builtinId="9" hidden="1"/>
    <cellStyle name="Followed Hyperlink" xfId="8413" builtinId="9" hidden="1"/>
    <cellStyle name="Followed Hyperlink" xfId="8412" builtinId="9" hidden="1"/>
    <cellStyle name="Followed Hyperlink" xfId="8411" builtinId="9" hidden="1"/>
    <cellStyle name="Followed Hyperlink" xfId="8410" builtinId="9" hidden="1"/>
    <cellStyle name="Followed Hyperlink" xfId="8409" builtinId="9" hidden="1"/>
    <cellStyle name="Followed Hyperlink" xfId="8408" builtinId="9" hidden="1"/>
    <cellStyle name="Followed Hyperlink" xfId="8407" builtinId="9" hidden="1"/>
    <cellStyle name="Followed Hyperlink" xfId="8406" builtinId="9" hidden="1"/>
    <cellStyle name="Followed Hyperlink" xfId="8405" builtinId="9" hidden="1"/>
    <cellStyle name="Followed Hyperlink" xfId="8404" builtinId="9" hidden="1"/>
    <cellStyle name="Followed Hyperlink" xfId="8403" builtinId="9" hidden="1"/>
    <cellStyle name="Followed Hyperlink" xfId="8402" builtinId="9" hidden="1"/>
    <cellStyle name="Followed Hyperlink" xfId="8401" builtinId="9" hidden="1"/>
    <cellStyle name="Followed Hyperlink" xfId="8400" builtinId="9" hidden="1"/>
    <cellStyle name="Followed Hyperlink" xfId="8399" builtinId="9" hidden="1"/>
    <cellStyle name="Followed Hyperlink" xfId="8398" builtinId="9" hidden="1"/>
    <cellStyle name="Followed Hyperlink" xfId="8397" builtinId="9" hidden="1"/>
    <cellStyle name="Followed Hyperlink" xfId="8396" builtinId="9" hidden="1"/>
    <cellStyle name="Followed Hyperlink" xfId="8395" builtinId="9" hidden="1"/>
    <cellStyle name="Followed Hyperlink" xfId="8394" builtinId="9" hidden="1"/>
    <cellStyle name="Followed Hyperlink" xfId="8393" builtinId="9" hidden="1"/>
    <cellStyle name="Followed Hyperlink" xfId="8392" builtinId="9" hidden="1"/>
    <cellStyle name="Followed Hyperlink" xfId="8391" builtinId="9" hidden="1"/>
    <cellStyle name="Followed Hyperlink" xfId="6328" builtinId="9" hidden="1"/>
    <cellStyle name="Followed Hyperlink" xfId="6324" builtinId="9" hidden="1"/>
    <cellStyle name="Followed Hyperlink" xfId="6316" builtinId="9" hidden="1"/>
    <cellStyle name="Followed Hyperlink" xfId="101" builtinId="9" hidden="1"/>
    <cellStyle name="Followed Hyperlink" xfId="8390" builtinId="9" hidden="1"/>
    <cellStyle name="Followed Hyperlink" xfId="8389" builtinId="9" hidden="1"/>
    <cellStyle name="Followed Hyperlink" xfId="8388" builtinId="9" hidden="1"/>
    <cellStyle name="Followed Hyperlink" xfId="8387" builtinId="9" hidden="1"/>
    <cellStyle name="Followed Hyperlink" xfId="8386" builtinId="9" hidden="1"/>
    <cellStyle name="Followed Hyperlink" xfId="8385" builtinId="9" hidden="1"/>
    <cellStyle name="Followed Hyperlink" xfId="8384" builtinId="9" hidden="1"/>
    <cellStyle name="Followed Hyperlink" xfId="8383" builtinId="9" hidden="1"/>
    <cellStyle name="Followed Hyperlink" xfId="8382" builtinId="9" hidden="1"/>
    <cellStyle name="Followed Hyperlink" xfId="8381" builtinId="9" hidden="1"/>
    <cellStyle name="Followed Hyperlink" xfId="8380" builtinId="9" hidden="1"/>
    <cellStyle name="Followed Hyperlink" xfId="8379" builtinId="9" hidden="1"/>
    <cellStyle name="Followed Hyperlink" xfId="8378" builtinId="9" hidden="1"/>
    <cellStyle name="Followed Hyperlink" xfId="8377" builtinId="9" hidden="1"/>
    <cellStyle name="Followed Hyperlink" xfId="8376" builtinId="9" hidden="1"/>
    <cellStyle name="Followed Hyperlink" xfId="8375" builtinId="9" hidden="1"/>
    <cellStyle name="Followed Hyperlink" xfId="8374" builtinId="9" hidden="1"/>
    <cellStyle name="Followed Hyperlink" xfId="8373" builtinId="9" hidden="1"/>
    <cellStyle name="Followed Hyperlink" xfId="8372" builtinId="9" hidden="1"/>
    <cellStyle name="Followed Hyperlink" xfId="8371" builtinId="9" hidden="1"/>
    <cellStyle name="Followed Hyperlink" xfId="8370" builtinId="9" hidden="1"/>
    <cellStyle name="Followed Hyperlink" xfId="8369" builtinId="9" hidden="1"/>
    <cellStyle name="Followed Hyperlink" xfId="8368" builtinId="9" hidden="1"/>
    <cellStyle name="Followed Hyperlink" xfId="8367" builtinId="9" hidden="1"/>
    <cellStyle name="Followed Hyperlink" xfId="8366" builtinId="9" hidden="1"/>
    <cellStyle name="Followed Hyperlink" xfId="8365" builtinId="9" hidden="1"/>
    <cellStyle name="Followed Hyperlink" xfId="8364" builtinId="9" hidden="1"/>
    <cellStyle name="Followed Hyperlink" xfId="8363" builtinId="9" hidden="1"/>
    <cellStyle name="Followed Hyperlink" xfId="8362" builtinId="9" hidden="1"/>
    <cellStyle name="Followed Hyperlink" xfId="8361" builtinId="9" hidden="1"/>
    <cellStyle name="Followed Hyperlink" xfId="8360" builtinId="9" hidden="1"/>
    <cellStyle name="Followed Hyperlink" xfId="8359" builtinId="9" hidden="1"/>
    <cellStyle name="Followed Hyperlink" xfId="8358" builtinId="9" hidden="1"/>
    <cellStyle name="Followed Hyperlink" xfId="8357" builtinId="9" hidden="1"/>
    <cellStyle name="Followed Hyperlink" xfId="8356" builtinId="9" hidden="1"/>
    <cellStyle name="Followed Hyperlink" xfId="8355" builtinId="9" hidden="1"/>
    <cellStyle name="Followed Hyperlink" xfId="8354" builtinId="9" hidden="1"/>
    <cellStyle name="Followed Hyperlink" xfId="8353" builtinId="9" hidden="1"/>
    <cellStyle name="Followed Hyperlink" xfId="8352" builtinId="9" hidden="1"/>
    <cellStyle name="Followed Hyperlink" xfId="8351" builtinId="9" hidden="1"/>
    <cellStyle name="Followed Hyperlink" xfId="8350" builtinId="9" hidden="1"/>
    <cellStyle name="Followed Hyperlink" xfId="8349" builtinId="9" hidden="1"/>
    <cellStyle name="Followed Hyperlink" xfId="8348" builtinId="9" hidden="1"/>
    <cellStyle name="Followed Hyperlink" xfId="8347" builtinId="9" hidden="1"/>
    <cellStyle name="Followed Hyperlink" xfId="8346" builtinId="9" hidden="1"/>
    <cellStyle name="Followed Hyperlink" xfId="8345" builtinId="9" hidden="1"/>
    <cellStyle name="Followed Hyperlink" xfId="8344" builtinId="9" hidden="1"/>
    <cellStyle name="Followed Hyperlink" xfId="8343" builtinId="9" hidden="1"/>
    <cellStyle name="Followed Hyperlink" xfId="8342" builtinId="9" hidden="1"/>
    <cellStyle name="Followed Hyperlink" xfId="8341" builtinId="9" hidden="1"/>
    <cellStyle name="Followed Hyperlink" xfId="8340" builtinId="9" hidden="1"/>
    <cellStyle name="Followed Hyperlink" xfId="8339" builtinId="9" hidden="1"/>
    <cellStyle name="Followed Hyperlink" xfId="8338" builtinId="9" hidden="1"/>
    <cellStyle name="Followed Hyperlink" xfId="8337" builtinId="9" hidden="1"/>
    <cellStyle name="Followed Hyperlink" xfId="8336" builtinId="9" hidden="1"/>
    <cellStyle name="Followed Hyperlink" xfId="8335" builtinId="9" hidden="1"/>
    <cellStyle name="Followed Hyperlink" xfId="8334" builtinId="9" hidden="1"/>
    <cellStyle name="Followed Hyperlink" xfId="8333" builtinId="9" hidden="1"/>
    <cellStyle name="Followed Hyperlink" xfId="8332" builtinId="9" hidden="1"/>
    <cellStyle name="Followed Hyperlink" xfId="8331" builtinId="9" hidden="1"/>
    <cellStyle name="Followed Hyperlink" xfId="8330" builtinId="9" hidden="1"/>
    <cellStyle name="Followed Hyperlink" xfId="8329" builtinId="9" hidden="1"/>
    <cellStyle name="Followed Hyperlink" xfId="8328" builtinId="9" hidden="1"/>
    <cellStyle name="Followed Hyperlink" xfId="8327" builtinId="9" hidden="1"/>
    <cellStyle name="Followed Hyperlink" xfId="8326" builtinId="9" hidden="1"/>
    <cellStyle name="Followed Hyperlink" xfId="8325" builtinId="9" hidden="1"/>
    <cellStyle name="Followed Hyperlink" xfId="8324" builtinId="9" hidden="1"/>
    <cellStyle name="Followed Hyperlink" xfId="8323" builtinId="9" hidden="1"/>
    <cellStyle name="Followed Hyperlink" xfId="8322" builtinId="9" hidden="1"/>
    <cellStyle name="Followed Hyperlink" xfId="8321" builtinId="9" hidden="1"/>
    <cellStyle name="Followed Hyperlink" xfId="8320" builtinId="9" hidden="1"/>
    <cellStyle name="Followed Hyperlink" xfId="8319" builtinId="9" hidden="1"/>
    <cellStyle name="Followed Hyperlink" xfId="8318" builtinId="9" hidden="1"/>
    <cellStyle name="Followed Hyperlink" xfId="8317" builtinId="9" hidden="1"/>
    <cellStyle name="Followed Hyperlink" xfId="8316" builtinId="9" hidden="1"/>
    <cellStyle name="Followed Hyperlink" xfId="8315" builtinId="9" hidden="1"/>
    <cellStyle name="Followed Hyperlink" xfId="8314" builtinId="9" hidden="1"/>
    <cellStyle name="Followed Hyperlink" xfId="8313" builtinId="9" hidden="1"/>
    <cellStyle name="Followed Hyperlink" xfId="8312" builtinId="9" hidden="1"/>
    <cellStyle name="Followed Hyperlink" xfId="8311" builtinId="9" hidden="1"/>
    <cellStyle name="Followed Hyperlink" xfId="8310" builtinId="9" hidden="1"/>
    <cellStyle name="Followed Hyperlink" xfId="8309" builtinId="9" hidden="1"/>
    <cellStyle name="Followed Hyperlink" xfId="8308" builtinId="9" hidden="1"/>
    <cellStyle name="Followed Hyperlink" xfId="8307" builtinId="9" hidden="1"/>
    <cellStyle name="Followed Hyperlink" xfId="8306" builtinId="9" hidden="1"/>
    <cellStyle name="Followed Hyperlink" xfId="8305" builtinId="9" hidden="1"/>
    <cellStyle name="Followed Hyperlink" xfId="8304" builtinId="9" hidden="1"/>
    <cellStyle name="Followed Hyperlink" xfId="8303" builtinId="9" hidden="1"/>
    <cellStyle name="Followed Hyperlink" xfId="8302" builtinId="9" hidden="1"/>
    <cellStyle name="Followed Hyperlink" xfId="8301" builtinId="9" hidden="1"/>
    <cellStyle name="Followed Hyperlink" xfId="8300" builtinId="9" hidden="1"/>
    <cellStyle name="Followed Hyperlink" xfId="8299" builtinId="9" hidden="1"/>
    <cellStyle name="Followed Hyperlink" xfId="8298" builtinId="9" hidden="1"/>
    <cellStyle name="Followed Hyperlink" xfId="8297" builtinId="9" hidden="1"/>
    <cellStyle name="Followed Hyperlink" xfId="8296" builtinId="9" hidden="1"/>
    <cellStyle name="Followed Hyperlink" xfId="8295" builtinId="9" hidden="1"/>
    <cellStyle name="Followed Hyperlink" xfId="8294" builtinId="9" hidden="1"/>
    <cellStyle name="Followed Hyperlink" xfId="8293" builtinId="9" hidden="1"/>
    <cellStyle name="Followed Hyperlink" xfId="8292" builtinId="9" hidden="1"/>
    <cellStyle name="Followed Hyperlink" xfId="8291" builtinId="9" hidden="1"/>
    <cellStyle name="Followed Hyperlink" xfId="8290" builtinId="9" hidden="1"/>
    <cellStyle name="Followed Hyperlink" xfId="8289" builtinId="9" hidden="1"/>
    <cellStyle name="Followed Hyperlink" xfId="8288" builtinId="9" hidden="1"/>
    <cellStyle name="Followed Hyperlink" xfId="8287" builtinId="9" hidden="1"/>
    <cellStyle name="Followed Hyperlink" xfId="8286" builtinId="9" hidden="1"/>
    <cellStyle name="Followed Hyperlink" xfId="8285" builtinId="9" hidden="1"/>
    <cellStyle name="Followed Hyperlink" xfId="8284" builtinId="9" hidden="1"/>
    <cellStyle name="Followed Hyperlink" xfId="8283" builtinId="9" hidden="1"/>
    <cellStyle name="Followed Hyperlink" xfId="8282" builtinId="9" hidden="1"/>
    <cellStyle name="Followed Hyperlink" xfId="8281" builtinId="9" hidden="1"/>
    <cellStyle name="Followed Hyperlink" xfId="8280" builtinId="9" hidden="1"/>
    <cellStyle name="Followed Hyperlink" xfId="8279" builtinId="9" hidden="1"/>
    <cellStyle name="Followed Hyperlink" xfId="8278" builtinId="9" hidden="1"/>
    <cellStyle name="Followed Hyperlink" xfId="8277" builtinId="9" hidden="1"/>
    <cellStyle name="Followed Hyperlink" xfId="8276" builtinId="9" hidden="1"/>
    <cellStyle name="Followed Hyperlink" xfId="8275" builtinId="9" hidden="1"/>
    <cellStyle name="Followed Hyperlink" xfId="8274" builtinId="9" hidden="1"/>
    <cellStyle name="Followed Hyperlink" xfId="8273" builtinId="9" hidden="1"/>
    <cellStyle name="Followed Hyperlink" xfId="8272" builtinId="9" hidden="1"/>
    <cellStyle name="Followed Hyperlink" xfId="8271" builtinId="9" hidden="1"/>
    <cellStyle name="Followed Hyperlink" xfId="8270" builtinId="9" hidden="1"/>
    <cellStyle name="Followed Hyperlink" xfId="8269" builtinId="9" hidden="1"/>
    <cellStyle name="Followed Hyperlink" xfId="8268" builtinId="9" hidden="1"/>
    <cellStyle name="Followed Hyperlink" xfId="8267" builtinId="9" hidden="1"/>
    <cellStyle name="Followed Hyperlink" xfId="8266" builtinId="9" hidden="1"/>
    <cellStyle name="Followed Hyperlink" xfId="8265" builtinId="9" hidden="1"/>
    <cellStyle name="Followed Hyperlink" xfId="8264" builtinId="9" hidden="1"/>
    <cellStyle name="Followed Hyperlink" xfId="8263" builtinId="9" hidden="1"/>
    <cellStyle name="Followed Hyperlink" xfId="8262" builtinId="9" hidden="1"/>
    <cellStyle name="Followed Hyperlink" xfId="8261" builtinId="9" hidden="1"/>
    <cellStyle name="Followed Hyperlink" xfId="8260" builtinId="9" hidden="1"/>
    <cellStyle name="Followed Hyperlink" xfId="8259" builtinId="9" hidden="1"/>
    <cellStyle name="Followed Hyperlink" xfId="8258" builtinId="9" hidden="1"/>
    <cellStyle name="Followed Hyperlink" xfId="8257" builtinId="9" hidden="1"/>
    <cellStyle name="Followed Hyperlink" xfId="8256" builtinId="9" hidden="1"/>
    <cellStyle name="Followed Hyperlink" xfId="8255" builtinId="9" hidden="1"/>
    <cellStyle name="Followed Hyperlink" xfId="8254" builtinId="9" hidden="1"/>
    <cellStyle name="Followed Hyperlink" xfId="8253" builtinId="9" hidden="1"/>
    <cellStyle name="Followed Hyperlink" xfId="8252" builtinId="9" hidden="1"/>
    <cellStyle name="Followed Hyperlink" xfId="8251" builtinId="9" hidden="1"/>
    <cellStyle name="Followed Hyperlink" xfId="8250" builtinId="9" hidden="1"/>
    <cellStyle name="Followed Hyperlink" xfId="8249" builtinId="9" hidden="1"/>
    <cellStyle name="Followed Hyperlink" xfId="8248" builtinId="9" hidden="1"/>
    <cellStyle name="Followed Hyperlink" xfId="8247" builtinId="9" hidden="1"/>
    <cellStyle name="Followed Hyperlink" xfId="8246" builtinId="9" hidden="1"/>
    <cellStyle name="Followed Hyperlink" xfId="8245" builtinId="9" hidden="1"/>
    <cellStyle name="Followed Hyperlink" xfId="8244" builtinId="9" hidden="1"/>
    <cellStyle name="Followed Hyperlink" xfId="8243" builtinId="9" hidden="1"/>
    <cellStyle name="Followed Hyperlink" xfId="8242" builtinId="9" hidden="1"/>
    <cellStyle name="Followed Hyperlink" xfId="8241" builtinId="9" hidden="1"/>
    <cellStyle name="Followed Hyperlink" xfId="8240" builtinId="9" hidden="1"/>
    <cellStyle name="Followed Hyperlink" xfId="8239" builtinId="9" hidden="1"/>
    <cellStyle name="Followed Hyperlink" xfId="8238" builtinId="9" hidden="1"/>
    <cellStyle name="Followed Hyperlink" xfId="8237" builtinId="9" hidden="1"/>
    <cellStyle name="Followed Hyperlink" xfId="8236" builtinId="9" hidden="1"/>
    <cellStyle name="Followed Hyperlink" xfId="8235" builtinId="9" hidden="1"/>
    <cellStyle name="Followed Hyperlink" xfId="8234" builtinId="9" hidden="1"/>
    <cellStyle name="Followed Hyperlink" xfId="8233" builtinId="9" hidden="1"/>
    <cellStyle name="Followed Hyperlink" xfId="8232" builtinId="9" hidden="1"/>
    <cellStyle name="Followed Hyperlink" xfId="8231" builtinId="9" hidden="1"/>
    <cellStyle name="Followed Hyperlink" xfId="8230" builtinId="9" hidden="1"/>
    <cellStyle name="Followed Hyperlink" xfId="8229" builtinId="9" hidden="1"/>
    <cellStyle name="Followed Hyperlink" xfId="8228" builtinId="9" hidden="1"/>
    <cellStyle name="Followed Hyperlink" xfId="8227" builtinId="9" hidden="1"/>
    <cellStyle name="Followed Hyperlink" xfId="8226" builtinId="9" hidden="1"/>
    <cellStyle name="Followed Hyperlink" xfId="8225" builtinId="9" hidden="1"/>
    <cellStyle name="Followed Hyperlink" xfId="8224" builtinId="9" hidden="1"/>
    <cellStyle name="Followed Hyperlink" xfId="8223" builtinId="9" hidden="1"/>
    <cellStyle name="Followed Hyperlink" xfId="8222" builtinId="9" hidden="1"/>
    <cellStyle name="Followed Hyperlink" xfId="8221" builtinId="9" hidden="1"/>
    <cellStyle name="Followed Hyperlink" xfId="8220" builtinId="9" hidden="1"/>
    <cellStyle name="Followed Hyperlink" xfId="8219" builtinId="9" hidden="1"/>
    <cellStyle name="Followed Hyperlink" xfId="8218" builtinId="9" hidden="1"/>
    <cellStyle name="Followed Hyperlink" xfId="8217" builtinId="9" hidden="1"/>
    <cellStyle name="Followed Hyperlink" xfId="8216" builtinId="9" hidden="1"/>
    <cellStyle name="Followed Hyperlink" xfId="8215" builtinId="9" hidden="1"/>
    <cellStyle name="Followed Hyperlink" xfId="8214" builtinId="9" hidden="1"/>
    <cellStyle name="Followed Hyperlink" xfId="8213" builtinId="9" hidden="1"/>
    <cellStyle name="Followed Hyperlink" xfId="8212" builtinId="9" hidden="1"/>
    <cellStyle name="Followed Hyperlink" xfId="8211" builtinId="9" hidden="1"/>
    <cellStyle name="Followed Hyperlink" xfId="8210" builtinId="9" hidden="1"/>
    <cellStyle name="Followed Hyperlink" xfId="8209" builtinId="9" hidden="1"/>
    <cellStyle name="Followed Hyperlink" xfId="8208" builtinId="9" hidden="1"/>
    <cellStyle name="Followed Hyperlink" xfId="8207" builtinId="9" hidden="1"/>
    <cellStyle name="Followed Hyperlink" xfId="8206" builtinId="9" hidden="1"/>
    <cellStyle name="Followed Hyperlink" xfId="8205" builtinId="9" hidden="1"/>
    <cellStyle name="Followed Hyperlink" xfId="8204" builtinId="9" hidden="1"/>
    <cellStyle name="Followed Hyperlink" xfId="8203" builtinId="9" hidden="1"/>
    <cellStyle name="Followed Hyperlink" xfId="8202" builtinId="9" hidden="1"/>
    <cellStyle name="Followed Hyperlink" xfId="8201" builtinId="9" hidden="1"/>
    <cellStyle name="Followed Hyperlink" xfId="8200" builtinId="9" hidden="1"/>
    <cellStyle name="Followed Hyperlink" xfId="8199" builtinId="9" hidden="1"/>
    <cellStyle name="Followed Hyperlink" xfId="8198" builtinId="9" hidden="1"/>
    <cellStyle name="Followed Hyperlink" xfId="8197" builtinId="9" hidden="1"/>
    <cellStyle name="Followed Hyperlink" xfId="8196" builtinId="9" hidden="1"/>
    <cellStyle name="Followed Hyperlink" xfId="8195" builtinId="9" hidden="1"/>
    <cellStyle name="Followed Hyperlink" xfId="8194" builtinId="9" hidden="1"/>
    <cellStyle name="Followed Hyperlink" xfId="8193" builtinId="9" hidden="1"/>
    <cellStyle name="Followed Hyperlink" xfId="8192" builtinId="9" hidden="1"/>
    <cellStyle name="Followed Hyperlink" xfId="8191" builtinId="9" hidden="1"/>
    <cellStyle name="Followed Hyperlink" xfId="8190" builtinId="9" hidden="1"/>
    <cellStyle name="Followed Hyperlink" xfId="8189" builtinId="9" hidden="1"/>
    <cellStyle name="Followed Hyperlink" xfId="8188" builtinId="9" hidden="1"/>
    <cellStyle name="Followed Hyperlink" xfId="8187" builtinId="9" hidden="1"/>
    <cellStyle name="Followed Hyperlink" xfId="8186" builtinId="9" hidden="1"/>
    <cellStyle name="Followed Hyperlink" xfId="8185" builtinId="9" hidden="1"/>
    <cellStyle name="Followed Hyperlink" xfId="8184" builtinId="9" hidden="1"/>
    <cellStyle name="Followed Hyperlink" xfId="6330" builtinId="9" hidden="1"/>
    <cellStyle name="Followed Hyperlink" xfId="6320" builtinId="9" hidden="1"/>
    <cellStyle name="Followed Hyperlink" xfId="8183" builtinId="9" hidden="1"/>
    <cellStyle name="Followed Hyperlink" xfId="8182" builtinId="9" hidden="1"/>
    <cellStyle name="Followed Hyperlink" xfId="8181" builtinId="9" hidden="1"/>
    <cellStyle name="Followed Hyperlink" xfId="8180" builtinId="9" hidden="1"/>
    <cellStyle name="Followed Hyperlink" xfId="8179" builtinId="9" hidden="1"/>
    <cellStyle name="Followed Hyperlink" xfId="8178" builtinId="9" hidden="1"/>
    <cellStyle name="Followed Hyperlink" xfId="8177" builtinId="9" hidden="1"/>
    <cellStyle name="Followed Hyperlink" xfId="8176" builtinId="9" hidden="1"/>
    <cellStyle name="Followed Hyperlink" xfId="8175" builtinId="9" hidden="1"/>
    <cellStyle name="Followed Hyperlink" xfId="8174" builtinId="9" hidden="1"/>
    <cellStyle name="Followed Hyperlink" xfId="8173" builtinId="9" hidden="1"/>
    <cellStyle name="Followed Hyperlink" xfId="8172" builtinId="9" hidden="1"/>
    <cellStyle name="Followed Hyperlink" xfId="8171" builtinId="9" hidden="1"/>
    <cellStyle name="Followed Hyperlink" xfId="8170" builtinId="9" hidden="1"/>
    <cellStyle name="Followed Hyperlink" xfId="8169" builtinId="9" hidden="1"/>
    <cellStyle name="Followed Hyperlink" xfId="8168" builtinId="9" hidden="1"/>
    <cellStyle name="Followed Hyperlink" xfId="8167" builtinId="9" hidden="1"/>
    <cellStyle name="Followed Hyperlink" xfId="8166" builtinId="9" hidden="1"/>
    <cellStyle name="Followed Hyperlink" xfId="8165" builtinId="9" hidden="1"/>
    <cellStyle name="Followed Hyperlink" xfId="8164" builtinId="9" hidden="1"/>
    <cellStyle name="Followed Hyperlink" xfId="8163" builtinId="9" hidden="1"/>
    <cellStyle name="Followed Hyperlink" xfId="8162" builtinId="9" hidden="1"/>
    <cellStyle name="Followed Hyperlink" xfId="8161" builtinId="9" hidden="1"/>
    <cellStyle name="Followed Hyperlink" xfId="8160" builtinId="9" hidden="1"/>
    <cellStyle name="Followed Hyperlink" xfId="8159" builtinId="9" hidden="1"/>
    <cellStyle name="Followed Hyperlink" xfId="8158" builtinId="9" hidden="1"/>
    <cellStyle name="Followed Hyperlink" xfId="8157" builtinId="9" hidden="1"/>
    <cellStyle name="Followed Hyperlink" xfId="8156" builtinId="9" hidden="1"/>
    <cellStyle name="Followed Hyperlink" xfId="8155" builtinId="9" hidden="1"/>
    <cellStyle name="Followed Hyperlink" xfId="8154" builtinId="9" hidden="1"/>
    <cellStyle name="Followed Hyperlink" xfId="8153" builtinId="9" hidden="1"/>
    <cellStyle name="Followed Hyperlink" xfId="8152" builtinId="9" hidden="1"/>
    <cellStyle name="Followed Hyperlink" xfId="8151" builtinId="9" hidden="1"/>
    <cellStyle name="Followed Hyperlink" xfId="8150" builtinId="9" hidden="1"/>
    <cellStyle name="Followed Hyperlink" xfId="8149" builtinId="9" hidden="1"/>
    <cellStyle name="Followed Hyperlink" xfId="8148" builtinId="9" hidden="1"/>
    <cellStyle name="Followed Hyperlink" xfId="8147" builtinId="9" hidden="1"/>
    <cellStyle name="Followed Hyperlink" xfId="8146" builtinId="9" hidden="1"/>
    <cellStyle name="Followed Hyperlink" xfId="8145" builtinId="9" hidden="1"/>
    <cellStyle name="Followed Hyperlink" xfId="8144" builtinId="9" hidden="1"/>
    <cellStyle name="Followed Hyperlink" xfId="8143" builtinId="9" hidden="1"/>
    <cellStyle name="Followed Hyperlink" xfId="8142" builtinId="9" hidden="1"/>
    <cellStyle name="Followed Hyperlink" xfId="8141" builtinId="9" hidden="1"/>
    <cellStyle name="Followed Hyperlink" xfId="8140" builtinId="9" hidden="1"/>
    <cellStyle name="Followed Hyperlink" xfId="8139" builtinId="9" hidden="1"/>
    <cellStyle name="Followed Hyperlink" xfId="8138" builtinId="9" hidden="1"/>
    <cellStyle name="Followed Hyperlink" xfId="8137" builtinId="9" hidden="1"/>
    <cellStyle name="Followed Hyperlink" xfId="8136" builtinId="9" hidden="1"/>
    <cellStyle name="Followed Hyperlink" xfId="8135" builtinId="9" hidden="1"/>
    <cellStyle name="Followed Hyperlink" xfId="8134" builtinId="9" hidden="1"/>
    <cellStyle name="Followed Hyperlink" xfId="8133" builtinId="9" hidden="1"/>
    <cellStyle name="Followed Hyperlink" xfId="8132" builtinId="9" hidden="1"/>
    <cellStyle name="Followed Hyperlink" xfId="8131" builtinId="9" hidden="1"/>
    <cellStyle name="Followed Hyperlink" xfId="8130" builtinId="9" hidden="1"/>
    <cellStyle name="Followed Hyperlink" xfId="8129" builtinId="9" hidden="1"/>
    <cellStyle name="Followed Hyperlink" xfId="8128" builtinId="9" hidden="1"/>
    <cellStyle name="Followed Hyperlink" xfId="8127" builtinId="9" hidden="1"/>
    <cellStyle name="Followed Hyperlink" xfId="8126" builtinId="9" hidden="1"/>
    <cellStyle name="Followed Hyperlink" xfId="8125" builtinId="9" hidden="1"/>
    <cellStyle name="Followed Hyperlink" xfId="8124" builtinId="9" hidden="1"/>
    <cellStyle name="Followed Hyperlink" xfId="8123" builtinId="9" hidden="1"/>
    <cellStyle name="Followed Hyperlink" xfId="8122" builtinId="9" hidden="1"/>
    <cellStyle name="Followed Hyperlink" xfId="8121" builtinId="9" hidden="1"/>
    <cellStyle name="Followed Hyperlink" xfId="8120" builtinId="9" hidden="1"/>
    <cellStyle name="Followed Hyperlink" xfId="8119" builtinId="9" hidden="1"/>
    <cellStyle name="Followed Hyperlink" xfId="8118" builtinId="9" hidden="1"/>
    <cellStyle name="Followed Hyperlink" xfId="8117" builtinId="9" hidden="1"/>
    <cellStyle name="Followed Hyperlink" xfId="8116" builtinId="9" hidden="1"/>
    <cellStyle name="Followed Hyperlink" xfId="6329" builtinId="9" hidden="1"/>
    <cellStyle name="Followed Hyperlink" xfId="8115" builtinId="9" hidden="1"/>
    <cellStyle name="Followed Hyperlink" xfId="8114" builtinId="9" hidden="1"/>
    <cellStyle name="Followed Hyperlink" xfId="8113" builtinId="9" hidden="1"/>
    <cellStyle name="Followed Hyperlink" xfId="8112" builtinId="9" hidden="1"/>
    <cellStyle name="Followed Hyperlink" xfId="8111" builtinId="9" hidden="1"/>
    <cellStyle name="Followed Hyperlink" xfId="8110" builtinId="9" hidden="1"/>
    <cellStyle name="Followed Hyperlink" xfId="8109" builtinId="9" hidden="1"/>
    <cellStyle name="Followed Hyperlink" xfId="8108" builtinId="9" hidden="1"/>
    <cellStyle name="Followed Hyperlink" xfId="8107" builtinId="9" hidden="1"/>
    <cellStyle name="Followed Hyperlink" xfId="8106" builtinId="9" hidden="1"/>
    <cellStyle name="Followed Hyperlink" xfId="8105" builtinId="9" hidden="1"/>
    <cellStyle name="Followed Hyperlink" xfId="8104" builtinId="9" hidden="1"/>
    <cellStyle name="Followed Hyperlink" xfId="102" builtinId="9" hidden="1"/>
    <cellStyle name="Followed Hyperlink" xfId="8103" builtinId="9" hidden="1"/>
    <cellStyle name="Followed Hyperlink" xfId="8102" builtinId="9" hidden="1"/>
    <cellStyle name="Followed Hyperlink" xfId="8101" builtinId="9" hidden="1"/>
    <cellStyle name="Followed Hyperlink" xfId="8100" builtinId="9" hidden="1"/>
    <cellStyle name="Followed Hyperlink" xfId="8099" builtinId="9" hidden="1"/>
    <cellStyle name="Followed Hyperlink" xfId="8098" builtinId="9" hidden="1"/>
    <cellStyle name="Followed Hyperlink" xfId="8097" builtinId="9" hidden="1"/>
    <cellStyle name="Followed Hyperlink" xfId="8096" builtinId="9" hidden="1"/>
    <cellStyle name="Followed Hyperlink" xfId="8095" builtinId="9" hidden="1"/>
    <cellStyle name="Followed Hyperlink" xfId="8094" builtinId="9" hidden="1"/>
    <cellStyle name="Followed Hyperlink" xfId="8093" builtinId="9" hidden="1"/>
    <cellStyle name="Followed Hyperlink" xfId="8092" builtinId="9" hidden="1"/>
    <cellStyle name="Followed Hyperlink" xfId="8091" builtinId="9" hidden="1"/>
    <cellStyle name="Followed Hyperlink" xfId="8090" builtinId="9" hidden="1"/>
    <cellStyle name="Followed Hyperlink" xfId="8089" builtinId="9" hidden="1"/>
    <cellStyle name="Followed Hyperlink" xfId="8088" builtinId="9" hidden="1"/>
    <cellStyle name="Followed Hyperlink" xfId="8087" builtinId="9" hidden="1"/>
    <cellStyle name="Followed Hyperlink" xfId="6319" builtinId="9" hidden="1"/>
    <cellStyle name="Followed Hyperlink" xfId="8086" builtinId="9" hidden="1"/>
    <cellStyle name="Followed Hyperlink" xfId="8085" builtinId="9" hidden="1"/>
    <cellStyle name="Followed Hyperlink" xfId="8084" builtinId="9" hidden="1"/>
    <cellStyle name="Followed Hyperlink" xfId="8083" builtinId="9" hidden="1"/>
    <cellStyle name="Followed Hyperlink" xfId="8082" builtinId="9" hidden="1"/>
    <cellStyle name="Followed Hyperlink" xfId="8081" builtinId="9" hidden="1"/>
    <cellStyle name="Followed Hyperlink" xfId="8080" builtinId="9" hidden="1"/>
    <cellStyle name="Followed Hyperlink" xfId="8079" builtinId="9" hidden="1"/>
    <cellStyle name="Followed Hyperlink" xfId="8078" builtinId="9" hidden="1"/>
    <cellStyle name="Followed Hyperlink" xfId="8077" builtinId="9" hidden="1"/>
    <cellStyle name="Followed Hyperlink" xfId="8076" builtinId="9" hidden="1"/>
    <cellStyle name="Followed Hyperlink" xfId="6325" builtinId="9" hidden="1"/>
    <cellStyle name="Followed Hyperlink" xfId="8075" builtinId="9" hidden="1"/>
    <cellStyle name="Followed Hyperlink" xfId="8074" builtinId="9" hidden="1"/>
    <cellStyle name="Followed Hyperlink" xfId="8073" builtinId="9" hidden="1"/>
    <cellStyle name="Followed Hyperlink" xfId="8072" builtinId="9" hidden="1"/>
    <cellStyle name="Followed Hyperlink" xfId="8071" builtinId="9" hidden="1"/>
    <cellStyle name="Followed Hyperlink" xfId="8070" builtinId="9" hidden="1"/>
    <cellStyle name="Followed Hyperlink" xfId="8069" builtinId="9" hidden="1"/>
    <cellStyle name="Followed Hyperlink" xfId="8068" builtinId="9" hidden="1"/>
    <cellStyle name="Followed Hyperlink" xfId="8067" builtinId="9" hidden="1"/>
    <cellStyle name="Followed Hyperlink" xfId="8066" builtinId="9" hidden="1"/>
    <cellStyle name="Followed Hyperlink" xfId="8065" builtinId="9" hidden="1"/>
    <cellStyle name="Followed Hyperlink" xfId="8064" builtinId="9" hidden="1"/>
    <cellStyle name="Followed Hyperlink" xfId="6332" builtinId="9" hidden="1"/>
    <cellStyle name="Followed Hyperlink" xfId="6327" builtinId="9" hidden="1"/>
    <cellStyle name="Followed Hyperlink" xfId="6323" builtinId="9" hidden="1"/>
    <cellStyle name="Followed Hyperlink" xfId="6331" builtinId="9" hidden="1"/>
    <cellStyle name="Followed Hyperlink" xfId="8063" builtinId="9" hidden="1"/>
    <cellStyle name="Followed Hyperlink" xfId="8062" builtinId="9" hidden="1"/>
    <cellStyle name="Followed Hyperlink" xfId="8061" builtinId="9" hidden="1"/>
    <cellStyle name="Followed Hyperlink" xfId="8060" builtinId="9" hidden="1"/>
    <cellStyle name="Followed Hyperlink" xfId="8059" builtinId="9" hidden="1"/>
    <cellStyle name="Followed Hyperlink" xfId="8058" builtinId="9" hidden="1"/>
    <cellStyle name="Followed Hyperlink" xfId="8057" builtinId="9" hidden="1"/>
    <cellStyle name="Followed Hyperlink" xfId="8056" builtinId="9" hidden="1"/>
    <cellStyle name="Followed Hyperlink" xfId="8055" builtinId="9" hidden="1"/>
    <cellStyle name="Followed Hyperlink" xfId="8054" builtinId="9" hidden="1"/>
    <cellStyle name="Followed Hyperlink" xfId="8053" builtinId="9" hidden="1"/>
    <cellStyle name="Followed Hyperlink" xfId="8052" builtinId="9" hidden="1"/>
    <cellStyle name="Followed Hyperlink" xfId="8051" builtinId="9" hidden="1"/>
    <cellStyle name="Followed Hyperlink" xfId="8050" builtinId="9" hidden="1"/>
    <cellStyle name="Followed Hyperlink" xfId="8049" builtinId="9" hidden="1"/>
    <cellStyle name="Followed Hyperlink" xfId="8048" builtinId="9" hidden="1"/>
    <cellStyle name="Followed Hyperlink" xfId="8047" builtinId="9" hidden="1"/>
    <cellStyle name="Followed Hyperlink" xfId="8046" builtinId="9" hidden="1"/>
    <cellStyle name="Followed Hyperlink" xfId="8045" builtinId="9" hidden="1"/>
    <cellStyle name="Followed Hyperlink" xfId="8044" builtinId="9" hidden="1"/>
    <cellStyle name="Followed Hyperlink" xfId="8043" builtinId="9" hidden="1"/>
    <cellStyle name="Followed Hyperlink" xfId="8042" builtinId="9" hidden="1"/>
    <cellStyle name="Followed Hyperlink" xfId="8041" builtinId="9" hidden="1"/>
    <cellStyle name="Followed Hyperlink" xfId="8040" builtinId="9" hidden="1"/>
    <cellStyle name="Followed Hyperlink" xfId="8039" builtinId="9" hidden="1"/>
    <cellStyle name="Followed Hyperlink" xfId="8038" builtinId="9" hidden="1"/>
    <cellStyle name="Followed Hyperlink" xfId="8037" builtinId="9" hidden="1"/>
    <cellStyle name="Followed Hyperlink" xfId="8036" builtinId="9" hidden="1"/>
    <cellStyle name="Followed Hyperlink" xfId="8035" builtinId="9" hidden="1"/>
    <cellStyle name="Followed Hyperlink" xfId="8034" builtinId="9" hidden="1"/>
    <cellStyle name="Followed Hyperlink" xfId="8033" builtinId="9" hidden="1"/>
    <cellStyle name="Followed Hyperlink" xfId="8032" builtinId="9" hidden="1"/>
    <cellStyle name="Followed Hyperlink" xfId="8031" builtinId="9" hidden="1"/>
    <cellStyle name="Followed Hyperlink" xfId="8030" builtinId="9" hidden="1"/>
    <cellStyle name="Followed Hyperlink" xfId="8029" builtinId="9" hidden="1"/>
    <cellStyle name="Followed Hyperlink" xfId="8028" builtinId="9" hidden="1"/>
    <cellStyle name="Followed Hyperlink" xfId="8027" builtinId="9" hidden="1"/>
    <cellStyle name="Followed Hyperlink" xfId="8026" builtinId="9" hidden="1"/>
    <cellStyle name="Followed Hyperlink" xfId="8025" builtinId="9" hidden="1"/>
    <cellStyle name="Followed Hyperlink" xfId="8024" builtinId="9" hidden="1"/>
    <cellStyle name="Followed Hyperlink" xfId="8023" builtinId="9" hidden="1"/>
    <cellStyle name="Followed Hyperlink" xfId="8022" builtinId="9" hidden="1"/>
    <cellStyle name="Followed Hyperlink" xfId="8021" builtinId="9" hidden="1"/>
    <cellStyle name="Followed Hyperlink" xfId="6326" builtinId="9" hidden="1"/>
    <cellStyle name="Followed Hyperlink" xfId="6314" builtinId="9" hidden="1"/>
    <cellStyle name="Followed Hyperlink" xfId="6322" builtinId="9" hidden="1"/>
    <cellStyle name="Followed Hyperlink" xfId="6321" builtinId="9" hidden="1"/>
    <cellStyle name="Followed Hyperlink" xfId="8020" builtinId="9" hidden="1"/>
    <cellStyle name="Followed Hyperlink" xfId="8019" builtinId="9" hidden="1"/>
    <cellStyle name="Followed Hyperlink" xfId="8018" builtinId="9" hidden="1"/>
    <cellStyle name="Followed Hyperlink" xfId="8017" builtinId="9" hidden="1"/>
    <cellStyle name="Followed Hyperlink" xfId="8016" builtinId="9" hidden="1"/>
    <cellStyle name="Followed Hyperlink" xfId="8015" builtinId="9" hidden="1"/>
    <cellStyle name="Followed Hyperlink" xfId="8014" builtinId="9" hidden="1"/>
    <cellStyle name="Followed Hyperlink" xfId="8013" builtinId="9" hidden="1"/>
    <cellStyle name="Followed Hyperlink" xfId="8012" builtinId="9" hidden="1"/>
    <cellStyle name="Followed Hyperlink" xfId="8011" builtinId="9" hidden="1"/>
    <cellStyle name="Followed Hyperlink" xfId="6315" builtinId="9" hidden="1"/>
    <cellStyle name="Followed Hyperlink" xfId="6313" builtinId="9" hidden="1"/>
    <cellStyle name="Followed Hyperlink" xfId="8010" builtinId="9" hidden="1"/>
    <cellStyle name="Followed Hyperlink" xfId="8009" builtinId="9" hidden="1"/>
    <cellStyle name="Followed Hyperlink" xfId="8008" builtinId="9" hidden="1"/>
    <cellStyle name="Followed Hyperlink" xfId="8007" builtinId="9" hidden="1"/>
    <cellStyle name="Followed Hyperlink" xfId="8006" builtinId="9" hidden="1"/>
    <cellStyle name="Followed Hyperlink" xfId="8005" builtinId="9" hidden="1"/>
    <cellStyle name="Followed Hyperlink" xfId="8004" builtinId="9" hidden="1"/>
    <cellStyle name="Followed Hyperlink" xfId="8003" builtinId="9" hidden="1"/>
    <cellStyle name="Followed Hyperlink" xfId="8002" builtinId="9" hidden="1"/>
    <cellStyle name="Followed Hyperlink" xfId="8001" builtinId="9" hidden="1"/>
    <cellStyle name="Followed Hyperlink" xfId="8000" builtinId="9" hidden="1"/>
    <cellStyle name="Followed Hyperlink" xfId="7999" builtinId="9" hidden="1"/>
    <cellStyle name="Followed Hyperlink" xfId="7998" builtinId="9" hidden="1"/>
    <cellStyle name="Followed Hyperlink" xfId="7997" builtinId="9" hidden="1"/>
    <cellStyle name="Followed Hyperlink" xfId="7996" builtinId="9" hidden="1"/>
    <cellStyle name="Followed Hyperlink" xfId="7995" builtinId="9" hidden="1"/>
    <cellStyle name="Followed Hyperlink" xfId="7994" builtinId="9" hidden="1"/>
    <cellStyle name="Followed Hyperlink" xfId="7993" builtinId="9" hidden="1"/>
    <cellStyle name="Followed Hyperlink" xfId="7992" builtinId="9" hidden="1"/>
    <cellStyle name="Followed Hyperlink" xfId="7991" builtinId="9" hidden="1"/>
    <cellStyle name="Followed Hyperlink" xfId="7990" builtinId="9" hidden="1"/>
    <cellStyle name="Followed Hyperlink" xfId="7989" builtinId="9" hidden="1"/>
    <cellStyle name="Followed Hyperlink" xfId="7988" builtinId="9" hidden="1"/>
    <cellStyle name="Followed Hyperlink" xfId="7987" builtinId="9" hidden="1"/>
    <cellStyle name="Followed Hyperlink" xfId="7986" builtinId="9" hidden="1"/>
    <cellStyle name="Followed Hyperlink" xfId="7985" builtinId="9" hidden="1"/>
    <cellStyle name="Followed Hyperlink" xfId="7984" builtinId="9" hidden="1"/>
    <cellStyle name="Followed Hyperlink" xfId="7983" builtinId="9" hidden="1"/>
    <cellStyle name="Followed Hyperlink" xfId="7982" builtinId="9" hidden="1"/>
    <cellStyle name="Followed Hyperlink" xfId="7981" builtinId="9" hidden="1"/>
    <cellStyle name="Followed Hyperlink" xfId="7980" builtinId="9" hidden="1"/>
    <cellStyle name="Followed Hyperlink" xfId="7979" builtinId="9" hidden="1"/>
    <cellStyle name="Followed Hyperlink" xfId="7978" builtinId="9" hidden="1"/>
    <cellStyle name="Followed Hyperlink" xfId="7977" builtinId="9" hidden="1"/>
    <cellStyle name="Followed Hyperlink" xfId="7976" builtinId="9" hidden="1"/>
    <cellStyle name="Followed Hyperlink" xfId="7975" builtinId="9" hidden="1"/>
    <cellStyle name="Followed Hyperlink" xfId="7974" builtinId="9" hidden="1"/>
    <cellStyle name="Followed Hyperlink" xfId="7973" builtinId="9" hidden="1"/>
    <cellStyle name="Followed Hyperlink" xfId="7972" builtinId="9" hidden="1"/>
    <cellStyle name="Followed Hyperlink" xfId="7971" builtinId="9" hidden="1"/>
    <cellStyle name="Followed Hyperlink" xfId="7970" builtinId="9" hidden="1"/>
    <cellStyle name="Followed Hyperlink" xfId="7969" builtinId="9" hidden="1"/>
    <cellStyle name="Followed Hyperlink" xfId="7968" builtinId="9" hidden="1"/>
    <cellStyle name="Followed Hyperlink" xfId="7967" builtinId="9" hidden="1"/>
    <cellStyle name="Followed Hyperlink" xfId="7966" builtinId="9" hidden="1"/>
    <cellStyle name="Followed Hyperlink" xfId="7965" builtinId="9" hidden="1"/>
    <cellStyle name="Followed Hyperlink" xfId="7964" builtinId="9" hidden="1"/>
    <cellStyle name="Followed Hyperlink" xfId="8519" builtinId="9" hidden="1"/>
    <cellStyle name="Followed Hyperlink" xfId="8520" builtinId="9" hidden="1"/>
    <cellStyle name="Followed Hyperlink" xfId="8521" builtinId="9" hidden="1"/>
    <cellStyle name="Followed Hyperlink" xfId="8522" builtinId="9" hidden="1"/>
    <cellStyle name="Followed Hyperlink" xfId="8523" builtinId="9" hidden="1"/>
    <cellStyle name="Followed Hyperlink" xfId="8524" builtinId="9" hidden="1"/>
    <cellStyle name="Followed Hyperlink" xfId="8525" builtinId="9" hidden="1"/>
    <cellStyle name="Followed Hyperlink" xfId="8526" builtinId="9" hidden="1"/>
    <cellStyle name="Followed Hyperlink" xfId="8527" builtinId="9" hidden="1"/>
    <cellStyle name="Followed Hyperlink" xfId="8528" builtinId="9" hidden="1"/>
    <cellStyle name="Followed Hyperlink" xfId="8529" builtinId="9" hidden="1"/>
    <cellStyle name="Followed Hyperlink" xfId="8530" builtinId="9" hidden="1"/>
    <cellStyle name="Followed Hyperlink" xfId="8531" builtinId="9" hidden="1"/>
    <cellStyle name="Followed Hyperlink" xfId="8532" builtinId="9" hidden="1"/>
    <cellStyle name="Followed Hyperlink" xfId="8533" builtinId="9" hidden="1"/>
    <cellStyle name="Followed Hyperlink" xfId="8534" builtinId="9" hidden="1"/>
    <cellStyle name="Followed Hyperlink" xfId="8535" builtinId="9" hidden="1"/>
    <cellStyle name="Followed Hyperlink" xfId="8536" builtinId="9" hidden="1"/>
    <cellStyle name="Followed Hyperlink" xfId="8537" builtinId="9" hidden="1"/>
    <cellStyle name="Followed Hyperlink" xfId="8538" builtinId="9" hidden="1"/>
    <cellStyle name="Followed Hyperlink" xfId="8539" builtinId="9" hidden="1"/>
    <cellStyle name="Followed Hyperlink" xfId="8540" builtinId="9" hidden="1"/>
    <cellStyle name="Followed Hyperlink" xfId="8541" builtinId="9" hidden="1"/>
    <cellStyle name="Followed Hyperlink" xfId="8542" builtinId="9" hidden="1"/>
    <cellStyle name="Followed Hyperlink" xfId="8543" builtinId="9" hidden="1"/>
    <cellStyle name="Followed Hyperlink" xfId="8544" builtinId="9" hidden="1"/>
    <cellStyle name="Followed Hyperlink" xfId="8545" builtinId="9" hidden="1"/>
    <cellStyle name="Followed Hyperlink" xfId="8546" builtinId="9" hidden="1"/>
    <cellStyle name="Followed Hyperlink" xfId="8547" builtinId="9" hidden="1"/>
    <cellStyle name="Followed Hyperlink" xfId="8548" builtinId="9" hidden="1"/>
    <cellStyle name="Followed Hyperlink" xfId="8549" builtinId="9" hidden="1"/>
    <cellStyle name="Followed Hyperlink" xfId="8550" builtinId="9" hidden="1"/>
    <cellStyle name="Followed Hyperlink" xfId="8551" builtinId="9" hidden="1"/>
    <cellStyle name="Followed Hyperlink" xfId="8552" builtinId="9" hidden="1"/>
    <cellStyle name="Followed Hyperlink" xfId="8553" builtinId="9" hidden="1"/>
    <cellStyle name="Followed Hyperlink" xfId="8554" builtinId="9" hidden="1"/>
    <cellStyle name="Followed Hyperlink" xfId="8555" builtinId="9" hidden="1"/>
    <cellStyle name="Followed Hyperlink" xfId="8556" builtinId="9" hidden="1"/>
    <cellStyle name="Followed Hyperlink" xfId="8557" builtinId="9" hidden="1"/>
    <cellStyle name="Followed Hyperlink" xfId="8558" builtinId="9" hidden="1"/>
    <cellStyle name="Followed Hyperlink" xfId="8559" builtinId="9" hidden="1"/>
    <cellStyle name="Followed Hyperlink" xfId="8560" builtinId="9" hidden="1"/>
    <cellStyle name="Followed Hyperlink" xfId="8561" builtinId="9" hidden="1"/>
    <cellStyle name="Followed Hyperlink" xfId="8562" builtinId="9" hidden="1"/>
    <cellStyle name="Followed Hyperlink" xfId="8563" builtinId="9" hidden="1"/>
    <cellStyle name="Followed Hyperlink" xfId="8564" builtinId="9" hidden="1"/>
    <cellStyle name="Followed Hyperlink" xfId="8565" builtinId="9" hidden="1"/>
    <cellStyle name="Followed Hyperlink" xfId="7368" builtinId="9" hidden="1"/>
    <cellStyle name="Followed Hyperlink" xfId="7367" builtinId="9" hidden="1"/>
    <cellStyle name="Followed Hyperlink" xfId="7366" builtinId="9" hidden="1"/>
    <cellStyle name="Followed Hyperlink" xfId="7365" builtinId="9" hidden="1"/>
    <cellStyle name="Followed Hyperlink" xfId="7364" builtinId="9" hidden="1"/>
    <cellStyle name="Followed Hyperlink" xfId="7363" builtinId="9" hidden="1"/>
    <cellStyle name="Followed Hyperlink" xfId="7362" builtinId="9" hidden="1"/>
    <cellStyle name="Followed Hyperlink" xfId="7361" builtinId="9" hidden="1"/>
    <cellStyle name="Followed Hyperlink" xfId="7360" builtinId="9" hidden="1"/>
    <cellStyle name="Followed Hyperlink" xfId="7359" builtinId="9" hidden="1"/>
    <cellStyle name="Followed Hyperlink" xfId="7358" builtinId="9" hidden="1"/>
    <cellStyle name="Followed Hyperlink" xfId="7357" builtinId="9" hidden="1"/>
    <cellStyle name="Followed Hyperlink" xfId="7356" builtinId="9" hidden="1"/>
    <cellStyle name="Followed Hyperlink" xfId="7355" builtinId="9" hidden="1"/>
    <cellStyle name="Followed Hyperlink" xfId="7354" builtinId="9" hidden="1"/>
    <cellStyle name="Followed Hyperlink" xfId="7353" builtinId="9" hidden="1"/>
    <cellStyle name="Followed Hyperlink" xfId="7352" builtinId="9" hidden="1"/>
    <cellStyle name="Followed Hyperlink" xfId="7351" builtinId="9" hidden="1"/>
    <cellStyle name="Followed Hyperlink" xfId="7350" builtinId="9" hidden="1"/>
    <cellStyle name="Followed Hyperlink" xfId="7349" builtinId="9" hidden="1"/>
    <cellStyle name="Followed Hyperlink" xfId="7348" builtinId="9" hidden="1"/>
    <cellStyle name="Followed Hyperlink" xfId="7347" builtinId="9" hidden="1"/>
    <cellStyle name="Followed Hyperlink" xfId="7346" builtinId="9" hidden="1"/>
    <cellStyle name="Followed Hyperlink" xfId="7345" builtinId="9" hidden="1"/>
    <cellStyle name="Followed Hyperlink" xfId="7344" builtinId="9" hidden="1"/>
    <cellStyle name="Followed Hyperlink" xfId="7343" builtinId="9" hidden="1"/>
    <cellStyle name="Followed Hyperlink" xfId="7342" builtinId="9" hidden="1"/>
    <cellStyle name="Followed Hyperlink" xfId="7341" builtinId="9" hidden="1"/>
    <cellStyle name="Followed Hyperlink" xfId="7340" builtinId="9" hidden="1"/>
    <cellStyle name="Followed Hyperlink" xfId="7339" builtinId="9" hidden="1"/>
    <cellStyle name="Followed Hyperlink" xfId="7338" builtinId="9" hidden="1"/>
    <cellStyle name="Followed Hyperlink" xfId="7337" builtinId="9" hidden="1"/>
    <cellStyle name="Followed Hyperlink" xfId="7336" builtinId="9" hidden="1"/>
    <cellStyle name="Followed Hyperlink" xfId="7335" builtinId="9" hidden="1"/>
    <cellStyle name="Followed Hyperlink" xfId="7334" builtinId="9" hidden="1"/>
    <cellStyle name="Followed Hyperlink" xfId="7333" builtinId="9" hidden="1"/>
    <cellStyle name="Followed Hyperlink" xfId="7332" builtinId="9" hidden="1"/>
    <cellStyle name="Followed Hyperlink" xfId="7331" builtinId="9" hidden="1"/>
    <cellStyle name="Followed Hyperlink" xfId="7330" builtinId="9" hidden="1"/>
    <cellStyle name="Followed Hyperlink" xfId="7329" builtinId="9" hidden="1"/>
    <cellStyle name="Followed Hyperlink" xfId="7328" builtinId="9" hidden="1"/>
    <cellStyle name="Followed Hyperlink" xfId="7327" builtinId="9" hidden="1"/>
    <cellStyle name="Followed Hyperlink" xfId="7326" builtinId="9" hidden="1"/>
    <cellStyle name="Followed Hyperlink" xfId="7325" builtinId="9" hidden="1"/>
    <cellStyle name="Followed Hyperlink" xfId="7324" builtinId="9" hidden="1"/>
    <cellStyle name="Followed Hyperlink" xfId="7323" builtinId="9" hidden="1"/>
    <cellStyle name="Followed Hyperlink" xfId="7322" builtinId="9" hidden="1"/>
    <cellStyle name="Followed Hyperlink" xfId="7321" builtinId="9" hidden="1"/>
    <cellStyle name="Followed Hyperlink" xfId="7320" builtinId="9" hidden="1"/>
    <cellStyle name="Followed Hyperlink" xfId="7319" builtinId="9" hidden="1"/>
    <cellStyle name="Followed Hyperlink" xfId="7318" builtinId="9" hidden="1"/>
    <cellStyle name="Followed Hyperlink" xfId="7317" builtinId="9" hidden="1"/>
    <cellStyle name="Followed Hyperlink" xfId="7316" builtinId="9" hidden="1"/>
    <cellStyle name="Followed Hyperlink" xfId="7315" builtinId="9" hidden="1"/>
    <cellStyle name="Followed Hyperlink" xfId="7314" builtinId="9" hidden="1"/>
    <cellStyle name="Followed Hyperlink" xfId="7313" builtinId="9" hidden="1"/>
    <cellStyle name="Followed Hyperlink" xfId="7312" builtinId="9" hidden="1"/>
    <cellStyle name="Followed Hyperlink" xfId="7311" builtinId="9" hidden="1"/>
    <cellStyle name="Followed Hyperlink" xfId="7310" builtinId="9" hidden="1"/>
    <cellStyle name="Followed Hyperlink" xfId="7309" builtinId="9" hidden="1"/>
    <cellStyle name="Followed Hyperlink" xfId="7308" builtinId="9" hidden="1"/>
    <cellStyle name="Followed Hyperlink" xfId="7307" builtinId="9" hidden="1"/>
    <cellStyle name="Followed Hyperlink" xfId="7306" builtinId="9" hidden="1"/>
    <cellStyle name="Followed Hyperlink" xfId="7305" builtinId="9" hidden="1"/>
    <cellStyle name="Followed Hyperlink" xfId="7304" builtinId="9" hidden="1"/>
    <cellStyle name="Followed Hyperlink" xfId="7303" builtinId="9" hidden="1"/>
    <cellStyle name="Followed Hyperlink" xfId="7302" builtinId="9" hidden="1"/>
    <cellStyle name="Followed Hyperlink" xfId="7301" builtinId="9" hidden="1"/>
    <cellStyle name="Followed Hyperlink" xfId="7300" builtinId="9" hidden="1"/>
    <cellStyle name="Followed Hyperlink" xfId="7299" builtinId="9" hidden="1"/>
    <cellStyle name="Followed Hyperlink" xfId="7298" builtinId="9" hidden="1"/>
    <cellStyle name="Followed Hyperlink" xfId="7297" builtinId="9" hidden="1"/>
    <cellStyle name="Followed Hyperlink" xfId="6317" builtinId="9" hidden="1"/>
    <cellStyle name="Followed Hyperlink" xfId="98" builtinId="9" hidden="1"/>
    <cellStyle name="Followed Hyperlink" xfId="6318" builtinId="9" hidden="1"/>
    <cellStyle name="Followed Hyperlink" xfId="99" builtinId="9" hidden="1"/>
    <cellStyle name="Followed Hyperlink" xfId="109" builtinId="9" hidden="1"/>
    <cellStyle name="Followed Hyperlink" xfId="115" builtinId="9" hidden="1"/>
    <cellStyle name="Followed Hyperlink" xfId="7296" builtinId="9" hidden="1"/>
    <cellStyle name="Followed Hyperlink" xfId="7295" builtinId="9" hidden="1"/>
    <cellStyle name="Followed Hyperlink" xfId="7294" builtinId="9" hidden="1"/>
    <cellStyle name="Followed Hyperlink" xfId="7293" builtinId="9" hidden="1"/>
    <cellStyle name="Followed Hyperlink" xfId="7292" builtinId="9" hidden="1"/>
    <cellStyle name="Followed Hyperlink" xfId="7291" builtinId="9" hidden="1"/>
    <cellStyle name="Followed Hyperlink" xfId="7290" builtinId="9" hidden="1"/>
    <cellStyle name="Followed Hyperlink" xfId="7289" builtinId="9" hidden="1"/>
    <cellStyle name="Followed Hyperlink" xfId="7288" builtinId="9" hidden="1"/>
    <cellStyle name="Followed Hyperlink" xfId="7287" builtinId="9" hidden="1"/>
    <cellStyle name="Followed Hyperlink" xfId="7286" builtinId="9" hidden="1"/>
    <cellStyle name="Followed Hyperlink" xfId="7285" builtinId="9" hidden="1"/>
    <cellStyle name="Followed Hyperlink" xfId="7284" builtinId="9" hidden="1"/>
    <cellStyle name="Followed Hyperlink" xfId="7283" builtinId="9" hidden="1"/>
    <cellStyle name="Followed Hyperlink" xfId="7282" builtinId="9" hidden="1"/>
    <cellStyle name="Followed Hyperlink" xfId="7281" builtinId="9" hidden="1"/>
    <cellStyle name="Followed Hyperlink" xfId="7280" builtinId="9" hidden="1"/>
    <cellStyle name="Followed Hyperlink" xfId="7279" builtinId="9" hidden="1"/>
    <cellStyle name="Followed Hyperlink" xfId="7278" builtinId="9" hidden="1"/>
    <cellStyle name="Followed Hyperlink" xfId="7277" builtinId="9" hidden="1"/>
    <cellStyle name="Followed Hyperlink" xfId="7276" builtinId="9" hidden="1"/>
    <cellStyle name="Followed Hyperlink" xfId="7275" builtinId="9" hidden="1"/>
    <cellStyle name="Followed Hyperlink" xfId="7274" builtinId="9" hidden="1"/>
    <cellStyle name="Followed Hyperlink" xfId="7273" builtinId="9" hidden="1"/>
    <cellStyle name="Followed Hyperlink" xfId="7272" builtinId="9" hidden="1"/>
    <cellStyle name="Followed Hyperlink" xfId="7271" builtinId="9" hidden="1"/>
    <cellStyle name="Followed Hyperlink" xfId="7270" builtinId="9" hidden="1"/>
    <cellStyle name="Followed Hyperlink" xfId="7269" builtinId="9" hidden="1"/>
    <cellStyle name="Followed Hyperlink" xfId="7268" builtinId="9" hidden="1"/>
    <cellStyle name="Followed Hyperlink" xfId="7267" builtinId="9" hidden="1"/>
    <cellStyle name="Followed Hyperlink" xfId="7266" builtinId="9" hidden="1"/>
    <cellStyle name="Followed Hyperlink" xfId="7265" builtinId="9" hidden="1"/>
    <cellStyle name="Followed Hyperlink" xfId="7264" builtinId="9" hidden="1"/>
    <cellStyle name="Followed Hyperlink" xfId="7263" builtinId="9" hidden="1"/>
    <cellStyle name="Followed Hyperlink" xfId="7262" builtinId="9" hidden="1"/>
    <cellStyle name="Followed Hyperlink" xfId="7261" builtinId="9" hidden="1"/>
    <cellStyle name="Followed Hyperlink" xfId="7260" builtinId="9" hidden="1"/>
    <cellStyle name="Followed Hyperlink" xfId="7259" builtinId="9" hidden="1"/>
    <cellStyle name="Followed Hyperlink" xfId="7258" builtinId="9" hidden="1"/>
    <cellStyle name="Followed Hyperlink" xfId="7257" builtinId="9" hidden="1"/>
    <cellStyle name="Followed Hyperlink" xfId="7256" builtinId="9" hidden="1"/>
    <cellStyle name="Followed Hyperlink" xfId="7255" builtinId="9" hidden="1"/>
    <cellStyle name="Followed Hyperlink" xfId="7254" builtinId="9" hidden="1"/>
    <cellStyle name="Followed Hyperlink" xfId="7253" builtinId="9" hidden="1"/>
    <cellStyle name="Followed Hyperlink" xfId="7252" builtinId="9" hidden="1"/>
    <cellStyle name="Followed Hyperlink" xfId="7251" builtinId="9" hidden="1"/>
    <cellStyle name="Followed Hyperlink" xfId="7250" builtinId="9" hidden="1"/>
    <cellStyle name="Followed Hyperlink" xfId="7249" builtinId="9" hidden="1"/>
    <cellStyle name="Followed Hyperlink" xfId="7248" builtinId="9" hidden="1"/>
    <cellStyle name="Followed Hyperlink" xfId="7247" builtinId="9" hidden="1"/>
    <cellStyle name="Followed Hyperlink" xfId="7246" builtinId="9" hidden="1"/>
    <cellStyle name="Followed Hyperlink" xfId="7245" builtinId="9" hidden="1"/>
    <cellStyle name="Followed Hyperlink" xfId="7244" builtinId="9" hidden="1"/>
    <cellStyle name="Followed Hyperlink" xfId="7243" builtinId="9" hidden="1"/>
    <cellStyle name="Followed Hyperlink" xfId="7242" builtinId="9" hidden="1"/>
    <cellStyle name="Followed Hyperlink" xfId="7241" builtinId="9" hidden="1"/>
    <cellStyle name="Followed Hyperlink" xfId="7240" builtinId="9" hidden="1"/>
    <cellStyle name="Followed Hyperlink" xfId="7239" builtinId="9" hidden="1"/>
    <cellStyle name="Followed Hyperlink" xfId="7238" builtinId="9" hidden="1"/>
    <cellStyle name="Followed Hyperlink" xfId="7237" builtinId="9" hidden="1"/>
    <cellStyle name="Followed Hyperlink" xfId="7236" builtinId="9" hidden="1"/>
    <cellStyle name="Followed Hyperlink" xfId="7235" builtinId="9" hidden="1"/>
    <cellStyle name="Followed Hyperlink" xfId="7234" builtinId="9" hidden="1"/>
    <cellStyle name="Followed Hyperlink" xfId="7233" builtinId="9" hidden="1"/>
    <cellStyle name="Followed Hyperlink" xfId="7232" builtinId="9" hidden="1"/>
    <cellStyle name="Followed Hyperlink" xfId="7231" builtinId="9" hidden="1"/>
    <cellStyle name="Followed Hyperlink" xfId="7230" builtinId="9" hidden="1"/>
    <cellStyle name="Followed Hyperlink" xfId="7229" builtinId="9" hidden="1"/>
    <cellStyle name="Followed Hyperlink" xfId="7228" builtinId="9" hidden="1"/>
    <cellStyle name="Followed Hyperlink" xfId="7227" builtinId="9" hidden="1"/>
    <cellStyle name="Followed Hyperlink" xfId="7226" builtinId="9" hidden="1"/>
    <cellStyle name="Followed Hyperlink" xfId="7225" builtinId="9" hidden="1"/>
    <cellStyle name="Followed Hyperlink" xfId="7224" builtinId="9" hidden="1"/>
    <cellStyle name="Followed Hyperlink" xfId="7223" builtinId="9" hidden="1"/>
    <cellStyle name="Followed Hyperlink" xfId="7222" builtinId="9" hidden="1"/>
    <cellStyle name="Followed Hyperlink" xfId="7221" builtinId="9" hidden="1"/>
    <cellStyle name="Followed Hyperlink" xfId="7220" builtinId="9" hidden="1"/>
    <cellStyle name="Followed Hyperlink" xfId="7219" builtinId="9" hidden="1"/>
    <cellStyle name="Followed Hyperlink" xfId="7218" builtinId="9" hidden="1"/>
    <cellStyle name="Followed Hyperlink" xfId="7217" builtinId="9" hidden="1"/>
    <cellStyle name="Followed Hyperlink" xfId="7216" builtinId="9" hidden="1"/>
    <cellStyle name="Followed Hyperlink" xfId="7215" builtinId="9" hidden="1"/>
    <cellStyle name="Followed Hyperlink" xfId="7214" builtinId="9" hidden="1"/>
    <cellStyle name="Followed Hyperlink" xfId="7213" builtinId="9" hidden="1"/>
    <cellStyle name="Followed Hyperlink" xfId="7212" builtinId="9" hidden="1"/>
    <cellStyle name="Followed Hyperlink" xfId="7211" builtinId="9" hidden="1"/>
    <cellStyle name="Followed Hyperlink" xfId="7210" builtinId="9" hidden="1"/>
    <cellStyle name="Followed Hyperlink" xfId="7209" builtinId="9" hidden="1"/>
    <cellStyle name="Followed Hyperlink" xfId="7208" builtinId="9" hidden="1"/>
    <cellStyle name="Followed Hyperlink" xfId="7207" builtinId="9" hidden="1"/>
    <cellStyle name="Followed Hyperlink" xfId="7206" builtinId="9" hidden="1"/>
    <cellStyle name="Followed Hyperlink" xfId="7205" builtinId="9" hidden="1"/>
    <cellStyle name="Followed Hyperlink" xfId="7204" builtinId="9" hidden="1"/>
    <cellStyle name="Followed Hyperlink" xfId="7203" builtinId="9" hidden="1"/>
    <cellStyle name="Followed Hyperlink" xfId="7202" builtinId="9" hidden="1"/>
    <cellStyle name="Followed Hyperlink" xfId="7201" builtinId="9" hidden="1"/>
    <cellStyle name="Followed Hyperlink" xfId="7200" builtinId="9" hidden="1"/>
    <cellStyle name="Followed Hyperlink" xfId="7199" builtinId="9" hidden="1"/>
    <cellStyle name="Followed Hyperlink" xfId="7198" builtinId="9" hidden="1"/>
    <cellStyle name="Followed Hyperlink" xfId="7197" builtinId="9" hidden="1"/>
    <cellStyle name="Followed Hyperlink" xfId="7196" builtinId="9" hidden="1"/>
    <cellStyle name="Followed Hyperlink" xfId="7195" builtinId="9" hidden="1"/>
    <cellStyle name="Followed Hyperlink" xfId="7194" builtinId="9" hidden="1"/>
    <cellStyle name="Followed Hyperlink" xfId="7193" builtinId="9" hidden="1"/>
    <cellStyle name="Followed Hyperlink" xfId="7192" builtinId="9" hidden="1"/>
    <cellStyle name="Followed Hyperlink" xfId="7191" builtinId="9" hidden="1"/>
    <cellStyle name="Followed Hyperlink" xfId="7190" builtinId="9" hidden="1"/>
    <cellStyle name="Followed Hyperlink" xfId="7189" builtinId="9" hidden="1"/>
    <cellStyle name="Followed Hyperlink" xfId="7188" builtinId="9" hidden="1"/>
    <cellStyle name="Followed Hyperlink" xfId="7187" builtinId="9" hidden="1"/>
    <cellStyle name="Followed Hyperlink" xfId="7186" builtinId="9" hidden="1"/>
    <cellStyle name="Followed Hyperlink" xfId="7185" builtinId="9" hidden="1"/>
    <cellStyle name="Followed Hyperlink" xfId="7184" builtinId="9" hidden="1"/>
    <cellStyle name="Followed Hyperlink" xfId="7183" builtinId="9" hidden="1"/>
    <cellStyle name="Followed Hyperlink" xfId="7182" builtinId="9" hidden="1"/>
    <cellStyle name="Followed Hyperlink" xfId="7181" builtinId="9" hidden="1"/>
    <cellStyle name="Followed Hyperlink" xfId="7180" builtinId="9" hidden="1"/>
    <cellStyle name="Followed Hyperlink" xfId="7179" builtinId="9" hidden="1"/>
    <cellStyle name="Followed Hyperlink" xfId="7178" builtinId="9" hidden="1"/>
    <cellStyle name="Followed Hyperlink" xfId="7177" builtinId="9" hidden="1"/>
    <cellStyle name="Followed Hyperlink" xfId="7176" builtinId="9" hidden="1"/>
    <cellStyle name="Followed Hyperlink" xfId="7175" builtinId="9" hidden="1"/>
    <cellStyle name="Followed Hyperlink" xfId="7174" builtinId="9" hidden="1"/>
    <cellStyle name="Followed Hyperlink" xfId="7173" builtinId="9" hidden="1"/>
    <cellStyle name="Followed Hyperlink" xfId="7172" builtinId="9" hidden="1"/>
    <cellStyle name="Followed Hyperlink" xfId="7171" builtinId="9" hidden="1"/>
    <cellStyle name="Followed Hyperlink" xfId="7170" builtinId="9" hidden="1"/>
    <cellStyle name="Followed Hyperlink" xfId="7169" builtinId="9" hidden="1"/>
    <cellStyle name="Followed Hyperlink" xfId="7168" builtinId="9" hidden="1"/>
    <cellStyle name="Followed Hyperlink" xfId="7167" builtinId="9" hidden="1"/>
    <cellStyle name="Followed Hyperlink" xfId="7166" builtinId="9" hidden="1"/>
    <cellStyle name="Followed Hyperlink" xfId="7165" builtinId="9" hidden="1"/>
    <cellStyle name="Followed Hyperlink" xfId="7164" builtinId="9" hidden="1"/>
    <cellStyle name="Followed Hyperlink" xfId="7163" builtinId="9" hidden="1"/>
    <cellStyle name="Followed Hyperlink" xfId="7162" builtinId="9" hidden="1"/>
    <cellStyle name="Followed Hyperlink" xfId="7161" builtinId="9" hidden="1"/>
    <cellStyle name="Followed Hyperlink" xfId="7160" builtinId="9" hidden="1"/>
    <cellStyle name="Followed Hyperlink" xfId="7159" builtinId="9" hidden="1"/>
    <cellStyle name="Followed Hyperlink" xfId="7158" builtinId="9" hidden="1"/>
    <cellStyle name="Followed Hyperlink" xfId="7157" builtinId="9" hidden="1"/>
    <cellStyle name="Followed Hyperlink" xfId="7156" builtinId="9" hidden="1"/>
    <cellStyle name="Followed Hyperlink" xfId="7155" builtinId="9" hidden="1"/>
    <cellStyle name="Followed Hyperlink" xfId="7154" builtinId="9" hidden="1"/>
    <cellStyle name="Followed Hyperlink" xfId="7153" builtinId="9" hidden="1"/>
    <cellStyle name="Followed Hyperlink" xfId="7152" builtinId="9" hidden="1"/>
    <cellStyle name="Followed Hyperlink" xfId="7151" builtinId="9" hidden="1"/>
    <cellStyle name="Followed Hyperlink" xfId="7150" builtinId="9" hidden="1"/>
    <cellStyle name="Followed Hyperlink" xfId="7149" builtinId="9" hidden="1"/>
    <cellStyle name="Followed Hyperlink" xfId="7148" builtinId="9" hidden="1"/>
    <cellStyle name="Followed Hyperlink" xfId="7147" builtinId="9" hidden="1"/>
    <cellStyle name="Followed Hyperlink" xfId="7146" builtinId="9" hidden="1"/>
    <cellStyle name="Followed Hyperlink" xfId="7145" builtinId="9" hidden="1"/>
    <cellStyle name="Followed Hyperlink" xfId="7144" builtinId="9" hidden="1"/>
    <cellStyle name="Followed Hyperlink" xfId="7143" builtinId="9" hidden="1"/>
    <cellStyle name="Followed Hyperlink" xfId="7142" builtinId="9" hidden="1"/>
    <cellStyle name="Followed Hyperlink" xfId="7141" builtinId="9" hidden="1"/>
    <cellStyle name="Followed Hyperlink" xfId="7140" builtinId="9" hidden="1"/>
    <cellStyle name="Followed Hyperlink" xfId="7139" builtinId="9" hidden="1"/>
    <cellStyle name="Followed Hyperlink" xfId="7138" builtinId="9" hidden="1"/>
    <cellStyle name="Followed Hyperlink" xfId="7137" builtinId="9" hidden="1"/>
    <cellStyle name="Followed Hyperlink" xfId="7136" builtinId="9" hidden="1"/>
    <cellStyle name="Followed Hyperlink" xfId="7135" builtinId="9" hidden="1"/>
    <cellStyle name="Followed Hyperlink" xfId="7134" builtinId="9" hidden="1"/>
    <cellStyle name="Followed Hyperlink" xfId="7133" builtinId="9" hidden="1"/>
    <cellStyle name="Followed Hyperlink" xfId="7132" builtinId="9" hidden="1"/>
    <cellStyle name="Followed Hyperlink" xfId="7131" builtinId="9" hidden="1"/>
    <cellStyle name="Followed Hyperlink" xfId="7130" builtinId="9" hidden="1"/>
    <cellStyle name="Followed Hyperlink" xfId="7129" builtinId="9" hidden="1"/>
    <cellStyle name="Followed Hyperlink" xfId="7128" builtinId="9" hidden="1"/>
    <cellStyle name="Followed Hyperlink" xfId="7127" builtinId="9" hidden="1"/>
    <cellStyle name="Followed Hyperlink" xfId="7126" builtinId="9" hidden="1"/>
    <cellStyle name="Followed Hyperlink" xfId="7125" builtinId="9" hidden="1"/>
    <cellStyle name="Followed Hyperlink" xfId="7124" builtinId="9" hidden="1"/>
    <cellStyle name="Followed Hyperlink" xfId="7123" builtinId="9" hidden="1"/>
    <cellStyle name="Followed Hyperlink" xfId="7122" builtinId="9" hidden="1"/>
    <cellStyle name="Followed Hyperlink" xfId="7121" builtinId="9" hidden="1"/>
    <cellStyle name="Followed Hyperlink" xfId="7120" builtinId="9" hidden="1"/>
    <cellStyle name="Followed Hyperlink" xfId="7119" builtinId="9" hidden="1"/>
    <cellStyle name="Followed Hyperlink" xfId="7118" builtinId="9" hidden="1"/>
    <cellStyle name="Followed Hyperlink" xfId="7117" builtinId="9" hidden="1"/>
    <cellStyle name="Followed Hyperlink" xfId="7116" builtinId="9" hidden="1"/>
    <cellStyle name="Followed Hyperlink" xfId="7115" builtinId="9" hidden="1"/>
    <cellStyle name="Followed Hyperlink" xfId="7114" builtinId="9" hidden="1"/>
    <cellStyle name="Followed Hyperlink" xfId="7113" builtinId="9" hidden="1"/>
    <cellStyle name="Followed Hyperlink" xfId="7112" builtinId="9" hidden="1"/>
    <cellStyle name="Followed Hyperlink" xfId="7111" builtinId="9" hidden="1"/>
    <cellStyle name="Followed Hyperlink" xfId="7110" builtinId="9" hidden="1"/>
    <cellStyle name="Followed Hyperlink" xfId="7109" builtinId="9" hidden="1"/>
    <cellStyle name="Followed Hyperlink" xfId="7108" builtinId="9" hidden="1"/>
    <cellStyle name="Followed Hyperlink" xfId="7107" builtinId="9" hidden="1"/>
    <cellStyle name="Followed Hyperlink" xfId="7106" builtinId="9" hidden="1"/>
    <cellStyle name="Followed Hyperlink" xfId="7105" builtinId="9" hidden="1"/>
    <cellStyle name="Followed Hyperlink" xfId="7104" builtinId="9" hidden="1"/>
    <cellStyle name="Followed Hyperlink" xfId="7103" builtinId="9" hidden="1"/>
    <cellStyle name="Followed Hyperlink" xfId="7102" builtinId="9" hidden="1"/>
    <cellStyle name="Followed Hyperlink" xfId="7101" builtinId="9" hidden="1"/>
    <cellStyle name="Followed Hyperlink" xfId="7100" builtinId="9" hidden="1"/>
    <cellStyle name="Followed Hyperlink" xfId="7099" builtinId="9" hidden="1"/>
    <cellStyle name="Followed Hyperlink" xfId="7098" builtinId="9" hidden="1"/>
    <cellStyle name="Followed Hyperlink" xfId="7097" builtinId="9" hidden="1"/>
    <cellStyle name="Followed Hyperlink" xfId="7096" builtinId="9" hidden="1"/>
    <cellStyle name="Followed Hyperlink" xfId="7095" builtinId="9" hidden="1"/>
    <cellStyle name="Followed Hyperlink" xfId="7094" builtinId="9" hidden="1"/>
    <cellStyle name="Followed Hyperlink" xfId="7093" builtinId="9" hidden="1"/>
    <cellStyle name="Followed Hyperlink" xfId="7092" builtinId="9" hidden="1"/>
    <cellStyle name="Followed Hyperlink" xfId="7091" builtinId="9" hidden="1"/>
    <cellStyle name="Followed Hyperlink" xfId="7090" builtinId="9" hidden="1"/>
    <cellStyle name="Followed Hyperlink" xfId="100" builtinId="9" hidden="1"/>
    <cellStyle name="Followed Hyperlink" xfId="114" builtinId="9" hidden="1"/>
    <cellStyle name="Followed Hyperlink" xfId="7089" builtinId="9" hidden="1"/>
    <cellStyle name="Followed Hyperlink" xfId="7088" builtinId="9" hidden="1"/>
    <cellStyle name="Followed Hyperlink" xfId="7087" builtinId="9" hidden="1"/>
    <cellStyle name="Followed Hyperlink" xfId="7086" builtinId="9" hidden="1"/>
    <cellStyle name="Followed Hyperlink" xfId="7085" builtinId="9" hidden="1"/>
    <cellStyle name="Followed Hyperlink" xfId="7084" builtinId="9" hidden="1"/>
    <cellStyle name="Followed Hyperlink" xfId="7083" builtinId="9" hidden="1"/>
    <cellStyle name="Followed Hyperlink" xfId="7082" builtinId="9" hidden="1"/>
    <cellStyle name="Followed Hyperlink" xfId="7081" builtinId="9" hidden="1"/>
    <cellStyle name="Followed Hyperlink" xfId="7080" builtinId="9" hidden="1"/>
    <cellStyle name="Followed Hyperlink" xfId="7079" builtinId="9" hidden="1"/>
    <cellStyle name="Followed Hyperlink" xfId="7078" builtinId="9" hidden="1"/>
    <cellStyle name="Followed Hyperlink" xfId="7077" builtinId="9" hidden="1"/>
    <cellStyle name="Followed Hyperlink" xfId="7076" builtinId="9" hidden="1"/>
    <cellStyle name="Followed Hyperlink" xfId="7075" builtinId="9" hidden="1"/>
    <cellStyle name="Followed Hyperlink" xfId="7074" builtinId="9" hidden="1"/>
    <cellStyle name="Followed Hyperlink" xfId="7073" builtinId="9" hidden="1"/>
    <cellStyle name="Followed Hyperlink" xfId="7072" builtinId="9" hidden="1"/>
    <cellStyle name="Followed Hyperlink" xfId="7071" builtinId="9" hidden="1"/>
    <cellStyle name="Followed Hyperlink" xfId="7070" builtinId="9" hidden="1"/>
    <cellStyle name="Followed Hyperlink" xfId="7069" builtinId="9" hidden="1"/>
    <cellStyle name="Followed Hyperlink" xfId="7068" builtinId="9" hidden="1"/>
    <cellStyle name="Followed Hyperlink" xfId="7067" builtinId="9" hidden="1"/>
    <cellStyle name="Followed Hyperlink" xfId="7066" builtinId="9" hidden="1"/>
    <cellStyle name="Followed Hyperlink" xfId="7065" builtinId="9" hidden="1"/>
    <cellStyle name="Followed Hyperlink" xfId="7064" builtinId="9" hidden="1"/>
    <cellStyle name="Followed Hyperlink" xfId="7063" builtinId="9" hidden="1"/>
    <cellStyle name="Followed Hyperlink" xfId="7062" builtinId="9" hidden="1"/>
    <cellStyle name="Followed Hyperlink" xfId="7061" builtinId="9" hidden="1"/>
    <cellStyle name="Followed Hyperlink" xfId="7060" builtinId="9" hidden="1"/>
    <cellStyle name="Followed Hyperlink" xfId="7059" builtinId="9" hidden="1"/>
    <cellStyle name="Followed Hyperlink" xfId="7058" builtinId="9" hidden="1"/>
    <cellStyle name="Followed Hyperlink" xfId="7057" builtinId="9" hidden="1"/>
    <cellStyle name="Followed Hyperlink" xfId="7056" builtinId="9" hidden="1"/>
    <cellStyle name="Followed Hyperlink" xfId="7055" builtinId="9" hidden="1"/>
    <cellStyle name="Followed Hyperlink" xfId="7054" builtinId="9" hidden="1"/>
    <cellStyle name="Followed Hyperlink" xfId="7053" builtinId="9" hidden="1"/>
    <cellStyle name="Followed Hyperlink" xfId="7052" builtinId="9" hidden="1"/>
    <cellStyle name="Followed Hyperlink" xfId="7051" builtinId="9" hidden="1"/>
    <cellStyle name="Followed Hyperlink" xfId="7050" builtinId="9" hidden="1"/>
    <cellStyle name="Followed Hyperlink" xfId="7049" builtinId="9" hidden="1"/>
    <cellStyle name="Followed Hyperlink" xfId="7048" builtinId="9" hidden="1"/>
    <cellStyle name="Followed Hyperlink" xfId="7047" builtinId="9" hidden="1"/>
    <cellStyle name="Followed Hyperlink" xfId="7046" builtinId="9" hidden="1"/>
    <cellStyle name="Followed Hyperlink" xfId="7045" builtinId="9" hidden="1"/>
    <cellStyle name="Followed Hyperlink" xfId="7044" builtinId="9" hidden="1"/>
    <cellStyle name="Followed Hyperlink" xfId="7043" builtinId="9" hidden="1"/>
    <cellStyle name="Followed Hyperlink" xfId="7042" builtinId="9" hidden="1"/>
    <cellStyle name="Followed Hyperlink" xfId="7041" builtinId="9" hidden="1"/>
    <cellStyle name="Followed Hyperlink" xfId="7040" builtinId="9" hidden="1"/>
    <cellStyle name="Followed Hyperlink" xfId="7039" builtinId="9" hidden="1"/>
    <cellStyle name="Followed Hyperlink" xfId="7038" builtinId="9" hidden="1"/>
    <cellStyle name="Followed Hyperlink" xfId="7037" builtinId="9" hidden="1"/>
    <cellStyle name="Followed Hyperlink" xfId="7036" builtinId="9" hidden="1"/>
    <cellStyle name="Followed Hyperlink" xfId="7035" builtinId="9" hidden="1"/>
    <cellStyle name="Followed Hyperlink" xfId="7034" builtinId="9" hidden="1"/>
    <cellStyle name="Followed Hyperlink" xfId="7033" builtinId="9" hidden="1"/>
    <cellStyle name="Followed Hyperlink" xfId="7032" builtinId="9" hidden="1"/>
    <cellStyle name="Followed Hyperlink" xfId="7031" builtinId="9" hidden="1"/>
    <cellStyle name="Followed Hyperlink" xfId="7030" builtinId="9" hidden="1"/>
    <cellStyle name="Followed Hyperlink" xfId="7029" builtinId="9" hidden="1"/>
    <cellStyle name="Followed Hyperlink" xfId="7028" builtinId="9" hidden="1"/>
    <cellStyle name="Followed Hyperlink" xfId="7027" builtinId="9" hidden="1"/>
    <cellStyle name="Followed Hyperlink" xfId="7026" builtinId="9" hidden="1"/>
    <cellStyle name="Followed Hyperlink" xfId="7025" builtinId="9" hidden="1"/>
    <cellStyle name="Followed Hyperlink" xfId="7024" builtinId="9" hidden="1"/>
    <cellStyle name="Followed Hyperlink" xfId="7023" builtinId="9" hidden="1"/>
    <cellStyle name="Followed Hyperlink" xfId="7022" builtinId="9" hidden="1"/>
    <cellStyle name="Followed Hyperlink" xfId="113" builtinId="9" hidden="1"/>
    <cellStyle name="Followed Hyperlink" xfId="7021" builtinId="9" hidden="1"/>
    <cellStyle name="Followed Hyperlink" xfId="7020" builtinId="9" hidden="1"/>
    <cellStyle name="Followed Hyperlink" xfId="7019" builtinId="9" hidden="1"/>
    <cellStyle name="Followed Hyperlink" xfId="7018" builtinId="9" hidden="1"/>
    <cellStyle name="Followed Hyperlink" xfId="7017" builtinId="9" hidden="1"/>
    <cellStyle name="Followed Hyperlink" xfId="7016" builtinId="9" hidden="1"/>
    <cellStyle name="Followed Hyperlink" xfId="7015" builtinId="9" hidden="1"/>
    <cellStyle name="Followed Hyperlink" xfId="7014" builtinId="9" hidden="1"/>
    <cellStyle name="Followed Hyperlink" xfId="7013" builtinId="9" hidden="1"/>
    <cellStyle name="Followed Hyperlink" xfId="7012" builtinId="9" hidden="1"/>
    <cellStyle name="Followed Hyperlink" xfId="7011" builtinId="9" hidden="1"/>
    <cellStyle name="Followed Hyperlink" xfId="7010" builtinId="9" hidden="1"/>
    <cellStyle name="Followed Hyperlink" xfId="107" builtinId="9" hidden="1"/>
    <cellStyle name="Followed Hyperlink" xfId="7009" builtinId="9" hidden="1"/>
    <cellStyle name="Followed Hyperlink" xfId="7008" builtinId="9" hidden="1"/>
    <cellStyle name="Followed Hyperlink" xfId="7007" builtinId="9" hidden="1"/>
    <cellStyle name="Followed Hyperlink" xfId="7006" builtinId="9" hidden="1"/>
    <cellStyle name="Followed Hyperlink" xfId="7005" builtinId="9" hidden="1"/>
    <cellStyle name="Followed Hyperlink" xfId="7004" builtinId="9" hidden="1"/>
    <cellStyle name="Followed Hyperlink" xfId="7003" builtinId="9" hidden="1"/>
    <cellStyle name="Followed Hyperlink" xfId="7002" builtinId="9" hidden="1"/>
    <cellStyle name="Followed Hyperlink" xfId="7001" builtinId="9" hidden="1"/>
    <cellStyle name="Followed Hyperlink" xfId="7000" builtinId="9" hidden="1"/>
    <cellStyle name="Followed Hyperlink" xfId="6999" builtinId="9" hidden="1"/>
    <cellStyle name="Followed Hyperlink" xfId="6998" builtinId="9" hidden="1"/>
    <cellStyle name="Followed Hyperlink" xfId="6997" builtinId="9" hidden="1"/>
    <cellStyle name="Followed Hyperlink" xfId="6996" builtinId="9" hidden="1"/>
    <cellStyle name="Followed Hyperlink" xfId="6995" builtinId="9" hidden="1"/>
    <cellStyle name="Followed Hyperlink" xfId="6994" builtinId="9" hidden="1"/>
    <cellStyle name="Followed Hyperlink" xfId="6993" builtinId="9" hidden="1"/>
    <cellStyle name="Followed Hyperlink" xfId="108" builtinId="9" hidden="1"/>
    <cellStyle name="Followed Hyperlink" xfId="6992" builtinId="9" hidden="1"/>
    <cellStyle name="Followed Hyperlink" xfId="6991" builtinId="9" hidden="1"/>
    <cellStyle name="Followed Hyperlink" xfId="6990" builtinId="9" hidden="1"/>
    <cellStyle name="Followed Hyperlink" xfId="6989" builtinId="9" hidden="1"/>
    <cellStyle name="Followed Hyperlink" xfId="6988" builtinId="9" hidden="1"/>
    <cellStyle name="Followed Hyperlink" xfId="6987" builtinId="9" hidden="1"/>
    <cellStyle name="Followed Hyperlink" xfId="6986" builtinId="9" hidden="1"/>
    <cellStyle name="Followed Hyperlink" xfId="6985" builtinId="9" hidden="1"/>
    <cellStyle name="Followed Hyperlink" xfId="6984" builtinId="9" hidden="1"/>
    <cellStyle name="Followed Hyperlink" xfId="6983" builtinId="9" hidden="1"/>
    <cellStyle name="Followed Hyperlink" xfId="6982" builtinId="9" hidden="1"/>
    <cellStyle name="Followed Hyperlink" xfId="6981" builtinId="9" hidden="1"/>
    <cellStyle name="Followed Hyperlink" xfId="6980" builtinId="9" hidden="1"/>
    <cellStyle name="Followed Hyperlink" xfId="6979" builtinId="9" hidden="1"/>
    <cellStyle name="Followed Hyperlink" xfId="6978" builtinId="9" hidden="1"/>
    <cellStyle name="Followed Hyperlink" xfId="6977" builtinId="9" hidden="1"/>
    <cellStyle name="Followed Hyperlink" xfId="6976" builtinId="9" hidden="1"/>
    <cellStyle name="Followed Hyperlink" xfId="6975" builtinId="9" hidden="1"/>
    <cellStyle name="Followed Hyperlink" xfId="6974" builtinId="9" hidden="1"/>
    <cellStyle name="Followed Hyperlink" xfId="6973" builtinId="9" hidden="1"/>
    <cellStyle name="Followed Hyperlink" xfId="6972" builtinId="9" hidden="1"/>
    <cellStyle name="Followed Hyperlink" xfId="6971" builtinId="9" hidden="1"/>
    <cellStyle name="Followed Hyperlink" xfId="6970" builtinId="9" hidden="1"/>
    <cellStyle name="Followed Hyperlink" xfId="6969" builtinId="9" hidden="1"/>
    <cellStyle name="Followed Hyperlink" xfId="95" builtinId="9" hidden="1"/>
    <cellStyle name="Followed Hyperlink" xfId="6312" builtinId="9" hidden="1"/>
    <cellStyle name="Followed Hyperlink" xfId="103" builtinId="9" hidden="1"/>
    <cellStyle name="Followed Hyperlink" xfId="106" builtinId="9" hidden="1"/>
    <cellStyle name="Followed Hyperlink" xfId="6968" builtinId="9" hidden="1"/>
    <cellStyle name="Followed Hyperlink" xfId="6967" builtinId="9" hidden="1"/>
    <cellStyle name="Followed Hyperlink" xfId="6966" builtinId="9" hidden="1"/>
    <cellStyle name="Followed Hyperlink" xfId="6965" builtinId="9" hidden="1"/>
    <cellStyle name="Followed Hyperlink" xfId="6964" builtinId="9" hidden="1"/>
    <cellStyle name="Followed Hyperlink" xfId="6963" builtinId="9" hidden="1"/>
    <cellStyle name="Followed Hyperlink" xfId="6962" builtinId="9" hidden="1"/>
    <cellStyle name="Followed Hyperlink" xfId="6961" builtinId="9" hidden="1"/>
    <cellStyle name="Followed Hyperlink" xfId="6960" builtinId="9" hidden="1"/>
    <cellStyle name="Followed Hyperlink" xfId="6959" builtinId="9" hidden="1"/>
    <cellStyle name="Followed Hyperlink" xfId="6958" builtinId="9" hidden="1"/>
    <cellStyle name="Followed Hyperlink" xfId="6957" builtinId="9" hidden="1"/>
    <cellStyle name="Followed Hyperlink" xfId="6956" builtinId="9" hidden="1"/>
    <cellStyle name="Followed Hyperlink" xfId="6955" builtinId="9" hidden="1"/>
    <cellStyle name="Followed Hyperlink" xfId="6954" builtinId="9" hidden="1"/>
    <cellStyle name="Followed Hyperlink" xfId="6953" builtinId="9" hidden="1"/>
    <cellStyle name="Followed Hyperlink" xfId="6952" builtinId="9" hidden="1"/>
    <cellStyle name="Followed Hyperlink" xfId="6951" builtinId="9" hidden="1"/>
    <cellStyle name="Followed Hyperlink" xfId="6950" builtinId="9" hidden="1"/>
    <cellStyle name="Followed Hyperlink" xfId="6949" builtinId="9" hidden="1"/>
    <cellStyle name="Followed Hyperlink" xfId="6948" builtinId="9" hidden="1"/>
    <cellStyle name="Followed Hyperlink" xfId="6947" builtinId="9" hidden="1"/>
    <cellStyle name="Followed Hyperlink" xfId="6946" builtinId="9" hidden="1"/>
    <cellStyle name="Followed Hyperlink" xfId="6945" builtinId="9" hidden="1"/>
    <cellStyle name="Followed Hyperlink" xfId="6944" builtinId="9" hidden="1"/>
    <cellStyle name="Followed Hyperlink" xfId="6943" builtinId="9" hidden="1"/>
    <cellStyle name="Followed Hyperlink" xfId="6942" builtinId="9" hidden="1"/>
    <cellStyle name="Followed Hyperlink" xfId="6941" builtinId="9" hidden="1"/>
    <cellStyle name="Followed Hyperlink" xfId="6940" builtinId="9" hidden="1"/>
    <cellStyle name="Followed Hyperlink" xfId="6939" builtinId="9" hidden="1"/>
    <cellStyle name="Followed Hyperlink" xfId="6938" builtinId="9" hidden="1"/>
    <cellStyle name="Followed Hyperlink" xfId="6937" builtinId="9" hidden="1"/>
    <cellStyle name="Followed Hyperlink" xfId="6936" builtinId="9" hidden="1"/>
    <cellStyle name="Followed Hyperlink" xfId="6935" builtinId="9" hidden="1"/>
    <cellStyle name="Followed Hyperlink" xfId="6934" builtinId="9" hidden="1"/>
    <cellStyle name="Followed Hyperlink" xfId="6933" builtinId="9" hidden="1"/>
    <cellStyle name="Followed Hyperlink" xfId="6932" builtinId="9" hidden="1"/>
    <cellStyle name="Followed Hyperlink" xfId="6931" builtinId="9" hidden="1"/>
    <cellStyle name="Followed Hyperlink" xfId="6930" builtinId="9" hidden="1"/>
    <cellStyle name="Followed Hyperlink" xfId="6929" builtinId="9" hidden="1"/>
    <cellStyle name="Followed Hyperlink" xfId="6928" builtinId="9" hidden="1"/>
    <cellStyle name="Followed Hyperlink" xfId="6927" builtinId="9" hidden="1"/>
    <cellStyle name="Followed Hyperlink" xfId="6926" builtinId="9" hidden="1"/>
    <cellStyle name="Followed Hyperlink" xfId="97" builtinId="9" hidden="1"/>
    <cellStyle name="Followed Hyperlink" xfId="94" builtinId="9" hidden="1"/>
    <cellStyle name="Followed Hyperlink" xfId="105" builtinId="9" hidden="1"/>
    <cellStyle name="Followed Hyperlink" xfId="92" builtinId="9" hidden="1"/>
    <cellStyle name="Followed Hyperlink" xfId="6925" builtinId="9" hidden="1"/>
    <cellStyle name="Followed Hyperlink" xfId="6924" builtinId="9" hidden="1"/>
    <cellStyle name="Followed Hyperlink" xfId="6923" builtinId="9" hidden="1"/>
    <cellStyle name="Followed Hyperlink" xfId="6922" builtinId="9" hidden="1"/>
    <cellStyle name="Followed Hyperlink" xfId="6921" builtinId="9" hidden="1"/>
    <cellStyle name="Followed Hyperlink" xfId="6920" builtinId="9" hidden="1"/>
    <cellStyle name="Followed Hyperlink" xfId="6919" builtinId="9" hidden="1"/>
    <cellStyle name="Followed Hyperlink" xfId="96" builtinId="9" hidden="1"/>
    <cellStyle name="Followed Hyperlink" xfId="6918" builtinId="9" hidden="1"/>
    <cellStyle name="Followed Hyperlink" xfId="6917" builtinId="9" hidden="1"/>
    <cellStyle name="Followed Hyperlink" xfId="6916" builtinId="9" hidden="1"/>
    <cellStyle name="Followed Hyperlink" xfId="6915" builtinId="9" hidden="1"/>
    <cellStyle name="Followed Hyperlink" xfId="93" builtinId="9" hidden="1"/>
    <cellStyle name="Followed Hyperlink" xfId="104" builtinId="9" hidden="1"/>
    <cellStyle name="Followed Hyperlink" xfId="91" builtinId="9" hidden="1"/>
    <cellStyle name="Followed Hyperlink" xfId="6914" builtinId="9" hidden="1"/>
    <cellStyle name="Followed Hyperlink" xfId="6913" builtinId="9" hidden="1"/>
    <cellStyle name="Followed Hyperlink" xfId="6912" builtinId="9" hidden="1"/>
    <cellStyle name="Followed Hyperlink" xfId="6911" builtinId="9" hidden="1"/>
    <cellStyle name="Followed Hyperlink" xfId="6910" builtinId="9" hidden="1"/>
    <cellStyle name="Followed Hyperlink" xfId="6909" builtinId="9" hidden="1"/>
    <cellStyle name="Followed Hyperlink" xfId="6908" builtinId="9" hidden="1"/>
    <cellStyle name="Followed Hyperlink" xfId="6907" builtinId="9" hidden="1"/>
    <cellStyle name="Followed Hyperlink" xfId="6906" builtinId="9" hidden="1"/>
    <cellStyle name="Followed Hyperlink" xfId="6905" builtinId="9" hidden="1"/>
    <cellStyle name="Followed Hyperlink" xfId="6904" builtinId="9" hidden="1"/>
    <cellStyle name="Followed Hyperlink" xfId="6903" builtinId="9" hidden="1"/>
    <cellStyle name="Followed Hyperlink" xfId="6902" builtinId="9" hidden="1"/>
    <cellStyle name="Followed Hyperlink" xfId="6901" builtinId="9" hidden="1"/>
    <cellStyle name="Followed Hyperlink" xfId="6900" builtinId="9" hidden="1"/>
    <cellStyle name="Followed Hyperlink" xfId="6899" builtinId="9" hidden="1"/>
    <cellStyle name="Followed Hyperlink" xfId="6898" builtinId="9" hidden="1"/>
    <cellStyle name="Followed Hyperlink" xfId="6897" builtinId="9" hidden="1"/>
    <cellStyle name="Followed Hyperlink" xfId="6896" builtinId="9" hidden="1"/>
    <cellStyle name="Followed Hyperlink" xfId="6895" builtinId="9" hidden="1"/>
    <cellStyle name="Followed Hyperlink" xfId="6894" builtinId="9" hidden="1"/>
    <cellStyle name="Followed Hyperlink" xfId="6893" builtinId="9" hidden="1"/>
    <cellStyle name="Followed Hyperlink" xfId="6892" builtinId="9" hidden="1"/>
    <cellStyle name="Followed Hyperlink" xfId="6891" builtinId="9" hidden="1"/>
    <cellStyle name="Followed Hyperlink" xfId="6890" builtinId="9" hidden="1"/>
    <cellStyle name="Followed Hyperlink" xfId="6889" builtinId="9" hidden="1"/>
    <cellStyle name="Followed Hyperlink" xfId="6888" builtinId="9" hidden="1"/>
    <cellStyle name="Followed Hyperlink" xfId="6887" builtinId="9" hidden="1"/>
    <cellStyle name="Followed Hyperlink" xfId="6886" builtinId="9" hidden="1"/>
    <cellStyle name="Followed Hyperlink" xfId="6885" builtinId="9" hidden="1"/>
    <cellStyle name="Followed Hyperlink" xfId="6884" builtinId="9" hidden="1"/>
    <cellStyle name="Followed Hyperlink" xfId="6883" builtinId="9" hidden="1"/>
    <cellStyle name="Followed Hyperlink" xfId="6882" builtinId="9" hidden="1"/>
    <cellStyle name="Followed Hyperlink" xfId="6881" builtinId="9" hidden="1"/>
    <cellStyle name="Followed Hyperlink" xfId="6880" builtinId="9" hidden="1"/>
    <cellStyle name="Followed Hyperlink" xfId="6879" builtinId="9" hidden="1"/>
    <cellStyle name="Followed Hyperlink" xfId="6878" builtinId="9" hidden="1"/>
    <cellStyle name="Followed Hyperlink" xfId="6877" builtinId="9" hidden="1"/>
    <cellStyle name="Followed Hyperlink" xfId="6876" builtinId="9" hidden="1"/>
    <cellStyle name="Followed Hyperlink" xfId="6875" builtinId="9" hidden="1"/>
    <cellStyle name="Followed Hyperlink" xfId="6874" builtinId="9" hidden="1"/>
    <cellStyle name="Followed Hyperlink" xfId="6873" builtinId="9" hidden="1"/>
    <cellStyle name="Followed Hyperlink" xfId="6872" builtinId="9" hidden="1"/>
    <cellStyle name="Followed Hyperlink" xfId="6871" builtinId="9" hidden="1"/>
    <cellStyle name="Followed Hyperlink" xfId="6870" builtinId="9" hidden="1"/>
    <cellStyle name="Followed Hyperlink" xfId="6869" builtinId="9" hidden="1"/>
    <cellStyle name="Followed Hyperlink" xfId="6868" builtinId="9" hidden="1"/>
    <cellStyle name="Followed Hyperlink" xfId="6867" builtinId="9" hidden="1"/>
    <cellStyle name="Followed Hyperlink" xfId="6866" builtinId="9" hidden="1"/>
    <cellStyle name="Followed Hyperlink" xfId="6865" builtinId="9" hidden="1"/>
    <cellStyle name="Followed Hyperlink" xfId="6864" builtinId="9" hidden="1"/>
    <cellStyle name="Followed Hyperlink" xfId="8568" builtinId="9" hidden="1"/>
    <cellStyle name="Followed Hyperlink" xfId="8569" builtinId="9" hidden="1"/>
    <cellStyle name="Followed Hyperlink" xfId="8570" builtinId="9" hidden="1"/>
    <cellStyle name="Followed Hyperlink" xfId="8571" builtinId="9" hidden="1"/>
    <cellStyle name="Followed Hyperlink" xfId="8572" builtinId="9" hidden="1"/>
    <cellStyle name="Followed Hyperlink" xfId="8573" builtinId="9" hidden="1"/>
    <cellStyle name="Followed Hyperlink" xfId="8574" builtinId="9" hidden="1"/>
    <cellStyle name="Followed Hyperlink" xfId="8575" builtinId="9" hidden="1"/>
    <cellStyle name="Followed Hyperlink" xfId="8576" builtinId="9" hidden="1"/>
    <cellStyle name="Followed Hyperlink" xfId="8577" builtinId="9" hidden="1"/>
    <cellStyle name="Followed Hyperlink" xfId="8578" builtinId="9" hidden="1"/>
    <cellStyle name="Followed Hyperlink" xfId="8579" builtinId="9" hidden="1"/>
    <cellStyle name="Followed Hyperlink" xfId="8580" builtinId="9" hidden="1"/>
    <cellStyle name="Followed Hyperlink" xfId="8581" builtinId="9" hidden="1"/>
    <cellStyle name="Followed Hyperlink" xfId="8582" builtinId="9" hidden="1"/>
    <cellStyle name="Followed Hyperlink" xfId="8583" builtinId="9" hidden="1"/>
    <cellStyle name="Followed Hyperlink" xfId="8584" builtinId="9" hidden="1"/>
    <cellStyle name="Followed Hyperlink" xfId="8585" builtinId="9" hidden="1"/>
    <cellStyle name="Followed Hyperlink" xfId="8586" builtinId="9" hidden="1"/>
    <cellStyle name="Followed Hyperlink" xfId="8587" builtinId="9" hidden="1"/>
    <cellStyle name="Followed Hyperlink" xfId="8588" builtinId="9" hidden="1"/>
    <cellStyle name="Followed Hyperlink" xfId="8589" builtinId="9" hidden="1"/>
    <cellStyle name="Followed Hyperlink" xfId="8590" builtinId="9" hidden="1"/>
    <cellStyle name="Followed Hyperlink" xfId="8591" builtinId="9" hidden="1"/>
    <cellStyle name="Followed Hyperlink" xfId="8592" builtinId="9" hidden="1"/>
    <cellStyle name="Followed Hyperlink" xfId="8593" builtinId="9" hidden="1"/>
    <cellStyle name="Followed Hyperlink" xfId="8594" builtinId="9" hidden="1"/>
    <cellStyle name="Followed Hyperlink" xfId="8595" builtinId="9" hidden="1"/>
    <cellStyle name="Followed Hyperlink" xfId="8596" builtinId="9" hidden="1"/>
    <cellStyle name="Followed Hyperlink" xfId="8597" builtinId="9" hidden="1"/>
    <cellStyle name="Followed Hyperlink" xfId="8598" builtinId="9" hidden="1"/>
    <cellStyle name="Followed Hyperlink" xfId="8599" builtinId="9" hidden="1"/>
    <cellStyle name="Followed Hyperlink" xfId="8600" builtinId="9" hidden="1"/>
    <cellStyle name="Followed Hyperlink" xfId="8601" builtinId="9" hidden="1"/>
    <cellStyle name="Followed Hyperlink" xfId="8602" builtinId="9" hidden="1"/>
    <cellStyle name="Followed Hyperlink" xfId="8603" builtinId="9" hidden="1"/>
    <cellStyle name="Followed Hyperlink" xfId="8604" builtinId="9" hidden="1"/>
    <cellStyle name="Followed Hyperlink" xfId="8605" builtinId="9" hidden="1"/>
    <cellStyle name="Followed Hyperlink" xfId="8606" builtinId="9" hidden="1"/>
    <cellStyle name="Followed Hyperlink" xfId="8607" builtinId="9" hidden="1"/>
    <cellStyle name="Followed Hyperlink" xfId="8608" builtinId="9" hidden="1"/>
    <cellStyle name="Followed Hyperlink" xfId="8609" builtinId="9" hidden="1"/>
    <cellStyle name="Followed Hyperlink" xfId="8610" builtinId="9" hidden="1"/>
    <cellStyle name="Followed Hyperlink" xfId="8611" builtinId="9" hidden="1"/>
    <cellStyle name="Followed Hyperlink" xfId="8612" builtinId="9" hidden="1"/>
    <cellStyle name="Followed Hyperlink" xfId="8613" builtinId="9" hidden="1"/>
    <cellStyle name="Followed Hyperlink" xfId="8614" builtinId="9" hidden="1"/>
    <cellStyle name="Followed Hyperlink" xfId="8615" builtinId="9" hidden="1"/>
    <cellStyle name="Followed Hyperlink" xfId="8616" builtinId="9" hidden="1"/>
    <cellStyle name="Followed Hyperlink" xfId="8617" builtinId="9" hidden="1"/>
    <cellStyle name="Followed Hyperlink" xfId="8618" builtinId="9" hidden="1"/>
    <cellStyle name="Followed Hyperlink" xfId="8619" builtinId="9" hidden="1"/>
    <cellStyle name="Followed Hyperlink" xfId="8620" builtinId="9" hidden="1"/>
    <cellStyle name="Followed Hyperlink" xfId="8621" builtinId="9" hidden="1"/>
    <cellStyle name="Followed Hyperlink" xfId="8622" builtinId="9" hidden="1"/>
    <cellStyle name="Followed Hyperlink" xfId="8623" builtinId="9" hidden="1"/>
    <cellStyle name="Followed Hyperlink" xfId="8624" builtinId="9" hidden="1"/>
    <cellStyle name="Followed Hyperlink" xfId="8625" builtinId="9" hidden="1"/>
    <cellStyle name="Followed Hyperlink" xfId="8626" builtinId="9" hidden="1"/>
    <cellStyle name="Followed Hyperlink" xfId="8627" builtinId="9" hidden="1"/>
    <cellStyle name="Followed Hyperlink" xfId="8628" builtinId="9" hidden="1"/>
    <cellStyle name="Followed Hyperlink" xfId="8629" builtinId="9" hidden="1"/>
    <cellStyle name="Followed Hyperlink" xfId="8630" builtinId="9" hidden="1"/>
    <cellStyle name="Followed Hyperlink" xfId="8631" builtinId="9" hidden="1"/>
    <cellStyle name="Followed Hyperlink" xfId="8632" builtinId="9" hidden="1"/>
    <cellStyle name="Followed Hyperlink" xfId="8633" builtinId="9" hidden="1"/>
    <cellStyle name="Followed Hyperlink" xfId="8634" builtinId="9" hidden="1"/>
    <cellStyle name="Followed Hyperlink" xfId="8635" builtinId="9" hidden="1"/>
    <cellStyle name="Followed Hyperlink" xfId="8636" builtinId="9" hidden="1"/>
    <cellStyle name="Followed Hyperlink" xfId="8637" builtinId="9" hidden="1"/>
    <cellStyle name="Followed Hyperlink" xfId="8638" builtinId="9" hidden="1"/>
    <cellStyle name="Followed Hyperlink" xfId="8639" builtinId="9" hidden="1"/>
    <cellStyle name="Followed Hyperlink" xfId="8640" builtinId="9" hidden="1"/>
    <cellStyle name="Followed Hyperlink" xfId="8641" builtinId="9" hidden="1"/>
    <cellStyle name="Followed Hyperlink" xfId="8642" builtinId="9" hidden="1"/>
    <cellStyle name="Followed Hyperlink" xfId="8643" builtinId="9" hidden="1"/>
    <cellStyle name="Followed Hyperlink" xfId="8644" builtinId="9" hidden="1"/>
    <cellStyle name="Followed Hyperlink" xfId="8645" builtinId="9" hidden="1"/>
    <cellStyle name="Followed Hyperlink" xfId="8646" builtinId="9" hidden="1"/>
    <cellStyle name="Followed Hyperlink" xfId="8647" builtinId="9" hidden="1"/>
    <cellStyle name="Followed Hyperlink" xfId="8648" builtinId="9" hidden="1"/>
    <cellStyle name="Followed Hyperlink" xfId="8649" builtinId="9" hidden="1"/>
    <cellStyle name="Followed Hyperlink" xfId="8650" builtinId="9" hidden="1"/>
    <cellStyle name="Followed Hyperlink" xfId="8651" builtinId="9" hidden="1"/>
    <cellStyle name="Followed Hyperlink" xfId="8652" builtinId="9" hidden="1"/>
    <cellStyle name="Followed Hyperlink" xfId="8653" builtinId="9" hidden="1"/>
    <cellStyle name="Followed Hyperlink" xfId="8654" builtinId="9" hidden="1"/>
    <cellStyle name="Followed Hyperlink" xfId="8655" builtinId="9" hidden="1"/>
    <cellStyle name="Followed Hyperlink" xfId="8656" builtinId="9" hidden="1"/>
    <cellStyle name="Followed Hyperlink" xfId="8657" builtinId="9" hidden="1"/>
    <cellStyle name="Followed Hyperlink" xfId="8658" builtinId="9" hidden="1"/>
    <cellStyle name="Followed Hyperlink" xfId="8659" builtinId="9" hidden="1"/>
    <cellStyle name="Followed Hyperlink" xfId="8660" builtinId="9" hidden="1"/>
    <cellStyle name="Followed Hyperlink" xfId="8661" builtinId="9" hidden="1"/>
    <cellStyle name="Followed Hyperlink" xfId="8662" builtinId="9" hidden="1"/>
    <cellStyle name="Followed Hyperlink" xfId="8663" builtinId="9" hidden="1"/>
    <cellStyle name="Followed Hyperlink" xfId="8664" builtinId="9" hidden="1"/>
    <cellStyle name="Followed Hyperlink" xfId="8665" builtinId="9" hidden="1"/>
    <cellStyle name="Followed Hyperlink" xfId="8666" builtinId="9" hidden="1"/>
    <cellStyle name="Followed Hyperlink" xfId="8667" builtinId="9" hidden="1"/>
    <cellStyle name="Followed Hyperlink" xfId="8668" builtinId="9" hidden="1"/>
    <cellStyle name="Followed Hyperlink" xfId="8669" builtinId="9" hidden="1"/>
    <cellStyle name="Followed Hyperlink" xfId="8670" builtinId="9" hidden="1"/>
    <cellStyle name="Followed Hyperlink" xfId="8671" builtinId="9" hidden="1"/>
    <cellStyle name="Followed Hyperlink" xfId="8672" builtinId="9" hidden="1"/>
    <cellStyle name="Followed Hyperlink" xfId="8673" builtinId="9" hidden="1"/>
    <cellStyle name="Followed Hyperlink" xfId="8674" builtinId="9" hidden="1"/>
    <cellStyle name="Followed Hyperlink" xfId="8675" builtinId="9" hidden="1"/>
    <cellStyle name="Followed Hyperlink" xfId="8676" builtinId="9" hidden="1"/>
    <cellStyle name="Followed Hyperlink" xfId="8677" builtinId="9" hidden="1"/>
    <cellStyle name="Followed Hyperlink" xfId="8678" builtinId="9" hidden="1"/>
    <cellStyle name="Followed Hyperlink" xfId="8679" builtinId="9" hidden="1"/>
    <cellStyle name="Followed Hyperlink" xfId="8680" builtinId="9" hidden="1"/>
    <cellStyle name="Followed Hyperlink" xfId="8681" builtinId="9" hidden="1"/>
    <cellStyle name="Followed Hyperlink" xfId="8682" builtinId="9" hidden="1"/>
    <cellStyle name="Followed Hyperlink" xfId="8683" builtinId="9" hidden="1"/>
    <cellStyle name="Followed Hyperlink" xfId="8684" builtinId="9" hidden="1"/>
    <cellStyle name="Followed Hyperlink" xfId="8685" builtinId="9" hidden="1"/>
    <cellStyle name="Followed Hyperlink" xfId="8686" builtinId="9" hidden="1"/>
    <cellStyle name="Followed Hyperlink" xfId="8687" builtinId="9" hidden="1"/>
    <cellStyle name="Followed Hyperlink" xfId="8688" builtinId="9" hidden="1"/>
    <cellStyle name="Followed Hyperlink" xfId="8689" builtinId="9" hidden="1"/>
    <cellStyle name="Followed Hyperlink" xfId="8690" builtinId="9" hidden="1"/>
    <cellStyle name="Followed Hyperlink" xfId="8691" builtinId="9" hidden="1"/>
    <cellStyle name="Followed Hyperlink" xfId="8692" builtinId="9" hidden="1"/>
    <cellStyle name="Followed Hyperlink" xfId="8693" builtinId="9" hidden="1"/>
    <cellStyle name="Followed Hyperlink" xfId="8694" builtinId="9" hidden="1"/>
    <cellStyle name="Followed Hyperlink" xfId="8695" builtinId="9" hidden="1"/>
    <cellStyle name="Followed Hyperlink" xfId="8696" builtinId="9" hidden="1"/>
    <cellStyle name="Followed Hyperlink" xfId="8697" builtinId="9" hidden="1"/>
    <cellStyle name="Followed Hyperlink" xfId="8698" builtinId="9" hidden="1"/>
    <cellStyle name="Followed Hyperlink" xfId="8699" builtinId="9" hidden="1"/>
    <cellStyle name="Followed Hyperlink" xfId="8700" builtinId="9" hidden="1"/>
    <cellStyle name="Followed Hyperlink" xfId="8701" builtinId="9" hidden="1"/>
    <cellStyle name="Followed Hyperlink" xfId="8702" builtinId="9" hidden="1"/>
    <cellStyle name="Followed Hyperlink" xfId="8703" builtinId="9" hidden="1"/>
    <cellStyle name="Followed Hyperlink" xfId="8704" builtinId="9" hidden="1"/>
    <cellStyle name="Followed Hyperlink" xfId="8705" builtinId="9" hidden="1"/>
    <cellStyle name="Followed Hyperlink" xfId="8706" builtinId="9" hidden="1"/>
    <cellStyle name="Followed Hyperlink" xfId="8707" builtinId="9" hidden="1"/>
    <cellStyle name="Followed Hyperlink" xfId="8708" builtinId="9" hidden="1"/>
    <cellStyle name="Followed Hyperlink" xfId="8709" builtinId="9" hidden="1"/>
    <cellStyle name="Followed Hyperlink" xfId="8710" builtinId="9" hidden="1"/>
    <cellStyle name="Followed Hyperlink" xfId="8711" builtinId="9" hidden="1"/>
    <cellStyle name="Followed Hyperlink" xfId="8712" builtinId="9" hidden="1"/>
    <cellStyle name="Followed Hyperlink" xfId="8713" builtinId="9" hidden="1"/>
    <cellStyle name="Followed Hyperlink" xfId="8714" builtinId="9" hidden="1"/>
    <cellStyle name="Followed Hyperlink" xfId="8715" builtinId="9" hidden="1"/>
    <cellStyle name="Followed Hyperlink" xfId="8716" builtinId="9" hidden="1"/>
    <cellStyle name="Followed Hyperlink" xfId="8717" builtinId="9" hidden="1"/>
    <cellStyle name="Followed Hyperlink" xfId="8718" builtinId="9" hidden="1"/>
    <cellStyle name="Followed Hyperlink" xfId="8719" builtinId="9" hidden="1"/>
    <cellStyle name="Followed Hyperlink" xfId="8720" builtinId="9" hidden="1"/>
    <cellStyle name="Followed Hyperlink" xfId="8721" builtinId="9" hidden="1"/>
    <cellStyle name="Followed Hyperlink" xfId="8722" builtinId="9" hidden="1"/>
    <cellStyle name="Followed Hyperlink" xfId="8723" builtinId="9" hidden="1"/>
    <cellStyle name="Followed Hyperlink" xfId="8724" builtinId="9" hidden="1"/>
    <cellStyle name="Followed Hyperlink" xfId="8725" builtinId="9" hidden="1"/>
    <cellStyle name="Followed Hyperlink" xfId="8726" builtinId="9" hidden="1"/>
    <cellStyle name="Followed Hyperlink" xfId="8727" builtinId="9" hidden="1"/>
    <cellStyle name="Followed Hyperlink" xfId="8728" builtinId="9" hidden="1"/>
    <cellStyle name="Followed Hyperlink" xfId="8729" builtinId="9" hidden="1"/>
    <cellStyle name="Followed Hyperlink" xfId="8730" builtinId="9" hidden="1"/>
    <cellStyle name="Followed Hyperlink" xfId="8731" builtinId="9" hidden="1"/>
    <cellStyle name="Followed Hyperlink" xfId="8732" builtinId="9" hidden="1"/>
    <cellStyle name="Followed Hyperlink" xfId="8733" builtinId="9" hidden="1"/>
    <cellStyle name="Followed Hyperlink" xfId="8734" builtinId="9" hidden="1"/>
    <cellStyle name="Followed Hyperlink" xfId="8735" builtinId="9" hidden="1"/>
    <cellStyle name="Followed Hyperlink" xfId="8736" builtinId="9" hidden="1"/>
    <cellStyle name="Followed Hyperlink" xfId="8737" builtinId="9" hidden="1"/>
    <cellStyle name="Followed Hyperlink" xfId="8738" builtinId="9" hidden="1"/>
    <cellStyle name="Followed Hyperlink" xfId="8739" builtinId="9" hidden="1"/>
    <cellStyle name="Followed Hyperlink" xfId="8740" builtinId="9" hidden="1"/>
    <cellStyle name="Followed Hyperlink" xfId="8741" builtinId="9" hidden="1"/>
    <cellStyle name="Followed Hyperlink" xfId="8742" builtinId="9" hidden="1"/>
    <cellStyle name="Followed Hyperlink" xfId="8743" builtinId="9" hidden="1"/>
    <cellStyle name="Followed Hyperlink" xfId="8744" builtinId="9" hidden="1"/>
    <cellStyle name="Followed Hyperlink" xfId="8745" builtinId="9" hidden="1"/>
    <cellStyle name="Followed Hyperlink" xfId="8746" builtinId="9" hidden="1"/>
    <cellStyle name="Followed Hyperlink" xfId="8747" builtinId="9" hidden="1"/>
    <cellStyle name="Followed Hyperlink" xfId="8748" builtinId="9" hidden="1"/>
    <cellStyle name="Followed Hyperlink" xfId="8749" builtinId="9" hidden="1"/>
    <cellStyle name="Followed Hyperlink" xfId="8750" builtinId="9" hidden="1"/>
    <cellStyle name="Followed Hyperlink" xfId="8751" builtinId="9" hidden="1"/>
    <cellStyle name="Followed Hyperlink" xfId="8752" builtinId="9" hidden="1"/>
    <cellStyle name="Followed Hyperlink" xfId="8753" builtinId="9" hidden="1"/>
    <cellStyle name="Followed Hyperlink" xfId="8754" builtinId="9" hidden="1"/>
    <cellStyle name="Followed Hyperlink" xfId="8755" builtinId="9" hidden="1"/>
    <cellStyle name="Followed Hyperlink" xfId="8756" builtinId="9" hidden="1"/>
    <cellStyle name="Followed Hyperlink" xfId="8757" builtinId="9" hidden="1"/>
    <cellStyle name="Followed Hyperlink" xfId="8758" builtinId="9" hidden="1"/>
    <cellStyle name="Followed Hyperlink" xfId="8759" builtinId="9" hidden="1"/>
    <cellStyle name="Followed Hyperlink" xfId="8760" builtinId="9" hidden="1"/>
    <cellStyle name="Followed Hyperlink" xfId="8761" builtinId="9" hidden="1"/>
    <cellStyle name="Followed Hyperlink" xfId="8762" builtinId="9" hidden="1"/>
    <cellStyle name="Followed Hyperlink" xfId="8763" builtinId="9" hidden="1"/>
    <cellStyle name="Followed Hyperlink" xfId="8764" builtinId="9" hidden="1"/>
    <cellStyle name="Followed Hyperlink" xfId="8765" builtinId="9" hidden="1"/>
    <cellStyle name="Followed Hyperlink" xfId="8766" builtinId="9" hidden="1"/>
    <cellStyle name="Followed Hyperlink" xfId="8767" builtinId="9" hidden="1"/>
    <cellStyle name="Followed Hyperlink" xfId="8768" builtinId="9" hidden="1"/>
    <cellStyle name="Followed Hyperlink" xfId="8769" builtinId="9" hidden="1"/>
    <cellStyle name="Followed Hyperlink" xfId="8770" builtinId="9" hidden="1"/>
    <cellStyle name="Followed Hyperlink" xfId="8771" builtinId="9" hidden="1"/>
    <cellStyle name="Followed Hyperlink" xfId="8772" builtinId="9" hidden="1"/>
    <cellStyle name="Followed Hyperlink" xfId="8773" builtinId="9" hidden="1"/>
    <cellStyle name="Followed Hyperlink" xfId="8774" builtinId="9" hidden="1"/>
    <cellStyle name="Followed Hyperlink" xfId="8775" builtinId="9" hidden="1"/>
    <cellStyle name="Followed Hyperlink" xfId="8776" builtinId="9" hidden="1"/>
    <cellStyle name="Followed Hyperlink" xfId="8777" builtinId="9" hidden="1"/>
    <cellStyle name="Followed Hyperlink" xfId="8778" builtinId="9" hidden="1"/>
    <cellStyle name="Followed Hyperlink" xfId="8779" builtinId="9" hidden="1"/>
    <cellStyle name="Followed Hyperlink" xfId="8780" builtinId="9" hidden="1"/>
    <cellStyle name="Followed Hyperlink" xfId="8781" builtinId="9" hidden="1"/>
    <cellStyle name="Followed Hyperlink" xfId="8782" builtinId="9" hidden="1"/>
    <cellStyle name="Followed Hyperlink" xfId="8783" builtinId="9" hidden="1"/>
    <cellStyle name="Followed Hyperlink" xfId="8784" builtinId="9" hidden="1"/>
    <cellStyle name="Followed Hyperlink" xfId="8785" builtinId="9" hidden="1"/>
    <cellStyle name="Followed Hyperlink" xfId="8786" builtinId="9" hidden="1"/>
    <cellStyle name="Followed Hyperlink" xfId="8787" builtinId="9" hidden="1"/>
    <cellStyle name="Followed Hyperlink" xfId="8788" builtinId="9" hidden="1"/>
    <cellStyle name="Followed Hyperlink" xfId="8789" builtinId="9" hidden="1"/>
    <cellStyle name="Followed Hyperlink" xfId="8790" builtinId="9" hidden="1"/>
    <cellStyle name="Followed Hyperlink" xfId="8791" builtinId="9" hidden="1"/>
    <cellStyle name="Followed Hyperlink" xfId="8792" builtinId="9" hidden="1"/>
    <cellStyle name="Followed Hyperlink" xfId="8793" builtinId="9" hidden="1"/>
    <cellStyle name="Followed Hyperlink" xfId="8794" builtinId="9" hidden="1"/>
    <cellStyle name="Followed Hyperlink" xfId="8795" builtinId="9" hidden="1"/>
    <cellStyle name="Followed Hyperlink" xfId="8796" builtinId="9" hidden="1"/>
    <cellStyle name="Followed Hyperlink" xfId="8797" builtinId="9" hidden="1"/>
    <cellStyle name="Followed Hyperlink" xfId="8798" builtinId="9" hidden="1"/>
    <cellStyle name="Followed Hyperlink" xfId="8799" builtinId="9" hidden="1"/>
    <cellStyle name="Followed Hyperlink" xfId="8800" builtinId="9" hidden="1"/>
    <cellStyle name="Followed Hyperlink" xfId="8801" builtinId="9" hidden="1"/>
    <cellStyle name="Followed Hyperlink" xfId="8802" builtinId="9" hidden="1"/>
    <cellStyle name="Followed Hyperlink" xfId="8803" builtinId="9" hidden="1"/>
    <cellStyle name="Followed Hyperlink" xfId="8804" builtinId="9" hidden="1"/>
    <cellStyle name="Followed Hyperlink" xfId="8805" builtinId="9" hidden="1"/>
    <cellStyle name="Followed Hyperlink" xfId="8806" builtinId="9" hidden="1"/>
    <cellStyle name="Followed Hyperlink" xfId="8807" builtinId="9" hidden="1"/>
    <cellStyle name="Followed Hyperlink" xfId="8808" builtinId="9" hidden="1"/>
    <cellStyle name="Followed Hyperlink" xfId="8809" builtinId="9" hidden="1"/>
    <cellStyle name="Followed Hyperlink" xfId="8810" builtinId="9" hidden="1"/>
    <cellStyle name="Followed Hyperlink" xfId="8811" builtinId="9" hidden="1"/>
    <cellStyle name="Followed Hyperlink" xfId="8812" builtinId="9" hidden="1"/>
    <cellStyle name="Followed Hyperlink" xfId="8813" builtinId="9" hidden="1"/>
    <cellStyle name="Followed Hyperlink" xfId="8814" builtinId="9" hidden="1"/>
    <cellStyle name="Followed Hyperlink" xfId="8815" builtinId="9" hidden="1"/>
    <cellStyle name="Followed Hyperlink" xfId="8816" builtinId="9" hidden="1"/>
    <cellStyle name="Followed Hyperlink" xfId="8817" builtinId="9" hidden="1"/>
    <cellStyle name="Followed Hyperlink" xfId="8818" builtinId="9" hidden="1"/>
    <cellStyle name="Followed Hyperlink" xfId="8819" builtinId="9" hidden="1"/>
    <cellStyle name="Followed Hyperlink" xfId="8820" builtinId="9" hidden="1"/>
    <cellStyle name="Followed Hyperlink" xfId="8821" builtinId="9" hidden="1"/>
    <cellStyle name="Followed Hyperlink" xfId="8822" builtinId="9" hidden="1"/>
    <cellStyle name="Followed Hyperlink" xfId="8823" builtinId="9" hidden="1"/>
    <cellStyle name="Followed Hyperlink" xfId="8824" builtinId="9" hidden="1"/>
    <cellStyle name="Followed Hyperlink" xfId="8825" builtinId="9" hidden="1"/>
    <cellStyle name="Followed Hyperlink" xfId="8826" builtinId="9" hidden="1"/>
    <cellStyle name="Followed Hyperlink" xfId="8827" builtinId="9" hidden="1"/>
    <cellStyle name="Followed Hyperlink" xfId="8828" builtinId="9" hidden="1"/>
    <cellStyle name="Followed Hyperlink" xfId="8829" builtinId="9" hidden="1"/>
    <cellStyle name="Followed Hyperlink" xfId="8830" builtinId="9" hidden="1"/>
    <cellStyle name="Followed Hyperlink" xfId="8831" builtinId="9" hidden="1"/>
    <cellStyle name="Followed Hyperlink" xfId="8832" builtinId="9" hidden="1"/>
    <cellStyle name="Followed Hyperlink" xfId="8833" builtinId="9" hidden="1"/>
    <cellStyle name="Followed Hyperlink" xfId="8834" builtinId="9" hidden="1"/>
    <cellStyle name="Followed Hyperlink" xfId="8835" builtinId="9" hidden="1"/>
    <cellStyle name="Followed Hyperlink" xfId="8836" builtinId="9" hidden="1"/>
    <cellStyle name="Followed Hyperlink" xfId="8837" builtinId="9" hidden="1"/>
    <cellStyle name="Followed Hyperlink" xfId="8838" builtinId="9" hidden="1"/>
    <cellStyle name="Followed Hyperlink" xfId="8839" builtinId="9" hidden="1"/>
    <cellStyle name="Followed Hyperlink" xfId="8840" builtinId="9" hidden="1"/>
    <cellStyle name="Followed Hyperlink" xfId="8841" builtinId="9" hidden="1"/>
    <cellStyle name="Followed Hyperlink" xfId="8842" builtinId="9" hidden="1"/>
    <cellStyle name="Followed Hyperlink" xfId="8843" builtinId="9" hidden="1"/>
    <cellStyle name="Followed Hyperlink" xfId="8844" builtinId="9" hidden="1"/>
    <cellStyle name="Followed Hyperlink" xfId="8845" builtinId="9" hidden="1"/>
    <cellStyle name="Followed Hyperlink" xfId="8846" builtinId="9" hidden="1"/>
    <cellStyle name="Followed Hyperlink" xfId="8847" builtinId="9" hidden="1"/>
    <cellStyle name="Followed Hyperlink" xfId="8848" builtinId="9" hidden="1"/>
    <cellStyle name="Followed Hyperlink" xfId="8849" builtinId="9" hidden="1"/>
    <cellStyle name="Followed Hyperlink" xfId="8850" builtinId="9" hidden="1"/>
    <cellStyle name="Followed Hyperlink" xfId="8851" builtinId="9" hidden="1"/>
    <cellStyle name="Followed Hyperlink" xfId="8852" builtinId="9" hidden="1"/>
    <cellStyle name="Followed Hyperlink" xfId="8853" builtinId="9" hidden="1"/>
    <cellStyle name="Followed Hyperlink" xfId="8854" builtinId="9" hidden="1"/>
    <cellStyle name="Followed Hyperlink" xfId="8855" builtinId="9" hidden="1"/>
    <cellStyle name="Followed Hyperlink" xfId="8856" builtinId="9" hidden="1"/>
    <cellStyle name="Followed Hyperlink" xfId="8857" builtinId="9" hidden="1"/>
    <cellStyle name="Followed Hyperlink" xfId="8858" builtinId="9" hidden="1"/>
    <cellStyle name="Followed Hyperlink" xfId="8859" builtinId="9" hidden="1"/>
    <cellStyle name="Followed Hyperlink" xfId="8860" builtinId="9" hidden="1"/>
    <cellStyle name="Followed Hyperlink" xfId="8861" builtinId="9" hidden="1"/>
    <cellStyle name="Followed Hyperlink" xfId="8862" builtinId="9" hidden="1"/>
    <cellStyle name="Followed Hyperlink" xfId="8863" builtinId="9" hidden="1"/>
    <cellStyle name="Followed Hyperlink" xfId="8864" builtinId="9" hidden="1"/>
    <cellStyle name="Followed Hyperlink" xfId="8865" builtinId="9" hidden="1"/>
    <cellStyle name="Followed Hyperlink" xfId="8866" builtinId="9" hidden="1"/>
    <cellStyle name="Followed Hyperlink" xfId="8867" builtinId="9" hidden="1"/>
    <cellStyle name="Followed Hyperlink" xfId="8868" builtinId="9" hidden="1"/>
    <cellStyle name="Followed Hyperlink" xfId="8869" builtinId="9" hidden="1"/>
    <cellStyle name="Followed Hyperlink" xfId="8870" builtinId="9" hidden="1"/>
    <cellStyle name="Followed Hyperlink" xfId="8871" builtinId="9" hidden="1"/>
    <cellStyle name="Followed Hyperlink" xfId="8872" builtinId="9" hidden="1"/>
    <cellStyle name="Followed Hyperlink" xfId="8873" builtinId="9" hidden="1"/>
    <cellStyle name="Followed Hyperlink" xfId="8874" builtinId="9" hidden="1"/>
    <cellStyle name="Followed Hyperlink" xfId="8875" builtinId="9" hidden="1"/>
    <cellStyle name="Followed Hyperlink" xfId="8876" builtinId="9" hidden="1"/>
    <cellStyle name="Followed Hyperlink" xfId="8877" builtinId="9" hidden="1"/>
    <cellStyle name="Followed Hyperlink" xfId="8878" builtinId="9" hidden="1"/>
    <cellStyle name="Followed Hyperlink" xfId="8879" builtinId="9" hidden="1"/>
    <cellStyle name="Followed Hyperlink" xfId="8880" builtinId="9" hidden="1"/>
    <cellStyle name="Followed Hyperlink" xfId="8881" builtinId="9" hidden="1"/>
    <cellStyle name="Followed Hyperlink" xfId="8882" builtinId="9" hidden="1"/>
    <cellStyle name="Followed Hyperlink" xfId="8883" builtinId="9" hidden="1"/>
    <cellStyle name="Followed Hyperlink" xfId="8884" builtinId="9" hidden="1"/>
    <cellStyle name="Followed Hyperlink" xfId="8885" builtinId="9" hidden="1"/>
    <cellStyle name="Followed Hyperlink" xfId="8886" builtinId="9" hidden="1"/>
    <cellStyle name="Followed Hyperlink" xfId="8887" builtinId="9" hidden="1"/>
    <cellStyle name="Followed Hyperlink" xfId="8888" builtinId="9" hidden="1"/>
    <cellStyle name="Followed Hyperlink" xfId="8889" builtinId="9" hidden="1"/>
    <cellStyle name="Followed Hyperlink" xfId="8890" builtinId="9" hidden="1"/>
    <cellStyle name="Followed Hyperlink" xfId="8891" builtinId="9" hidden="1"/>
    <cellStyle name="Followed Hyperlink" xfId="8892" builtinId="9" hidden="1"/>
    <cellStyle name="Followed Hyperlink" xfId="8893" builtinId="9" hidden="1"/>
    <cellStyle name="Followed Hyperlink" xfId="8894" builtinId="9" hidden="1"/>
    <cellStyle name="Followed Hyperlink" xfId="8895" builtinId="9" hidden="1"/>
    <cellStyle name="Followed Hyperlink" xfId="8896" builtinId="9" hidden="1"/>
    <cellStyle name="Followed Hyperlink" xfId="8897" builtinId="9" hidden="1"/>
    <cellStyle name="Followed Hyperlink" xfId="8898" builtinId="9" hidden="1"/>
    <cellStyle name="Followed Hyperlink" xfId="8899" builtinId="9" hidden="1"/>
    <cellStyle name="Followed Hyperlink" xfId="8900" builtinId="9" hidden="1"/>
    <cellStyle name="Followed Hyperlink" xfId="8901" builtinId="9" hidden="1"/>
    <cellStyle name="Followed Hyperlink" xfId="8902" builtinId="9" hidden="1"/>
    <cellStyle name="Followed Hyperlink" xfId="8903" builtinId="9" hidden="1"/>
    <cellStyle name="Followed Hyperlink" xfId="8904" builtinId="9" hidden="1"/>
    <cellStyle name="Followed Hyperlink" xfId="8905" builtinId="9" hidden="1"/>
    <cellStyle name="Followed Hyperlink" xfId="8906" builtinId="9" hidden="1"/>
    <cellStyle name="Followed Hyperlink" xfId="8907" builtinId="9" hidden="1"/>
    <cellStyle name="Followed Hyperlink" xfId="8908" builtinId="9" hidden="1"/>
    <cellStyle name="Followed Hyperlink" xfId="8909" builtinId="9" hidden="1"/>
    <cellStyle name="Followed Hyperlink" xfId="8910" builtinId="9" hidden="1"/>
    <cellStyle name="Followed Hyperlink" xfId="8911" builtinId="9" hidden="1"/>
    <cellStyle name="Followed Hyperlink" xfId="8912" builtinId="9" hidden="1"/>
    <cellStyle name="Followed Hyperlink" xfId="8913" builtinId="9" hidden="1"/>
    <cellStyle name="Followed Hyperlink" xfId="8914" builtinId="9" hidden="1"/>
    <cellStyle name="Followed Hyperlink" xfId="8915" builtinId="9" hidden="1"/>
    <cellStyle name="Followed Hyperlink" xfId="8916" builtinId="9" hidden="1"/>
    <cellStyle name="Followed Hyperlink" xfId="8917" builtinId="9" hidden="1"/>
    <cellStyle name="Followed Hyperlink" xfId="8918" builtinId="9" hidden="1"/>
    <cellStyle name="Followed Hyperlink" xfId="8919" builtinId="9" hidden="1"/>
    <cellStyle name="Followed Hyperlink" xfId="8920" builtinId="9" hidden="1"/>
    <cellStyle name="Followed Hyperlink" xfId="8921" builtinId="9" hidden="1"/>
    <cellStyle name="Followed Hyperlink" xfId="8922" builtinId="9" hidden="1"/>
    <cellStyle name="Followed Hyperlink" xfId="8923" builtinId="9" hidden="1"/>
    <cellStyle name="Followed Hyperlink" xfId="8924" builtinId="9" hidden="1"/>
    <cellStyle name="Followed Hyperlink" xfId="8925" builtinId="9" hidden="1"/>
    <cellStyle name="Followed Hyperlink" xfId="8926" builtinId="9" hidden="1"/>
    <cellStyle name="Followed Hyperlink" xfId="8927" builtinId="9" hidden="1"/>
    <cellStyle name="Followed Hyperlink" xfId="8928" builtinId="9" hidden="1"/>
    <cellStyle name="Followed Hyperlink" xfId="8929" builtinId="9" hidden="1"/>
    <cellStyle name="Followed Hyperlink" xfId="8930" builtinId="9" hidden="1"/>
    <cellStyle name="Followed Hyperlink" xfId="8931" builtinId="9" hidden="1"/>
    <cellStyle name="Followed Hyperlink" xfId="8932" builtinId="9" hidden="1"/>
    <cellStyle name="Followed Hyperlink" xfId="8933" builtinId="9" hidden="1"/>
    <cellStyle name="Followed Hyperlink" xfId="8934" builtinId="9" hidden="1"/>
    <cellStyle name="Followed Hyperlink" xfId="8935" builtinId="9" hidden="1"/>
    <cellStyle name="Followed Hyperlink" xfId="8936" builtinId="9" hidden="1"/>
    <cellStyle name="Followed Hyperlink" xfId="8937" builtinId="9" hidden="1"/>
    <cellStyle name="Followed Hyperlink" xfId="8938" builtinId="9" hidden="1"/>
    <cellStyle name="Followed Hyperlink" xfId="8939" builtinId="9" hidden="1"/>
    <cellStyle name="Followed Hyperlink" xfId="8940" builtinId="9" hidden="1"/>
    <cellStyle name="Followed Hyperlink" xfId="8941" builtinId="9" hidden="1"/>
    <cellStyle name="Followed Hyperlink" xfId="8942" builtinId="9" hidden="1"/>
    <cellStyle name="Followed Hyperlink" xfId="8943" builtinId="9" hidden="1"/>
    <cellStyle name="Followed Hyperlink" xfId="8944" builtinId="9" hidden="1"/>
    <cellStyle name="Followed Hyperlink" xfId="8945" builtinId="9" hidden="1"/>
    <cellStyle name="Followed Hyperlink" xfId="8946" builtinId="9" hidden="1"/>
    <cellStyle name="Followed Hyperlink" xfId="8947" builtinId="9" hidden="1"/>
    <cellStyle name="Followed Hyperlink" xfId="8948" builtinId="9" hidden="1"/>
    <cellStyle name="Followed Hyperlink" xfId="8949" builtinId="9" hidden="1"/>
    <cellStyle name="Followed Hyperlink" xfId="8950" builtinId="9" hidden="1"/>
    <cellStyle name="Followed Hyperlink" xfId="8951" builtinId="9" hidden="1"/>
    <cellStyle name="Followed Hyperlink" xfId="8952" builtinId="9" hidden="1"/>
    <cellStyle name="Followed Hyperlink" xfId="8953" builtinId="9" hidden="1"/>
    <cellStyle name="Followed Hyperlink" xfId="8954" builtinId="9" hidden="1"/>
    <cellStyle name="Followed Hyperlink" xfId="8955" builtinId="9" hidden="1"/>
    <cellStyle name="Followed Hyperlink" xfId="8956" builtinId="9" hidden="1"/>
    <cellStyle name="Followed Hyperlink" xfId="8957" builtinId="9" hidden="1"/>
    <cellStyle name="Followed Hyperlink" xfId="8958" builtinId="9" hidden="1"/>
    <cellStyle name="Followed Hyperlink" xfId="8959" builtinId="9" hidden="1"/>
    <cellStyle name="Followed Hyperlink" xfId="8960" builtinId="9" hidden="1"/>
    <cellStyle name="Followed Hyperlink" xfId="8961" builtinId="9" hidden="1"/>
    <cellStyle name="Followed Hyperlink" xfId="8962" builtinId="9" hidden="1"/>
    <cellStyle name="Followed Hyperlink" xfId="8963" builtinId="9" hidden="1"/>
    <cellStyle name="Followed Hyperlink" xfId="8964" builtinId="9" hidden="1"/>
    <cellStyle name="Followed Hyperlink" xfId="8965" builtinId="9" hidden="1"/>
    <cellStyle name="Followed Hyperlink" xfId="8966" builtinId="9" hidden="1"/>
    <cellStyle name="Followed Hyperlink" xfId="8967" builtinId="9" hidden="1"/>
    <cellStyle name="Followed Hyperlink" xfId="8968" builtinId="9" hidden="1"/>
    <cellStyle name="Followed Hyperlink" xfId="8969" builtinId="9" hidden="1"/>
    <cellStyle name="Followed Hyperlink" xfId="8970" builtinId="9" hidden="1"/>
    <cellStyle name="Followed Hyperlink" xfId="8971" builtinId="9" hidden="1"/>
    <cellStyle name="Followed Hyperlink" xfId="8972" builtinId="9" hidden="1"/>
    <cellStyle name="Followed Hyperlink" xfId="8973" builtinId="9" hidden="1"/>
    <cellStyle name="Followed Hyperlink" xfId="8974" builtinId="9" hidden="1"/>
    <cellStyle name="Followed Hyperlink" xfId="8975" builtinId="9" hidden="1"/>
    <cellStyle name="Followed Hyperlink" xfId="8976" builtinId="9" hidden="1"/>
    <cellStyle name="Followed Hyperlink" xfId="8977" builtinId="9" hidden="1"/>
    <cellStyle name="Followed Hyperlink" xfId="8978" builtinId="9" hidden="1"/>
    <cellStyle name="Followed Hyperlink" xfId="8979" builtinId="9" hidden="1"/>
    <cellStyle name="Followed Hyperlink" xfId="8980" builtinId="9" hidden="1"/>
    <cellStyle name="Followed Hyperlink" xfId="8981" builtinId="9" hidden="1"/>
    <cellStyle name="Followed Hyperlink" xfId="8982" builtinId="9" hidden="1"/>
    <cellStyle name="Followed Hyperlink" xfId="8983" builtinId="9" hidden="1"/>
    <cellStyle name="Followed Hyperlink" xfId="8984" builtinId="9" hidden="1"/>
    <cellStyle name="Followed Hyperlink" xfId="8985" builtinId="9" hidden="1"/>
    <cellStyle name="Followed Hyperlink" xfId="8986" builtinId="9" hidden="1"/>
    <cellStyle name="Followed Hyperlink" xfId="8987" builtinId="9" hidden="1"/>
    <cellStyle name="Followed Hyperlink" xfId="8988" builtinId="9" hidden="1"/>
    <cellStyle name="Followed Hyperlink" xfId="8989" builtinId="9" hidden="1"/>
    <cellStyle name="Followed Hyperlink" xfId="8990" builtinId="9" hidden="1"/>
    <cellStyle name="Followed Hyperlink" xfId="8991" builtinId="9" hidden="1"/>
    <cellStyle name="Followed Hyperlink" xfId="8992" builtinId="9" hidden="1"/>
    <cellStyle name="Followed Hyperlink" xfId="8993" builtinId="9" hidden="1"/>
    <cellStyle name="Followed Hyperlink" xfId="8994" builtinId="9" hidden="1"/>
    <cellStyle name="Followed Hyperlink" xfId="8995" builtinId="9" hidden="1"/>
    <cellStyle name="Followed Hyperlink" xfId="8996" builtinId="9" hidden="1"/>
    <cellStyle name="Followed Hyperlink" xfId="8997" builtinId="9" hidden="1"/>
    <cellStyle name="Followed Hyperlink" xfId="8998" builtinId="9" hidden="1"/>
    <cellStyle name="Followed Hyperlink" xfId="8999" builtinId="9" hidden="1"/>
    <cellStyle name="Followed Hyperlink" xfId="9000" builtinId="9" hidden="1"/>
    <cellStyle name="Followed Hyperlink" xfId="9001" builtinId="9" hidden="1"/>
    <cellStyle name="Followed Hyperlink" xfId="9002" builtinId="9" hidden="1"/>
    <cellStyle name="Followed Hyperlink" xfId="9003" builtinId="9" hidden="1"/>
    <cellStyle name="Followed Hyperlink" xfId="9004" builtinId="9" hidden="1"/>
    <cellStyle name="Followed Hyperlink" xfId="9005" builtinId="9" hidden="1"/>
    <cellStyle name="Followed Hyperlink" xfId="9006" builtinId="9" hidden="1"/>
    <cellStyle name="Followed Hyperlink" xfId="9007" builtinId="9" hidden="1"/>
    <cellStyle name="Followed Hyperlink" xfId="9008" builtinId="9" hidden="1"/>
    <cellStyle name="Followed Hyperlink" xfId="9009" builtinId="9" hidden="1"/>
    <cellStyle name="Followed Hyperlink" xfId="9010" builtinId="9" hidden="1"/>
    <cellStyle name="Followed Hyperlink" xfId="9011" builtinId="9" hidden="1"/>
    <cellStyle name="Followed Hyperlink" xfId="9012" builtinId="9" hidden="1"/>
    <cellStyle name="Followed Hyperlink" xfId="9013" builtinId="9" hidden="1"/>
    <cellStyle name="Followed Hyperlink" xfId="9014" builtinId="9" hidden="1"/>
    <cellStyle name="Followed Hyperlink" xfId="9015" builtinId="9" hidden="1"/>
    <cellStyle name="Followed Hyperlink" xfId="9016" builtinId="9" hidden="1"/>
    <cellStyle name="Followed Hyperlink" xfId="9017" builtinId="9" hidden="1"/>
    <cellStyle name="Followed Hyperlink" xfId="9018" builtinId="9" hidden="1"/>
    <cellStyle name="Followed Hyperlink" xfId="9019" builtinId="9" hidden="1"/>
    <cellStyle name="Followed Hyperlink" xfId="9020" builtinId="9" hidden="1"/>
    <cellStyle name="Followed Hyperlink" xfId="9021" builtinId="9" hidden="1"/>
    <cellStyle name="Followed Hyperlink" xfId="9022" builtinId="9" hidden="1"/>
    <cellStyle name="Followed Hyperlink" xfId="9023" builtinId="9" hidden="1"/>
    <cellStyle name="Followed Hyperlink" xfId="9024" builtinId="9" hidden="1"/>
    <cellStyle name="Followed Hyperlink" xfId="9025" builtinId="9" hidden="1"/>
    <cellStyle name="Followed Hyperlink" xfId="9026" builtinId="9" hidden="1"/>
    <cellStyle name="Followed Hyperlink" xfId="9027" builtinId="9" hidden="1"/>
    <cellStyle name="Followed Hyperlink" xfId="9028" builtinId="9" hidden="1"/>
    <cellStyle name="Followed Hyperlink" xfId="9029" builtinId="9" hidden="1"/>
    <cellStyle name="Followed Hyperlink" xfId="9030" builtinId="9" hidden="1"/>
    <cellStyle name="Followed Hyperlink" xfId="9031" builtinId="9" hidden="1"/>
    <cellStyle name="Followed Hyperlink" xfId="9032" builtinId="9" hidden="1"/>
    <cellStyle name="Followed Hyperlink" xfId="9033" builtinId="9" hidden="1"/>
    <cellStyle name="Followed Hyperlink" xfId="9034" builtinId="9" hidden="1"/>
    <cellStyle name="Followed Hyperlink" xfId="9035" builtinId="9" hidden="1"/>
    <cellStyle name="Followed Hyperlink" xfId="9036" builtinId="9" hidden="1"/>
    <cellStyle name="Followed Hyperlink" xfId="9037" builtinId="9" hidden="1"/>
    <cellStyle name="Followed Hyperlink" xfId="9038" builtinId="9" hidden="1"/>
    <cellStyle name="Followed Hyperlink" xfId="9039" builtinId="9" hidden="1"/>
    <cellStyle name="Followed Hyperlink" xfId="9040" builtinId="9" hidden="1"/>
    <cellStyle name="Followed Hyperlink" xfId="9041" builtinId="9" hidden="1"/>
    <cellStyle name="Followed Hyperlink" xfId="9042" builtinId="9" hidden="1"/>
    <cellStyle name="Followed Hyperlink" xfId="9043" builtinId="9" hidden="1"/>
    <cellStyle name="Followed Hyperlink" xfId="9044" builtinId="9" hidden="1"/>
    <cellStyle name="Followed Hyperlink" xfId="9045" builtinId="9" hidden="1"/>
    <cellStyle name="Followed Hyperlink" xfId="9046" builtinId="9" hidden="1"/>
    <cellStyle name="Followed Hyperlink" xfId="9047" builtinId="9" hidden="1"/>
    <cellStyle name="Followed Hyperlink" xfId="9048" builtinId="9" hidden="1"/>
    <cellStyle name="Followed Hyperlink" xfId="9049" builtinId="9" hidden="1"/>
    <cellStyle name="Followed Hyperlink" xfId="9050" builtinId="9" hidden="1"/>
    <cellStyle name="Followed Hyperlink" xfId="9051" builtinId="9" hidden="1"/>
    <cellStyle name="Followed Hyperlink" xfId="9052" builtinId="9" hidden="1"/>
    <cellStyle name="Followed Hyperlink" xfId="9053" builtinId="9" hidden="1"/>
    <cellStyle name="Followed Hyperlink" xfId="9054" builtinId="9" hidden="1"/>
    <cellStyle name="Followed Hyperlink" xfId="9055" builtinId="9" hidden="1"/>
    <cellStyle name="Followed Hyperlink" xfId="9056" builtinId="9" hidden="1"/>
    <cellStyle name="Followed Hyperlink" xfId="9057" builtinId="9" hidden="1"/>
    <cellStyle name="Followed Hyperlink" xfId="9058" builtinId="9" hidden="1"/>
    <cellStyle name="Followed Hyperlink" xfId="9059" builtinId="9" hidden="1"/>
    <cellStyle name="Followed Hyperlink" xfId="9060" builtinId="9" hidden="1"/>
    <cellStyle name="Followed Hyperlink" xfId="9061" builtinId="9" hidden="1"/>
    <cellStyle name="Followed Hyperlink" xfId="9062" builtinId="9" hidden="1"/>
    <cellStyle name="Followed Hyperlink" xfId="9063" builtinId="9" hidden="1"/>
    <cellStyle name="Followed Hyperlink" xfId="9064" builtinId="9" hidden="1"/>
    <cellStyle name="Followed Hyperlink" xfId="9065" builtinId="9" hidden="1"/>
    <cellStyle name="Followed Hyperlink" xfId="9066" builtinId="9" hidden="1"/>
    <cellStyle name="Followed Hyperlink" xfId="9067" builtinId="9" hidden="1"/>
    <cellStyle name="Followed Hyperlink" xfId="9068" builtinId="9" hidden="1"/>
    <cellStyle name="Followed Hyperlink" xfId="9069" builtinId="9" hidden="1"/>
    <cellStyle name="Followed Hyperlink" xfId="9070" builtinId="9" hidden="1"/>
    <cellStyle name="Followed Hyperlink" xfId="9071" builtinId="9" hidden="1"/>
    <cellStyle name="Followed Hyperlink" xfId="9072" builtinId="9" hidden="1"/>
    <cellStyle name="Followed Hyperlink" xfId="9073" builtinId="9" hidden="1"/>
    <cellStyle name="Followed Hyperlink" xfId="9074" builtinId="9" hidden="1"/>
    <cellStyle name="Followed Hyperlink" xfId="9075" builtinId="9" hidden="1"/>
    <cellStyle name="Followed Hyperlink" xfId="9076" builtinId="9" hidden="1"/>
    <cellStyle name="Followed Hyperlink" xfId="9077" builtinId="9" hidden="1"/>
    <cellStyle name="Followed Hyperlink" xfId="9078" builtinId="9" hidden="1"/>
    <cellStyle name="Followed Hyperlink" xfId="9079" builtinId="9" hidden="1"/>
    <cellStyle name="Followed Hyperlink" xfId="9080" builtinId="9" hidden="1"/>
    <cellStyle name="Followed Hyperlink" xfId="9081" builtinId="9" hidden="1"/>
    <cellStyle name="Followed Hyperlink" xfId="9082" builtinId="9" hidden="1"/>
    <cellStyle name="Followed Hyperlink" xfId="9083" builtinId="9" hidden="1"/>
    <cellStyle name="Followed Hyperlink" xfId="9084" builtinId="9" hidden="1"/>
    <cellStyle name="Followed Hyperlink" xfId="9085" builtinId="9" hidden="1"/>
    <cellStyle name="Followed Hyperlink" xfId="9086" builtinId="9" hidden="1"/>
    <cellStyle name="Followed Hyperlink" xfId="9087" builtinId="9" hidden="1"/>
    <cellStyle name="Followed Hyperlink" xfId="9088" builtinId="9" hidden="1"/>
    <cellStyle name="Followed Hyperlink" xfId="9089" builtinId="9" hidden="1"/>
    <cellStyle name="Followed Hyperlink" xfId="9090" builtinId="9" hidden="1"/>
    <cellStyle name="Followed Hyperlink" xfId="9091" builtinId="9" hidden="1"/>
    <cellStyle name="Followed Hyperlink" xfId="9092" builtinId="9" hidden="1"/>
    <cellStyle name="Followed Hyperlink" xfId="9093" builtinId="9" hidden="1"/>
    <cellStyle name="Followed Hyperlink" xfId="9094" builtinId="9" hidden="1"/>
    <cellStyle name="Followed Hyperlink" xfId="9095" builtinId="9" hidden="1"/>
    <cellStyle name="Followed Hyperlink" xfId="9096" builtinId="9" hidden="1"/>
    <cellStyle name="Followed Hyperlink" xfId="9097" builtinId="9" hidden="1"/>
    <cellStyle name="Followed Hyperlink" xfId="9098" builtinId="9" hidden="1"/>
    <cellStyle name="Followed Hyperlink" xfId="9099" builtinId="9" hidden="1"/>
    <cellStyle name="Followed Hyperlink" xfId="9100" builtinId="9" hidden="1"/>
    <cellStyle name="Followed Hyperlink" xfId="9101" builtinId="9" hidden="1"/>
    <cellStyle name="Followed Hyperlink" xfId="9102" builtinId="9" hidden="1"/>
    <cellStyle name="Followed Hyperlink" xfId="9103" builtinId="9" hidden="1"/>
    <cellStyle name="Followed Hyperlink" xfId="9104" builtinId="9" hidden="1"/>
    <cellStyle name="Followed Hyperlink" xfId="9105" builtinId="9" hidden="1"/>
    <cellStyle name="Followed Hyperlink" xfId="9106" builtinId="9" hidden="1"/>
    <cellStyle name="Followed Hyperlink" xfId="9107" builtinId="9" hidden="1"/>
    <cellStyle name="Followed Hyperlink" xfId="9108" builtinId="9" hidden="1"/>
    <cellStyle name="Followed Hyperlink" xfId="9109" builtinId="9" hidden="1"/>
    <cellStyle name="Followed Hyperlink" xfId="9110" builtinId="9" hidden="1"/>
    <cellStyle name="Followed Hyperlink" xfId="9111" builtinId="9" hidden="1"/>
    <cellStyle name="Followed Hyperlink" xfId="9112" builtinId="9" hidden="1"/>
    <cellStyle name="Followed Hyperlink" xfId="9113" builtinId="9" hidden="1"/>
    <cellStyle name="Followed Hyperlink" xfId="9114" builtinId="9" hidden="1"/>
    <cellStyle name="Followed Hyperlink" xfId="9115" builtinId="9" hidden="1"/>
    <cellStyle name="Followed Hyperlink" xfId="9116" builtinId="9" hidden="1"/>
    <cellStyle name="Followed Hyperlink" xfId="9117" builtinId="9" hidden="1"/>
    <cellStyle name="Followed Hyperlink" xfId="9118" builtinId="9" hidden="1"/>
    <cellStyle name="Followed Hyperlink" xfId="9119" builtinId="9" hidden="1"/>
    <cellStyle name="Followed Hyperlink" xfId="9120" builtinId="9" hidden="1"/>
    <cellStyle name="Followed Hyperlink" xfId="9121" builtinId="9" hidden="1"/>
    <cellStyle name="Followed Hyperlink" xfId="9122" builtinId="9" hidden="1"/>
    <cellStyle name="Followed Hyperlink" xfId="9123" builtinId="9" hidden="1"/>
    <cellStyle name="Followed Hyperlink" xfId="9124" builtinId="9" hidden="1"/>
    <cellStyle name="Followed Hyperlink" xfId="9125" builtinId="9" hidden="1"/>
    <cellStyle name="Followed Hyperlink" xfId="9126" builtinId="9" hidden="1"/>
    <cellStyle name="Followed Hyperlink" xfId="9127" builtinId="9" hidden="1"/>
    <cellStyle name="Followed Hyperlink" xfId="9128" builtinId="9" hidden="1"/>
    <cellStyle name="Followed Hyperlink" xfId="9129" builtinId="9" hidden="1"/>
    <cellStyle name="Followed Hyperlink" xfId="9130" builtinId="9" hidden="1"/>
    <cellStyle name="Followed Hyperlink" xfId="9131" builtinId="9" hidden="1"/>
    <cellStyle name="Followed Hyperlink" xfId="9132" builtinId="9" hidden="1"/>
    <cellStyle name="Followed Hyperlink" xfId="9133" builtinId="9" hidden="1"/>
    <cellStyle name="Followed Hyperlink" xfId="9134" builtinId="9" hidden="1"/>
    <cellStyle name="Followed Hyperlink" xfId="9135" builtinId="9" hidden="1"/>
    <cellStyle name="Followed Hyperlink" xfId="9136" builtinId="9" hidden="1"/>
    <cellStyle name="Followed Hyperlink" xfId="9137" builtinId="9" hidden="1"/>
    <cellStyle name="Followed Hyperlink" xfId="9138" builtinId="9" hidden="1"/>
    <cellStyle name="Followed Hyperlink" xfId="9139" builtinId="9" hidden="1"/>
    <cellStyle name="Followed Hyperlink" xfId="9140" builtinId="9" hidden="1"/>
    <cellStyle name="Followed Hyperlink" xfId="9141" builtinId="9" hidden="1"/>
    <cellStyle name="Followed Hyperlink" xfId="9142" builtinId="9" hidden="1"/>
    <cellStyle name="Followed Hyperlink" xfId="9651" builtinId="9" hidden="1"/>
    <cellStyle name="Followed Hyperlink" xfId="9652" builtinId="9" hidden="1"/>
    <cellStyle name="Followed Hyperlink" xfId="9653" builtinId="9" hidden="1"/>
    <cellStyle name="Followed Hyperlink" xfId="9654" builtinId="9" hidden="1"/>
    <cellStyle name="Followed Hyperlink" xfId="9655" builtinId="9" hidden="1"/>
    <cellStyle name="Followed Hyperlink" xfId="9656" builtinId="9" hidden="1"/>
    <cellStyle name="Followed Hyperlink" xfId="9657" builtinId="9" hidden="1"/>
    <cellStyle name="Followed Hyperlink" xfId="9658" builtinId="9" hidden="1"/>
    <cellStyle name="Followed Hyperlink" xfId="9659" builtinId="9" hidden="1"/>
    <cellStyle name="Followed Hyperlink" xfId="9660" builtinId="9" hidden="1"/>
    <cellStyle name="Followed Hyperlink" xfId="9661" builtinId="9" hidden="1"/>
    <cellStyle name="Followed Hyperlink" xfId="9662" builtinId="9" hidden="1"/>
    <cellStyle name="Followed Hyperlink" xfId="9663" builtinId="9" hidden="1"/>
    <cellStyle name="Followed Hyperlink" xfId="9664" builtinId="9" hidden="1"/>
    <cellStyle name="Followed Hyperlink" xfId="9665" builtinId="9" hidden="1"/>
    <cellStyle name="Followed Hyperlink" xfId="9666" builtinId="9" hidden="1"/>
    <cellStyle name="Followed Hyperlink" xfId="9667" builtinId="9" hidden="1"/>
    <cellStyle name="Followed Hyperlink" xfId="9668" builtinId="9" hidden="1"/>
    <cellStyle name="Followed Hyperlink" xfId="9669" builtinId="9" hidden="1"/>
    <cellStyle name="Followed Hyperlink" xfId="9670" builtinId="9" hidden="1"/>
    <cellStyle name="Followed Hyperlink" xfId="9671" builtinId="9" hidden="1"/>
    <cellStyle name="Followed Hyperlink" xfId="9672" builtinId="9" hidden="1"/>
    <cellStyle name="Followed Hyperlink" xfId="9673" builtinId="9" hidden="1"/>
    <cellStyle name="Followed Hyperlink" xfId="9674" builtinId="9" hidden="1"/>
    <cellStyle name="Followed Hyperlink" xfId="9675" builtinId="9" hidden="1"/>
    <cellStyle name="Followed Hyperlink" xfId="9676" builtinId="9" hidden="1"/>
    <cellStyle name="Followed Hyperlink" xfId="9677" builtinId="9" hidden="1"/>
    <cellStyle name="Followed Hyperlink" xfId="9678" builtinId="9" hidden="1"/>
    <cellStyle name="Followed Hyperlink" xfId="9679" builtinId="9" hidden="1"/>
    <cellStyle name="Followed Hyperlink" xfId="9680" builtinId="9" hidden="1"/>
    <cellStyle name="Followed Hyperlink" xfId="9681" builtinId="9" hidden="1"/>
    <cellStyle name="Followed Hyperlink" xfId="9682" builtinId="9" hidden="1"/>
    <cellStyle name="Followed Hyperlink" xfId="9683" builtinId="9" hidden="1"/>
    <cellStyle name="Followed Hyperlink" xfId="9684" builtinId="9" hidden="1"/>
    <cellStyle name="Followed Hyperlink" xfId="9685" builtinId="9" hidden="1"/>
    <cellStyle name="Followed Hyperlink" xfId="9686" builtinId="9" hidden="1"/>
    <cellStyle name="Followed Hyperlink" xfId="9687" builtinId="9" hidden="1"/>
    <cellStyle name="Followed Hyperlink" xfId="9688" builtinId="9" hidden="1"/>
    <cellStyle name="Followed Hyperlink" xfId="9689" builtinId="9" hidden="1"/>
    <cellStyle name="Followed Hyperlink" xfId="9690" builtinId="9" hidden="1"/>
    <cellStyle name="Followed Hyperlink" xfId="9691" builtinId="9" hidden="1"/>
    <cellStyle name="Followed Hyperlink" xfId="9692" builtinId="9" hidden="1"/>
    <cellStyle name="Followed Hyperlink" xfId="9693" builtinId="9" hidden="1"/>
    <cellStyle name="Followed Hyperlink" xfId="9694" builtinId="9" hidden="1"/>
    <cellStyle name="Followed Hyperlink" xfId="9695" builtinId="9" hidden="1"/>
    <cellStyle name="Followed Hyperlink" xfId="9696" builtinId="9" hidden="1"/>
    <cellStyle name="Followed Hyperlink" xfId="9697" builtinId="9" hidden="1"/>
    <cellStyle name="Followed Hyperlink" xfId="9650" builtinId="9" hidden="1"/>
    <cellStyle name="Followed Hyperlink" xfId="9649" builtinId="9" hidden="1"/>
    <cellStyle name="Followed Hyperlink" xfId="9648" builtinId="9" hidden="1"/>
    <cellStyle name="Followed Hyperlink" xfId="9647" builtinId="9" hidden="1"/>
    <cellStyle name="Followed Hyperlink" xfId="9646" builtinId="9" hidden="1"/>
    <cellStyle name="Followed Hyperlink" xfId="9645" builtinId="9" hidden="1"/>
    <cellStyle name="Followed Hyperlink" xfId="9644" builtinId="9" hidden="1"/>
    <cellStyle name="Followed Hyperlink" xfId="9643" builtinId="9" hidden="1"/>
    <cellStyle name="Followed Hyperlink" xfId="9642" builtinId="9" hidden="1"/>
    <cellStyle name="Followed Hyperlink" xfId="9641" builtinId="9" hidden="1"/>
    <cellStyle name="Followed Hyperlink" xfId="9640" builtinId="9" hidden="1"/>
    <cellStyle name="Followed Hyperlink" xfId="9639" builtinId="9" hidden="1"/>
    <cellStyle name="Followed Hyperlink" xfId="9638" builtinId="9" hidden="1"/>
    <cellStyle name="Followed Hyperlink" xfId="9637" builtinId="9" hidden="1"/>
    <cellStyle name="Followed Hyperlink" xfId="9636" builtinId="9" hidden="1"/>
    <cellStyle name="Followed Hyperlink" xfId="9635" builtinId="9" hidden="1"/>
    <cellStyle name="Followed Hyperlink" xfId="9634" builtinId="9" hidden="1"/>
    <cellStyle name="Followed Hyperlink" xfId="9633" builtinId="9" hidden="1"/>
    <cellStyle name="Followed Hyperlink" xfId="9632" builtinId="9" hidden="1"/>
    <cellStyle name="Followed Hyperlink" xfId="9631" builtinId="9" hidden="1"/>
    <cellStyle name="Followed Hyperlink" xfId="9630" builtinId="9" hidden="1"/>
    <cellStyle name="Followed Hyperlink" xfId="9629" builtinId="9" hidden="1"/>
    <cellStyle name="Followed Hyperlink" xfId="9628" builtinId="9" hidden="1"/>
    <cellStyle name="Followed Hyperlink" xfId="9627" builtinId="9" hidden="1"/>
    <cellStyle name="Followed Hyperlink" xfId="9626" builtinId="9" hidden="1"/>
    <cellStyle name="Followed Hyperlink" xfId="9625" builtinId="9" hidden="1"/>
    <cellStyle name="Followed Hyperlink" xfId="9624" builtinId="9" hidden="1"/>
    <cellStyle name="Followed Hyperlink" xfId="9623" builtinId="9" hidden="1"/>
    <cellStyle name="Followed Hyperlink" xfId="9622" builtinId="9" hidden="1"/>
    <cellStyle name="Followed Hyperlink" xfId="9621" builtinId="9" hidden="1"/>
    <cellStyle name="Followed Hyperlink" xfId="9620" builtinId="9" hidden="1"/>
    <cellStyle name="Followed Hyperlink" xfId="9619" builtinId="9" hidden="1"/>
    <cellStyle name="Followed Hyperlink" xfId="9618" builtinId="9" hidden="1"/>
    <cellStyle name="Followed Hyperlink" xfId="9617" builtinId="9" hidden="1"/>
    <cellStyle name="Followed Hyperlink" xfId="9616" builtinId="9" hidden="1"/>
    <cellStyle name="Followed Hyperlink" xfId="9615" builtinId="9" hidden="1"/>
    <cellStyle name="Followed Hyperlink" xfId="9614" builtinId="9" hidden="1"/>
    <cellStyle name="Followed Hyperlink" xfId="9613" builtinId="9" hidden="1"/>
    <cellStyle name="Followed Hyperlink" xfId="9612" builtinId="9" hidden="1"/>
    <cellStyle name="Followed Hyperlink" xfId="9611" builtinId="9" hidden="1"/>
    <cellStyle name="Followed Hyperlink" xfId="9610" builtinId="9" hidden="1"/>
    <cellStyle name="Followed Hyperlink" xfId="9609" builtinId="9" hidden="1"/>
    <cellStyle name="Followed Hyperlink" xfId="9608" builtinId="9" hidden="1"/>
    <cellStyle name="Followed Hyperlink" xfId="9607" builtinId="9" hidden="1"/>
    <cellStyle name="Followed Hyperlink" xfId="9606" builtinId="9" hidden="1"/>
    <cellStyle name="Followed Hyperlink" xfId="9605" builtinId="9" hidden="1"/>
    <cellStyle name="Followed Hyperlink" xfId="9604" builtinId="9" hidden="1"/>
    <cellStyle name="Followed Hyperlink" xfId="9603" builtinId="9" hidden="1"/>
    <cellStyle name="Followed Hyperlink" xfId="9602" builtinId="9" hidden="1"/>
    <cellStyle name="Followed Hyperlink" xfId="9601" builtinId="9" hidden="1"/>
    <cellStyle name="Followed Hyperlink" xfId="9600" builtinId="9" hidden="1"/>
    <cellStyle name="Followed Hyperlink" xfId="9599" builtinId="9" hidden="1"/>
    <cellStyle name="Followed Hyperlink" xfId="9598" builtinId="9" hidden="1"/>
    <cellStyle name="Followed Hyperlink" xfId="9597" builtinId="9" hidden="1"/>
    <cellStyle name="Followed Hyperlink" xfId="9596" builtinId="9" hidden="1"/>
    <cellStyle name="Followed Hyperlink" xfId="9595" builtinId="9" hidden="1"/>
    <cellStyle name="Followed Hyperlink" xfId="9594" builtinId="9" hidden="1"/>
    <cellStyle name="Followed Hyperlink" xfId="9593" builtinId="9" hidden="1"/>
    <cellStyle name="Followed Hyperlink" xfId="9592" builtinId="9" hidden="1"/>
    <cellStyle name="Followed Hyperlink" xfId="9591" builtinId="9" hidden="1"/>
    <cellStyle name="Followed Hyperlink" xfId="9590" builtinId="9" hidden="1"/>
    <cellStyle name="Followed Hyperlink" xfId="9589" builtinId="9" hidden="1"/>
    <cellStyle name="Followed Hyperlink" xfId="9588" builtinId="9" hidden="1"/>
    <cellStyle name="Followed Hyperlink" xfId="9587" builtinId="9" hidden="1"/>
    <cellStyle name="Followed Hyperlink" xfId="9586" builtinId="9" hidden="1"/>
    <cellStyle name="Followed Hyperlink" xfId="9585" builtinId="9" hidden="1"/>
    <cellStyle name="Followed Hyperlink" xfId="9584" builtinId="9" hidden="1"/>
    <cellStyle name="Followed Hyperlink" xfId="9583" builtinId="9" hidden="1"/>
    <cellStyle name="Followed Hyperlink" xfId="9582" builtinId="9" hidden="1"/>
    <cellStyle name="Followed Hyperlink" xfId="9581" builtinId="9" hidden="1"/>
    <cellStyle name="Followed Hyperlink" xfId="9580" builtinId="9" hidden="1"/>
    <cellStyle name="Followed Hyperlink" xfId="9579" builtinId="9" hidden="1"/>
    <cellStyle name="Followed Hyperlink" xfId="9578" builtinId="9" hidden="1"/>
    <cellStyle name="Followed Hyperlink" xfId="9577" builtinId="9" hidden="1"/>
    <cellStyle name="Followed Hyperlink" xfId="9576" builtinId="9" hidden="1"/>
    <cellStyle name="Followed Hyperlink" xfId="9575" builtinId="9" hidden="1"/>
    <cellStyle name="Followed Hyperlink" xfId="9574" builtinId="9" hidden="1"/>
    <cellStyle name="Followed Hyperlink" xfId="9573" builtinId="9" hidden="1"/>
    <cellStyle name="Followed Hyperlink" xfId="9572" builtinId="9" hidden="1"/>
    <cellStyle name="Followed Hyperlink" xfId="9571" builtinId="9" hidden="1"/>
    <cellStyle name="Followed Hyperlink" xfId="9570" builtinId="9" hidden="1"/>
    <cellStyle name="Followed Hyperlink" xfId="7373" builtinId="9" hidden="1"/>
    <cellStyle name="Followed Hyperlink" xfId="7377" builtinId="9" hidden="1"/>
    <cellStyle name="Followed Hyperlink" xfId="7383" builtinId="9" hidden="1"/>
    <cellStyle name="Followed Hyperlink" xfId="7387" builtinId="9" hidden="1"/>
    <cellStyle name="Followed Hyperlink" xfId="9569" builtinId="9" hidden="1"/>
    <cellStyle name="Followed Hyperlink" xfId="9568" builtinId="9" hidden="1"/>
    <cellStyle name="Followed Hyperlink" xfId="9567" builtinId="9" hidden="1"/>
    <cellStyle name="Followed Hyperlink" xfId="9566" builtinId="9" hidden="1"/>
    <cellStyle name="Followed Hyperlink" xfId="9565" builtinId="9" hidden="1"/>
    <cellStyle name="Followed Hyperlink" xfId="9564" builtinId="9" hidden="1"/>
    <cellStyle name="Followed Hyperlink" xfId="9563" builtinId="9" hidden="1"/>
    <cellStyle name="Followed Hyperlink" xfId="9562" builtinId="9" hidden="1"/>
    <cellStyle name="Followed Hyperlink" xfId="9561" builtinId="9" hidden="1"/>
    <cellStyle name="Followed Hyperlink" xfId="9560" builtinId="9" hidden="1"/>
    <cellStyle name="Followed Hyperlink" xfId="9559" builtinId="9" hidden="1"/>
    <cellStyle name="Followed Hyperlink" xfId="9558" builtinId="9" hidden="1"/>
    <cellStyle name="Followed Hyperlink" xfId="9557" builtinId="9" hidden="1"/>
    <cellStyle name="Followed Hyperlink" xfId="9556" builtinId="9" hidden="1"/>
    <cellStyle name="Followed Hyperlink" xfId="9555" builtinId="9" hidden="1"/>
    <cellStyle name="Followed Hyperlink" xfId="9554" builtinId="9" hidden="1"/>
    <cellStyle name="Followed Hyperlink" xfId="9553" builtinId="9" hidden="1"/>
    <cellStyle name="Followed Hyperlink" xfId="9552" builtinId="9" hidden="1"/>
    <cellStyle name="Followed Hyperlink" xfId="9551" builtinId="9" hidden="1"/>
    <cellStyle name="Followed Hyperlink" xfId="9550" builtinId="9" hidden="1"/>
    <cellStyle name="Followed Hyperlink" xfId="9549" builtinId="9" hidden="1"/>
    <cellStyle name="Followed Hyperlink" xfId="9548" builtinId="9" hidden="1"/>
    <cellStyle name="Followed Hyperlink" xfId="9547" builtinId="9" hidden="1"/>
    <cellStyle name="Followed Hyperlink" xfId="9546" builtinId="9" hidden="1"/>
    <cellStyle name="Followed Hyperlink" xfId="9545" builtinId="9" hidden="1"/>
    <cellStyle name="Followed Hyperlink" xfId="9544" builtinId="9" hidden="1"/>
    <cellStyle name="Followed Hyperlink" xfId="9543" builtinId="9" hidden="1"/>
    <cellStyle name="Followed Hyperlink" xfId="9542" builtinId="9" hidden="1"/>
    <cellStyle name="Followed Hyperlink" xfId="9541" builtinId="9" hidden="1"/>
    <cellStyle name="Followed Hyperlink" xfId="9540" builtinId="9" hidden="1"/>
    <cellStyle name="Followed Hyperlink" xfId="9539" builtinId="9" hidden="1"/>
    <cellStyle name="Followed Hyperlink" xfId="9538" builtinId="9" hidden="1"/>
    <cellStyle name="Followed Hyperlink" xfId="9537" builtinId="9" hidden="1"/>
    <cellStyle name="Followed Hyperlink" xfId="9536" builtinId="9" hidden="1"/>
    <cellStyle name="Followed Hyperlink" xfId="9535" builtinId="9" hidden="1"/>
    <cellStyle name="Followed Hyperlink" xfId="9534" builtinId="9" hidden="1"/>
    <cellStyle name="Followed Hyperlink" xfId="9533" builtinId="9" hidden="1"/>
    <cellStyle name="Followed Hyperlink" xfId="9532" builtinId="9" hidden="1"/>
    <cellStyle name="Followed Hyperlink" xfId="9531" builtinId="9" hidden="1"/>
    <cellStyle name="Followed Hyperlink" xfId="9530" builtinId="9" hidden="1"/>
    <cellStyle name="Followed Hyperlink" xfId="9529" builtinId="9" hidden="1"/>
    <cellStyle name="Followed Hyperlink" xfId="9528" builtinId="9" hidden="1"/>
    <cellStyle name="Followed Hyperlink" xfId="9527" builtinId="9" hidden="1"/>
    <cellStyle name="Followed Hyperlink" xfId="9526" builtinId="9" hidden="1"/>
    <cellStyle name="Followed Hyperlink" xfId="9525" builtinId="9" hidden="1"/>
    <cellStyle name="Followed Hyperlink" xfId="9524" builtinId="9" hidden="1"/>
    <cellStyle name="Followed Hyperlink" xfId="9523" builtinId="9" hidden="1"/>
    <cellStyle name="Followed Hyperlink" xfId="9522" builtinId="9" hidden="1"/>
    <cellStyle name="Followed Hyperlink" xfId="9521" builtinId="9" hidden="1"/>
    <cellStyle name="Followed Hyperlink" xfId="9520" builtinId="9" hidden="1"/>
    <cellStyle name="Followed Hyperlink" xfId="9519" builtinId="9" hidden="1"/>
    <cellStyle name="Followed Hyperlink" xfId="9518" builtinId="9" hidden="1"/>
    <cellStyle name="Followed Hyperlink" xfId="9517" builtinId="9" hidden="1"/>
    <cellStyle name="Followed Hyperlink" xfId="9516" builtinId="9" hidden="1"/>
    <cellStyle name="Followed Hyperlink" xfId="9515" builtinId="9" hidden="1"/>
    <cellStyle name="Followed Hyperlink" xfId="9514" builtinId="9" hidden="1"/>
    <cellStyle name="Followed Hyperlink" xfId="9513" builtinId="9" hidden="1"/>
    <cellStyle name="Followed Hyperlink" xfId="9512" builtinId="9" hidden="1"/>
    <cellStyle name="Followed Hyperlink" xfId="9511" builtinId="9" hidden="1"/>
    <cellStyle name="Followed Hyperlink" xfId="9510" builtinId="9" hidden="1"/>
    <cellStyle name="Followed Hyperlink" xfId="9509" builtinId="9" hidden="1"/>
    <cellStyle name="Followed Hyperlink" xfId="9508" builtinId="9" hidden="1"/>
    <cellStyle name="Followed Hyperlink" xfId="9507" builtinId="9" hidden="1"/>
    <cellStyle name="Followed Hyperlink" xfId="9506" builtinId="9" hidden="1"/>
    <cellStyle name="Followed Hyperlink" xfId="9505" builtinId="9" hidden="1"/>
    <cellStyle name="Followed Hyperlink" xfId="9504" builtinId="9" hidden="1"/>
    <cellStyle name="Followed Hyperlink" xfId="9503" builtinId="9" hidden="1"/>
    <cellStyle name="Followed Hyperlink" xfId="9502" builtinId="9" hidden="1"/>
    <cellStyle name="Followed Hyperlink" xfId="9501" builtinId="9" hidden="1"/>
    <cellStyle name="Followed Hyperlink" xfId="9500" builtinId="9" hidden="1"/>
    <cellStyle name="Followed Hyperlink" xfId="9499" builtinId="9" hidden="1"/>
    <cellStyle name="Followed Hyperlink" xfId="9498" builtinId="9" hidden="1"/>
    <cellStyle name="Followed Hyperlink" xfId="9497" builtinId="9" hidden="1"/>
    <cellStyle name="Followed Hyperlink" xfId="9496" builtinId="9" hidden="1"/>
    <cellStyle name="Followed Hyperlink" xfId="9495" builtinId="9" hidden="1"/>
    <cellStyle name="Followed Hyperlink" xfId="9494" builtinId="9" hidden="1"/>
    <cellStyle name="Followed Hyperlink" xfId="9493" builtinId="9" hidden="1"/>
    <cellStyle name="Followed Hyperlink" xfId="9492" builtinId="9" hidden="1"/>
    <cellStyle name="Followed Hyperlink" xfId="9491" builtinId="9" hidden="1"/>
    <cellStyle name="Followed Hyperlink" xfId="9490" builtinId="9" hidden="1"/>
    <cellStyle name="Followed Hyperlink" xfId="9489" builtinId="9" hidden="1"/>
    <cellStyle name="Followed Hyperlink" xfId="9488" builtinId="9" hidden="1"/>
    <cellStyle name="Followed Hyperlink" xfId="9487" builtinId="9" hidden="1"/>
    <cellStyle name="Followed Hyperlink" xfId="9486" builtinId="9" hidden="1"/>
    <cellStyle name="Followed Hyperlink" xfId="9485" builtinId="9" hidden="1"/>
    <cellStyle name="Followed Hyperlink" xfId="9484" builtinId="9" hidden="1"/>
    <cellStyle name="Followed Hyperlink" xfId="9483" builtinId="9" hidden="1"/>
    <cellStyle name="Followed Hyperlink" xfId="9482" builtinId="9" hidden="1"/>
    <cellStyle name="Followed Hyperlink" xfId="9481" builtinId="9" hidden="1"/>
    <cellStyle name="Followed Hyperlink" xfId="9480" builtinId="9" hidden="1"/>
    <cellStyle name="Followed Hyperlink" xfId="9479" builtinId="9" hidden="1"/>
    <cellStyle name="Followed Hyperlink" xfId="9478" builtinId="9" hidden="1"/>
    <cellStyle name="Followed Hyperlink" xfId="9477" builtinId="9" hidden="1"/>
    <cellStyle name="Followed Hyperlink" xfId="9476" builtinId="9" hidden="1"/>
    <cellStyle name="Followed Hyperlink" xfId="9475" builtinId="9" hidden="1"/>
    <cellStyle name="Followed Hyperlink" xfId="9474" builtinId="9" hidden="1"/>
    <cellStyle name="Followed Hyperlink" xfId="9473" builtinId="9" hidden="1"/>
    <cellStyle name="Followed Hyperlink" xfId="9472" builtinId="9" hidden="1"/>
    <cellStyle name="Followed Hyperlink" xfId="9471" builtinId="9" hidden="1"/>
    <cellStyle name="Followed Hyperlink" xfId="9470" builtinId="9" hidden="1"/>
    <cellStyle name="Followed Hyperlink" xfId="9469" builtinId="9" hidden="1"/>
    <cellStyle name="Followed Hyperlink" xfId="9468" builtinId="9" hidden="1"/>
    <cellStyle name="Followed Hyperlink" xfId="9467" builtinId="9" hidden="1"/>
    <cellStyle name="Followed Hyperlink" xfId="9466" builtinId="9" hidden="1"/>
    <cellStyle name="Followed Hyperlink" xfId="9465" builtinId="9" hidden="1"/>
    <cellStyle name="Followed Hyperlink" xfId="9464" builtinId="9" hidden="1"/>
    <cellStyle name="Followed Hyperlink" xfId="9463" builtinId="9" hidden="1"/>
    <cellStyle name="Followed Hyperlink" xfId="9462" builtinId="9" hidden="1"/>
    <cellStyle name="Followed Hyperlink" xfId="9461" builtinId="9" hidden="1"/>
    <cellStyle name="Followed Hyperlink" xfId="9460" builtinId="9" hidden="1"/>
    <cellStyle name="Followed Hyperlink" xfId="9459" builtinId="9" hidden="1"/>
    <cellStyle name="Followed Hyperlink" xfId="9458" builtinId="9" hidden="1"/>
    <cellStyle name="Followed Hyperlink" xfId="9457" builtinId="9" hidden="1"/>
    <cellStyle name="Followed Hyperlink" xfId="9456" builtinId="9" hidden="1"/>
    <cellStyle name="Followed Hyperlink" xfId="9455" builtinId="9" hidden="1"/>
    <cellStyle name="Followed Hyperlink" xfId="9454" builtinId="9" hidden="1"/>
    <cellStyle name="Followed Hyperlink" xfId="9453" builtinId="9" hidden="1"/>
    <cellStyle name="Followed Hyperlink" xfId="9452" builtinId="9" hidden="1"/>
    <cellStyle name="Followed Hyperlink" xfId="9451" builtinId="9" hidden="1"/>
    <cellStyle name="Followed Hyperlink" xfId="9450" builtinId="9" hidden="1"/>
    <cellStyle name="Followed Hyperlink" xfId="9449" builtinId="9" hidden="1"/>
    <cellStyle name="Followed Hyperlink" xfId="9448" builtinId="9" hidden="1"/>
    <cellStyle name="Followed Hyperlink" xfId="9447" builtinId="9" hidden="1"/>
    <cellStyle name="Followed Hyperlink" xfId="9446" builtinId="9" hidden="1"/>
    <cellStyle name="Followed Hyperlink" xfId="9445" builtinId="9" hidden="1"/>
    <cellStyle name="Followed Hyperlink" xfId="9444" builtinId="9" hidden="1"/>
    <cellStyle name="Followed Hyperlink" xfId="9443" builtinId="9" hidden="1"/>
    <cellStyle name="Followed Hyperlink" xfId="9442" builtinId="9" hidden="1"/>
    <cellStyle name="Followed Hyperlink" xfId="9441" builtinId="9" hidden="1"/>
    <cellStyle name="Followed Hyperlink" xfId="9440" builtinId="9" hidden="1"/>
    <cellStyle name="Followed Hyperlink" xfId="9439" builtinId="9" hidden="1"/>
    <cellStyle name="Followed Hyperlink" xfId="9438" builtinId="9" hidden="1"/>
    <cellStyle name="Followed Hyperlink" xfId="9437" builtinId="9" hidden="1"/>
    <cellStyle name="Followed Hyperlink" xfId="9436" builtinId="9" hidden="1"/>
    <cellStyle name="Followed Hyperlink" xfId="9435" builtinId="9" hidden="1"/>
    <cellStyle name="Followed Hyperlink" xfId="9434" builtinId="9" hidden="1"/>
    <cellStyle name="Followed Hyperlink" xfId="9433" builtinId="9" hidden="1"/>
    <cellStyle name="Followed Hyperlink" xfId="9432" builtinId="9" hidden="1"/>
    <cellStyle name="Followed Hyperlink" xfId="9431" builtinId="9" hidden="1"/>
    <cellStyle name="Followed Hyperlink" xfId="9430" builtinId="9" hidden="1"/>
    <cellStyle name="Followed Hyperlink" xfId="9429" builtinId="9" hidden="1"/>
    <cellStyle name="Followed Hyperlink" xfId="9428" builtinId="9" hidden="1"/>
    <cellStyle name="Followed Hyperlink" xfId="9427" builtinId="9" hidden="1"/>
    <cellStyle name="Followed Hyperlink" xfId="9426" builtinId="9" hidden="1"/>
    <cellStyle name="Followed Hyperlink" xfId="9425" builtinId="9" hidden="1"/>
    <cellStyle name="Followed Hyperlink" xfId="9424" builtinId="9" hidden="1"/>
    <cellStyle name="Followed Hyperlink" xfId="9423" builtinId="9" hidden="1"/>
    <cellStyle name="Followed Hyperlink" xfId="9422" builtinId="9" hidden="1"/>
    <cellStyle name="Followed Hyperlink" xfId="9421" builtinId="9" hidden="1"/>
    <cellStyle name="Followed Hyperlink" xfId="9420" builtinId="9" hidden="1"/>
    <cellStyle name="Followed Hyperlink" xfId="9419" builtinId="9" hidden="1"/>
    <cellStyle name="Followed Hyperlink" xfId="9418" builtinId="9" hidden="1"/>
    <cellStyle name="Followed Hyperlink" xfId="9417" builtinId="9" hidden="1"/>
    <cellStyle name="Followed Hyperlink" xfId="9416" builtinId="9" hidden="1"/>
    <cellStyle name="Followed Hyperlink" xfId="9415" builtinId="9" hidden="1"/>
    <cellStyle name="Followed Hyperlink" xfId="9414" builtinId="9" hidden="1"/>
    <cellStyle name="Followed Hyperlink" xfId="9413" builtinId="9" hidden="1"/>
    <cellStyle name="Followed Hyperlink" xfId="9412" builtinId="9" hidden="1"/>
    <cellStyle name="Followed Hyperlink" xfId="9411" builtinId="9" hidden="1"/>
    <cellStyle name="Followed Hyperlink" xfId="9410" builtinId="9" hidden="1"/>
    <cellStyle name="Followed Hyperlink" xfId="9409" builtinId="9" hidden="1"/>
    <cellStyle name="Followed Hyperlink" xfId="9408" builtinId="9" hidden="1"/>
    <cellStyle name="Followed Hyperlink" xfId="9407" builtinId="9" hidden="1"/>
    <cellStyle name="Followed Hyperlink" xfId="9406" builtinId="9" hidden="1"/>
    <cellStyle name="Followed Hyperlink" xfId="9405" builtinId="9" hidden="1"/>
    <cellStyle name="Followed Hyperlink" xfId="9404" builtinId="9" hidden="1"/>
    <cellStyle name="Followed Hyperlink" xfId="9403" builtinId="9" hidden="1"/>
    <cellStyle name="Followed Hyperlink" xfId="9402" builtinId="9" hidden="1"/>
    <cellStyle name="Followed Hyperlink" xfId="9401" builtinId="9" hidden="1"/>
    <cellStyle name="Followed Hyperlink" xfId="9400" builtinId="9" hidden="1"/>
    <cellStyle name="Followed Hyperlink" xfId="9399" builtinId="9" hidden="1"/>
    <cellStyle name="Followed Hyperlink" xfId="9398" builtinId="9" hidden="1"/>
    <cellStyle name="Followed Hyperlink" xfId="9397" builtinId="9" hidden="1"/>
    <cellStyle name="Followed Hyperlink" xfId="9396" builtinId="9" hidden="1"/>
    <cellStyle name="Followed Hyperlink" xfId="9395" builtinId="9" hidden="1"/>
    <cellStyle name="Followed Hyperlink" xfId="9394" builtinId="9" hidden="1"/>
    <cellStyle name="Followed Hyperlink" xfId="9393" builtinId="9" hidden="1"/>
    <cellStyle name="Followed Hyperlink" xfId="9392" builtinId="9" hidden="1"/>
    <cellStyle name="Followed Hyperlink" xfId="9391" builtinId="9" hidden="1"/>
    <cellStyle name="Followed Hyperlink" xfId="9390" builtinId="9" hidden="1"/>
    <cellStyle name="Followed Hyperlink" xfId="9389" builtinId="9" hidden="1"/>
    <cellStyle name="Followed Hyperlink" xfId="9388" builtinId="9" hidden="1"/>
    <cellStyle name="Followed Hyperlink" xfId="9387" builtinId="9" hidden="1"/>
    <cellStyle name="Followed Hyperlink" xfId="9386" builtinId="9" hidden="1"/>
    <cellStyle name="Followed Hyperlink" xfId="9385" builtinId="9" hidden="1"/>
    <cellStyle name="Followed Hyperlink" xfId="9384" builtinId="9" hidden="1"/>
    <cellStyle name="Followed Hyperlink" xfId="9383" builtinId="9" hidden="1"/>
    <cellStyle name="Followed Hyperlink" xfId="9382" builtinId="9" hidden="1"/>
    <cellStyle name="Followed Hyperlink" xfId="9381" builtinId="9" hidden="1"/>
    <cellStyle name="Followed Hyperlink" xfId="9380" builtinId="9" hidden="1"/>
    <cellStyle name="Followed Hyperlink" xfId="9379" builtinId="9" hidden="1"/>
    <cellStyle name="Followed Hyperlink" xfId="9378" builtinId="9" hidden="1"/>
    <cellStyle name="Followed Hyperlink" xfId="9377" builtinId="9" hidden="1"/>
    <cellStyle name="Followed Hyperlink" xfId="9376" builtinId="9" hidden="1"/>
    <cellStyle name="Followed Hyperlink" xfId="9375" builtinId="9" hidden="1"/>
    <cellStyle name="Followed Hyperlink" xfId="9374" builtinId="9" hidden="1"/>
    <cellStyle name="Followed Hyperlink" xfId="9373" builtinId="9" hidden="1"/>
    <cellStyle name="Followed Hyperlink" xfId="9372" builtinId="9" hidden="1"/>
    <cellStyle name="Followed Hyperlink" xfId="9371" builtinId="9" hidden="1"/>
    <cellStyle name="Followed Hyperlink" xfId="9370" builtinId="9" hidden="1"/>
    <cellStyle name="Followed Hyperlink" xfId="9369" builtinId="9" hidden="1"/>
    <cellStyle name="Followed Hyperlink" xfId="9368" builtinId="9" hidden="1"/>
    <cellStyle name="Followed Hyperlink" xfId="9367" builtinId="9" hidden="1"/>
    <cellStyle name="Followed Hyperlink" xfId="9366" builtinId="9" hidden="1"/>
    <cellStyle name="Followed Hyperlink" xfId="9365" builtinId="9" hidden="1"/>
    <cellStyle name="Followed Hyperlink" xfId="9364" builtinId="9" hidden="1"/>
    <cellStyle name="Followed Hyperlink" xfId="9363" builtinId="9" hidden="1"/>
    <cellStyle name="Followed Hyperlink" xfId="7371" builtinId="9" hidden="1"/>
    <cellStyle name="Followed Hyperlink" xfId="7381" builtinId="9" hidden="1"/>
    <cellStyle name="Followed Hyperlink" xfId="9362" builtinId="9" hidden="1"/>
    <cellStyle name="Followed Hyperlink" xfId="9361" builtinId="9" hidden="1"/>
    <cellStyle name="Followed Hyperlink" xfId="9360" builtinId="9" hidden="1"/>
    <cellStyle name="Followed Hyperlink" xfId="9359" builtinId="9" hidden="1"/>
    <cellStyle name="Followed Hyperlink" xfId="9358" builtinId="9" hidden="1"/>
    <cellStyle name="Followed Hyperlink" xfId="9357" builtinId="9" hidden="1"/>
    <cellStyle name="Followed Hyperlink" xfId="9356" builtinId="9" hidden="1"/>
    <cellStyle name="Followed Hyperlink" xfId="9355" builtinId="9" hidden="1"/>
    <cellStyle name="Followed Hyperlink" xfId="9354" builtinId="9" hidden="1"/>
    <cellStyle name="Followed Hyperlink" xfId="9353" builtinId="9" hidden="1"/>
    <cellStyle name="Followed Hyperlink" xfId="9352" builtinId="9" hidden="1"/>
    <cellStyle name="Followed Hyperlink" xfId="9351" builtinId="9" hidden="1"/>
    <cellStyle name="Followed Hyperlink" xfId="9350" builtinId="9" hidden="1"/>
    <cellStyle name="Followed Hyperlink" xfId="9349" builtinId="9" hidden="1"/>
    <cellStyle name="Followed Hyperlink" xfId="9348" builtinId="9" hidden="1"/>
    <cellStyle name="Followed Hyperlink" xfId="9347" builtinId="9" hidden="1"/>
    <cellStyle name="Followed Hyperlink" xfId="9346" builtinId="9" hidden="1"/>
    <cellStyle name="Followed Hyperlink" xfId="9345" builtinId="9" hidden="1"/>
    <cellStyle name="Followed Hyperlink" xfId="9344" builtinId="9" hidden="1"/>
    <cellStyle name="Followed Hyperlink" xfId="9343" builtinId="9" hidden="1"/>
    <cellStyle name="Followed Hyperlink" xfId="9342" builtinId="9" hidden="1"/>
    <cellStyle name="Followed Hyperlink" xfId="9341" builtinId="9" hidden="1"/>
    <cellStyle name="Followed Hyperlink" xfId="9340" builtinId="9" hidden="1"/>
    <cellStyle name="Followed Hyperlink" xfId="9339" builtinId="9" hidden="1"/>
    <cellStyle name="Followed Hyperlink" xfId="9338" builtinId="9" hidden="1"/>
    <cellStyle name="Followed Hyperlink" xfId="9337" builtinId="9" hidden="1"/>
    <cellStyle name="Followed Hyperlink" xfId="9336" builtinId="9" hidden="1"/>
    <cellStyle name="Followed Hyperlink" xfId="9335" builtinId="9" hidden="1"/>
    <cellStyle name="Followed Hyperlink" xfId="9334" builtinId="9" hidden="1"/>
    <cellStyle name="Followed Hyperlink" xfId="9333" builtinId="9" hidden="1"/>
    <cellStyle name="Followed Hyperlink" xfId="9332" builtinId="9" hidden="1"/>
    <cellStyle name="Followed Hyperlink" xfId="9331" builtinId="9" hidden="1"/>
    <cellStyle name="Followed Hyperlink" xfId="9330" builtinId="9" hidden="1"/>
    <cellStyle name="Followed Hyperlink" xfId="9329" builtinId="9" hidden="1"/>
    <cellStyle name="Followed Hyperlink" xfId="9328" builtinId="9" hidden="1"/>
    <cellStyle name="Followed Hyperlink" xfId="9327" builtinId="9" hidden="1"/>
    <cellStyle name="Followed Hyperlink" xfId="9326" builtinId="9" hidden="1"/>
    <cellStyle name="Followed Hyperlink" xfId="9325" builtinId="9" hidden="1"/>
    <cellStyle name="Followed Hyperlink" xfId="9324" builtinId="9" hidden="1"/>
    <cellStyle name="Followed Hyperlink" xfId="9323" builtinId="9" hidden="1"/>
    <cellStyle name="Followed Hyperlink" xfId="9322" builtinId="9" hidden="1"/>
    <cellStyle name="Followed Hyperlink" xfId="9321" builtinId="9" hidden="1"/>
    <cellStyle name="Followed Hyperlink" xfId="9320" builtinId="9" hidden="1"/>
    <cellStyle name="Followed Hyperlink" xfId="9319" builtinId="9" hidden="1"/>
    <cellStyle name="Followed Hyperlink" xfId="9318" builtinId="9" hidden="1"/>
    <cellStyle name="Followed Hyperlink" xfId="9317" builtinId="9" hidden="1"/>
    <cellStyle name="Followed Hyperlink" xfId="9316" builtinId="9" hidden="1"/>
    <cellStyle name="Followed Hyperlink" xfId="9315" builtinId="9" hidden="1"/>
    <cellStyle name="Followed Hyperlink" xfId="9314" builtinId="9" hidden="1"/>
    <cellStyle name="Followed Hyperlink" xfId="9313" builtinId="9" hidden="1"/>
    <cellStyle name="Followed Hyperlink" xfId="9312" builtinId="9" hidden="1"/>
    <cellStyle name="Followed Hyperlink" xfId="9311" builtinId="9" hidden="1"/>
    <cellStyle name="Followed Hyperlink" xfId="9310" builtinId="9" hidden="1"/>
    <cellStyle name="Followed Hyperlink" xfId="9309" builtinId="9" hidden="1"/>
    <cellStyle name="Followed Hyperlink" xfId="9308" builtinId="9" hidden="1"/>
    <cellStyle name="Followed Hyperlink" xfId="9307" builtinId="9" hidden="1"/>
    <cellStyle name="Followed Hyperlink" xfId="9306" builtinId="9" hidden="1"/>
    <cellStyle name="Followed Hyperlink" xfId="9305" builtinId="9" hidden="1"/>
    <cellStyle name="Followed Hyperlink" xfId="9304" builtinId="9" hidden="1"/>
    <cellStyle name="Followed Hyperlink" xfId="9303" builtinId="9" hidden="1"/>
    <cellStyle name="Followed Hyperlink" xfId="9302" builtinId="9" hidden="1"/>
    <cellStyle name="Followed Hyperlink" xfId="9301" builtinId="9" hidden="1"/>
    <cellStyle name="Followed Hyperlink" xfId="9300" builtinId="9" hidden="1"/>
    <cellStyle name="Followed Hyperlink" xfId="9299" builtinId="9" hidden="1"/>
    <cellStyle name="Followed Hyperlink" xfId="9298" builtinId="9" hidden="1"/>
    <cellStyle name="Followed Hyperlink" xfId="9297" builtinId="9" hidden="1"/>
    <cellStyle name="Followed Hyperlink" xfId="9296" builtinId="9" hidden="1"/>
    <cellStyle name="Followed Hyperlink" xfId="9295" builtinId="9" hidden="1"/>
    <cellStyle name="Followed Hyperlink" xfId="7372" builtinId="9" hidden="1"/>
    <cellStyle name="Followed Hyperlink" xfId="9294" builtinId="9" hidden="1"/>
    <cellStyle name="Followed Hyperlink" xfId="9293" builtinId="9" hidden="1"/>
    <cellStyle name="Followed Hyperlink" xfId="9292" builtinId="9" hidden="1"/>
    <cellStyle name="Followed Hyperlink" xfId="9291" builtinId="9" hidden="1"/>
    <cellStyle name="Followed Hyperlink" xfId="9290" builtinId="9" hidden="1"/>
    <cellStyle name="Followed Hyperlink" xfId="9289" builtinId="9" hidden="1"/>
    <cellStyle name="Followed Hyperlink" xfId="9288" builtinId="9" hidden="1"/>
    <cellStyle name="Followed Hyperlink" xfId="9287" builtinId="9" hidden="1"/>
    <cellStyle name="Followed Hyperlink" xfId="9286" builtinId="9" hidden="1"/>
    <cellStyle name="Followed Hyperlink" xfId="9285" builtinId="9" hidden="1"/>
    <cellStyle name="Followed Hyperlink" xfId="9284" builtinId="9" hidden="1"/>
    <cellStyle name="Followed Hyperlink" xfId="9283" builtinId="9" hidden="1"/>
    <cellStyle name="Followed Hyperlink" xfId="7388" builtinId="9" hidden="1"/>
    <cellStyle name="Followed Hyperlink" xfId="9282" builtinId="9" hidden="1"/>
    <cellStyle name="Followed Hyperlink" xfId="9281" builtinId="9" hidden="1"/>
    <cellStyle name="Followed Hyperlink" xfId="9280" builtinId="9" hidden="1"/>
    <cellStyle name="Followed Hyperlink" xfId="9279" builtinId="9" hidden="1"/>
    <cellStyle name="Followed Hyperlink" xfId="9278" builtinId="9" hidden="1"/>
    <cellStyle name="Followed Hyperlink" xfId="9277" builtinId="9" hidden="1"/>
    <cellStyle name="Followed Hyperlink" xfId="9276" builtinId="9" hidden="1"/>
    <cellStyle name="Followed Hyperlink" xfId="9275" builtinId="9" hidden="1"/>
    <cellStyle name="Followed Hyperlink" xfId="9274" builtinId="9" hidden="1"/>
    <cellStyle name="Followed Hyperlink" xfId="9273" builtinId="9" hidden="1"/>
    <cellStyle name="Followed Hyperlink" xfId="9272" builtinId="9" hidden="1"/>
    <cellStyle name="Followed Hyperlink" xfId="9271" builtinId="9" hidden="1"/>
    <cellStyle name="Followed Hyperlink" xfId="9270" builtinId="9" hidden="1"/>
    <cellStyle name="Followed Hyperlink" xfId="9269" builtinId="9" hidden="1"/>
    <cellStyle name="Followed Hyperlink" xfId="9268" builtinId="9" hidden="1"/>
    <cellStyle name="Followed Hyperlink" xfId="9267" builtinId="9" hidden="1"/>
    <cellStyle name="Followed Hyperlink" xfId="9266" builtinId="9" hidden="1"/>
    <cellStyle name="Followed Hyperlink" xfId="7382" builtinId="9" hidden="1"/>
    <cellStyle name="Followed Hyperlink" xfId="9265" builtinId="9" hidden="1"/>
    <cellStyle name="Followed Hyperlink" xfId="9264" builtinId="9" hidden="1"/>
    <cellStyle name="Followed Hyperlink" xfId="9263" builtinId="9" hidden="1"/>
    <cellStyle name="Followed Hyperlink" xfId="9262" builtinId="9" hidden="1"/>
    <cellStyle name="Followed Hyperlink" xfId="9261" builtinId="9" hidden="1"/>
    <cellStyle name="Followed Hyperlink" xfId="9260" builtinId="9" hidden="1"/>
    <cellStyle name="Followed Hyperlink" xfId="9259" builtinId="9" hidden="1"/>
    <cellStyle name="Followed Hyperlink" xfId="9258" builtinId="9" hidden="1"/>
    <cellStyle name="Followed Hyperlink" xfId="9257" builtinId="9" hidden="1"/>
    <cellStyle name="Followed Hyperlink" xfId="9256" builtinId="9" hidden="1"/>
    <cellStyle name="Followed Hyperlink" xfId="9255" builtinId="9" hidden="1"/>
    <cellStyle name="Followed Hyperlink" xfId="7376" builtinId="9" hidden="1"/>
    <cellStyle name="Followed Hyperlink" xfId="9254" builtinId="9" hidden="1"/>
    <cellStyle name="Followed Hyperlink" xfId="9253" builtinId="9" hidden="1"/>
    <cellStyle name="Followed Hyperlink" xfId="9252" builtinId="9" hidden="1"/>
    <cellStyle name="Followed Hyperlink" xfId="9251" builtinId="9" hidden="1"/>
    <cellStyle name="Followed Hyperlink" xfId="9250" builtinId="9" hidden="1"/>
    <cellStyle name="Followed Hyperlink" xfId="9249" builtinId="9" hidden="1"/>
    <cellStyle name="Followed Hyperlink" xfId="9248" builtinId="9" hidden="1"/>
    <cellStyle name="Followed Hyperlink" xfId="9247" builtinId="9" hidden="1"/>
    <cellStyle name="Followed Hyperlink" xfId="9246" builtinId="9" hidden="1"/>
    <cellStyle name="Followed Hyperlink" xfId="9245" builtinId="9" hidden="1"/>
    <cellStyle name="Followed Hyperlink" xfId="9244" builtinId="9" hidden="1"/>
    <cellStyle name="Followed Hyperlink" xfId="9243" builtinId="9" hidden="1"/>
    <cellStyle name="Followed Hyperlink" xfId="7369" builtinId="9" hidden="1"/>
    <cellStyle name="Followed Hyperlink" xfId="7374" builtinId="9" hidden="1"/>
    <cellStyle name="Followed Hyperlink" xfId="7378" builtinId="9" hidden="1"/>
    <cellStyle name="Followed Hyperlink" xfId="7370" builtinId="9" hidden="1"/>
    <cellStyle name="Followed Hyperlink" xfId="9242" builtinId="9" hidden="1"/>
    <cellStyle name="Followed Hyperlink" xfId="9241" builtinId="9" hidden="1"/>
    <cellStyle name="Followed Hyperlink" xfId="9240" builtinId="9" hidden="1"/>
    <cellStyle name="Followed Hyperlink" xfId="9239" builtinId="9" hidden="1"/>
    <cellStyle name="Followed Hyperlink" xfId="9238" builtinId="9" hidden="1"/>
    <cellStyle name="Followed Hyperlink" xfId="9237" builtinId="9" hidden="1"/>
    <cellStyle name="Followed Hyperlink" xfId="9236" builtinId="9" hidden="1"/>
    <cellStyle name="Followed Hyperlink" xfId="9235" builtinId="9" hidden="1"/>
    <cellStyle name="Followed Hyperlink" xfId="9234" builtinId="9" hidden="1"/>
    <cellStyle name="Followed Hyperlink" xfId="9233" builtinId="9" hidden="1"/>
    <cellStyle name="Followed Hyperlink" xfId="9232" builtinId="9" hidden="1"/>
    <cellStyle name="Followed Hyperlink" xfId="9231" builtinId="9" hidden="1"/>
    <cellStyle name="Followed Hyperlink" xfId="9230" builtinId="9" hidden="1"/>
    <cellStyle name="Followed Hyperlink" xfId="9229" builtinId="9" hidden="1"/>
    <cellStyle name="Followed Hyperlink" xfId="9228" builtinId="9" hidden="1"/>
    <cellStyle name="Followed Hyperlink" xfId="9227" builtinId="9" hidden="1"/>
    <cellStyle name="Followed Hyperlink" xfId="9226" builtinId="9" hidden="1"/>
    <cellStyle name="Followed Hyperlink" xfId="9225" builtinId="9" hidden="1"/>
    <cellStyle name="Followed Hyperlink" xfId="9224" builtinId="9" hidden="1"/>
    <cellStyle name="Followed Hyperlink" xfId="9223" builtinId="9" hidden="1"/>
    <cellStyle name="Followed Hyperlink" xfId="9222" builtinId="9" hidden="1"/>
    <cellStyle name="Followed Hyperlink" xfId="9221" builtinId="9" hidden="1"/>
    <cellStyle name="Followed Hyperlink" xfId="9220" builtinId="9" hidden="1"/>
    <cellStyle name="Followed Hyperlink" xfId="9219" builtinId="9" hidden="1"/>
    <cellStyle name="Followed Hyperlink" xfId="9218" builtinId="9" hidden="1"/>
    <cellStyle name="Followed Hyperlink" xfId="9217" builtinId="9" hidden="1"/>
    <cellStyle name="Followed Hyperlink" xfId="9216" builtinId="9" hidden="1"/>
    <cellStyle name="Followed Hyperlink" xfId="9215" builtinId="9" hidden="1"/>
    <cellStyle name="Followed Hyperlink" xfId="9214" builtinId="9" hidden="1"/>
    <cellStyle name="Followed Hyperlink" xfId="9213" builtinId="9" hidden="1"/>
    <cellStyle name="Followed Hyperlink" xfId="9212" builtinId="9" hidden="1"/>
    <cellStyle name="Followed Hyperlink" xfId="9211" builtinId="9" hidden="1"/>
    <cellStyle name="Followed Hyperlink" xfId="9210" builtinId="9" hidden="1"/>
    <cellStyle name="Followed Hyperlink" xfId="9209" builtinId="9" hidden="1"/>
    <cellStyle name="Followed Hyperlink" xfId="9208" builtinId="9" hidden="1"/>
    <cellStyle name="Followed Hyperlink" xfId="9207" builtinId="9" hidden="1"/>
    <cellStyle name="Followed Hyperlink" xfId="9206" builtinId="9" hidden="1"/>
    <cellStyle name="Followed Hyperlink" xfId="9205" builtinId="9" hidden="1"/>
    <cellStyle name="Followed Hyperlink" xfId="9204" builtinId="9" hidden="1"/>
    <cellStyle name="Followed Hyperlink" xfId="9203" builtinId="9" hidden="1"/>
    <cellStyle name="Followed Hyperlink" xfId="9202" builtinId="9" hidden="1"/>
    <cellStyle name="Followed Hyperlink" xfId="9201" builtinId="9" hidden="1"/>
    <cellStyle name="Followed Hyperlink" xfId="9200" builtinId="9" hidden="1"/>
    <cellStyle name="Followed Hyperlink" xfId="7375" builtinId="9" hidden="1"/>
    <cellStyle name="Followed Hyperlink" xfId="7385" builtinId="9" hidden="1"/>
    <cellStyle name="Followed Hyperlink" xfId="7379" builtinId="9" hidden="1"/>
    <cellStyle name="Followed Hyperlink" xfId="7380" builtinId="9" hidden="1"/>
    <cellStyle name="Followed Hyperlink" xfId="9199" builtinId="9" hidden="1"/>
    <cellStyle name="Followed Hyperlink" xfId="9198" builtinId="9" hidden="1"/>
    <cellStyle name="Followed Hyperlink" xfId="9197" builtinId="9" hidden="1"/>
    <cellStyle name="Followed Hyperlink" xfId="9196" builtinId="9" hidden="1"/>
    <cellStyle name="Followed Hyperlink" xfId="9195" builtinId="9" hidden="1"/>
    <cellStyle name="Followed Hyperlink" xfId="9194" builtinId="9" hidden="1"/>
    <cellStyle name="Followed Hyperlink" xfId="9193" builtinId="9" hidden="1"/>
    <cellStyle name="Followed Hyperlink" xfId="9192" builtinId="9" hidden="1"/>
    <cellStyle name="Followed Hyperlink" xfId="9191" builtinId="9" hidden="1"/>
    <cellStyle name="Followed Hyperlink" xfId="9190" builtinId="9" hidden="1"/>
    <cellStyle name="Followed Hyperlink" xfId="7384" builtinId="9" hidden="1"/>
    <cellStyle name="Followed Hyperlink" xfId="7386" builtinId="9" hidden="1"/>
    <cellStyle name="Followed Hyperlink" xfId="9189" builtinId="9" hidden="1"/>
    <cellStyle name="Followed Hyperlink" xfId="9188" builtinId="9" hidden="1"/>
    <cellStyle name="Followed Hyperlink" xfId="9187" builtinId="9" hidden="1"/>
    <cellStyle name="Followed Hyperlink" xfId="9186" builtinId="9" hidden="1"/>
    <cellStyle name="Followed Hyperlink" xfId="9185" builtinId="9" hidden="1"/>
    <cellStyle name="Followed Hyperlink" xfId="9184" builtinId="9" hidden="1"/>
    <cellStyle name="Followed Hyperlink" xfId="9183" builtinId="9" hidden="1"/>
    <cellStyle name="Followed Hyperlink" xfId="9182" builtinId="9" hidden="1"/>
    <cellStyle name="Followed Hyperlink" xfId="9181" builtinId="9" hidden="1"/>
    <cellStyle name="Followed Hyperlink" xfId="9180" builtinId="9" hidden="1"/>
    <cellStyle name="Followed Hyperlink" xfId="9179" builtinId="9" hidden="1"/>
    <cellStyle name="Followed Hyperlink" xfId="9178" builtinId="9" hidden="1"/>
    <cellStyle name="Followed Hyperlink" xfId="9177" builtinId="9" hidden="1"/>
    <cellStyle name="Followed Hyperlink" xfId="9176" builtinId="9" hidden="1"/>
    <cellStyle name="Followed Hyperlink" xfId="9175" builtinId="9" hidden="1"/>
    <cellStyle name="Followed Hyperlink" xfId="9174" builtinId="9" hidden="1"/>
    <cellStyle name="Followed Hyperlink" xfId="9173" builtinId="9" hidden="1"/>
    <cellStyle name="Followed Hyperlink" xfId="9172" builtinId="9" hidden="1"/>
    <cellStyle name="Followed Hyperlink" xfId="9171" builtinId="9" hidden="1"/>
    <cellStyle name="Followed Hyperlink" xfId="9170" builtinId="9" hidden="1"/>
    <cellStyle name="Followed Hyperlink" xfId="9169" builtinId="9" hidden="1"/>
    <cellStyle name="Followed Hyperlink" xfId="9168" builtinId="9" hidden="1"/>
    <cellStyle name="Followed Hyperlink" xfId="9167" builtinId="9" hidden="1"/>
    <cellStyle name="Followed Hyperlink" xfId="9166" builtinId="9" hidden="1"/>
    <cellStyle name="Followed Hyperlink" xfId="9165" builtinId="9" hidden="1"/>
    <cellStyle name="Followed Hyperlink" xfId="9164" builtinId="9" hidden="1"/>
    <cellStyle name="Followed Hyperlink" xfId="9163" builtinId="9" hidden="1"/>
    <cellStyle name="Followed Hyperlink" xfId="9162" builtinId="9" hidden="1"/>
    <cellStyle name="Followed Hyperlink" xfId="9161" builtinId="9" hidden="1"/>
    <cellStyle name="Followed Hyperlink" xfId="9160" builtinId="9" hidden="1"/>
    <cellStyle name="Followed Hyperlink" xfId="9159" builtinId="9" hidden="1"/>
    <cellStyle name="Followed Hyperlink" xfId="9158" builtinId="9" hidden="1"/>
    <cellStyle name="Followed Hyperlink" xfId="9157" builtinId="9" hidden="1"/>
    <cellStyle name="Followed Hyperlink" xfId="9156" builtinId="9" hidden="1"/>
    <cellStyle name="Followed Hyperlink" xfId="9155" builtinId="9" hidden="1"/>
    <cellStyle name="Followed Hyperlink" xfId="9154" builtinId="9" hidden="1"/>
    <cellStyle name="Followed Hyperlink" xfId="9153" builtinId="9" hidden="1"/>
    <cellStyle name="Followed Hyperlink" xfId="9152" builtinId="9" hidden="1"/>
    <cellStyle name="Followed Hyperlink" xfId="9151" builtinId="9" hidden="1"/>
    <cellStyle name="Followed Hyperlink" xfId="9150" builtinId="9" hidden="1"/>
    <cellStyle name="Followed Hyperlink" xfId="9149" builtinId="9" hidden="1"/>
    <cellStyle name="Followed Hyperlink" xfId="9148" builtinId="9" hidden="1"/>
    <cellStyle name="Followed Hyperlink" xfId="9147" builtinId="9" hidden="1"/>
    <cellStyle name="Followed Hyperlink" xfId="9146" builtinId="9" hidden="1"/>
    <cellStyle name="Followed Hyperlink" xfId="9145" builtinId="9" hidden="1"/>
    <cellStyle name="Followed Hyperlink" xfId="9144" builtinId="9" hidden="1"/>
    <cellStyle name="Followed Hyperlink" xfId="9143" builtinId="9" hidden="1"/>
    <cellStyle name="Followed Hyperlink" xfId="9698" builtinId="9" hidden="1"/>
    <cellStyle name="Followed Hyperlink" xfId="9699" builtinId="9" hidden="1"/>
    <cellStyle name="Followed Hyperlink" xfId="9700" builtinId="9" hidden="1"/>
    <cellStyle name="Followed Hyperlink" xfId="9701" builtinId="9" hidden="1"/>
    <cellStyle name="Followed Hyperlink" xfId="9702" builtinId="9" hidden="1"/>
    <cellStyle name="Followed Hyperlink" xfId="9703" builtinId="9" hidden="1"/>
    <cellStyle name="Followed Hyperlink" xfId="9704" builtinId="9" hidden="1"/>
    <cellStyle name="Followed Hyperlink" xfId="9705" builtinId="9" hidden="1"/>
    <cellStyle name="Followed Hyperlink" xfId="9706" builtinId="9" hidden="1"/>
    <cellStyle name="Followed Hyperlink" xfId="9707" builtinId="9" hidden="1"/>
    <cellStyle name="Followed Hyperlink" xfId="9708" builtinId="9" hidden="1"/>
    <cellStyle name="Followed Hyperlink" xfId="9709" builtinId="9" hidden="1"/>
    <cellStyle name="Followed Hyperlink" xfId="9710" builtinId="9" hidden="1"/>
    <cellStyle name="Followed Hyperlink" xfId="9711" builtinId="9" hidden="1"/>
    <cellStyle name="Followed Hyperlink" xfId="9712" builtinId="9" hidden="1"/>
    <cellStyle name="Followed Hyperlink" xfId="9713" builtinId="9" hidden="1"/>
    <cellStyle name="Followed Hyperlink" xfId="9714" builtinId="9" hidden="1"/>
    <cellStyle name="Followed Hyperlink" xfId="9715" builtinId="9" hidden="1"/>
    <cellStyle name="Followed Hyperlink" xfId="9716" builtinId="9" hidden="1"/>
    <cellStyle name="Followed Hyperlink" xfId="9717" builtinId="9" hidden="1"/>
    <cellStyle name="Followed Hyperlink" xfId="9718" builtinId="9" hidden="1"/>
    <cellStyle name="Followed Hyperlink" xfId="9719" builtinId="9" hidden="1"/>
    <cellStyle name="Followed Hyperlink" xfId="9720" builtinId="9" hidden="1"/>
    <cellStyle name="Followed Hyperlink" xfId="9721" builtinId="9" hidden="1"/>
    <cellStyle name="Followed Hyperlink" xfId="9722" builtinId="9" hidden="1"/>
    <cellStyle name="Followed Hyperlink" xfId="9723" builtinId="9" hidden="1"/>
    <cellStyle name="Followed Hyperlink" xfId="9724" builtinId="9" hidden="1"/>
    <cellStyle name="Followed Hyperlink" xfId="9725" builtinId="9" hidden="1"/>
    <cellStyle name="Followed Hyperlink" xfId="9726" builtinId="9" hidden="1"/>
    <cellStyle name="Followed Hyperlink" xfId="9727" builtinId="9" hidden="1"/>
    <cellStyle name="Followed Hyperlink" xfId="9728" builtinId="9" hidden="1"/>
    <cellStyle name="Followed Hyperlink" xfId="9729" builtinId="9" hidden="1"/>
    <cellStyle name="Followed Hyperlink" xfId="9730" builtinId="9" hidden="1"/>
    <cellStyle name="Followed Hyperlink" xfId="9731" builtinId="9" hidden="1"/>
    <cellStyle name="Followed Hyperlink" xfId="9732" builtinId="9" hidden="1"/>
    <cellStyle name="Followed Hyperlink" xfId="9733" builtinId="9" hidden="1"/>
    <cellStyle name="Followed Hyperlink" xfId="9734" builtinId="9" hidden="1"/>
    <cellStyle name="Followed Hyperlink" xfId="9735" builtinId="9" hidden="1"/>
    <cellStyle name="Followed Hyperlink" xfId="9736" builtinId="9" hidden="1"/>
    <cellStyle name="Followed Hyperlink" xfId="9737" builtinId="9" hidden="1"/>
    <cellStyle name="Followed Hyperlink" xfId="9738" builtinId="9" hidden="1"/>
    <cellStyle name="Followed Hyperlink" xfId="9739" builtinId="9" hidden="1"/>
    <cellStyle name="Followed Hyperlink" xfId="9740" builtinId="9" hidden="1"/>
    <cellStyle name="Followed Hyperlink" xfId="9741" builtinId="9" hidden="1"/>
    <cellStyle name="Followed Hyperlink" xfId="9742" builtinId="9" hidden="1"/>
    <cellStyle name="Followed Hyperlink" xfId="9743" builtinId="9" hidden="1"/>
    <cellStyle name="Followed Hyperlink" xfId="9744" builtinId="9" hidden="1"/>
    <cellStyle name="Followed Hyperlink 2" xfId="2225" xr:uid="{00000000-0005-0000-0000-00008E1A0000}"/>
    <cellStyle name="Footnote" xfId="2226" xr:uid="{00000000-0005-0000-0000-00008F1A0000}"/>
    <cellStyle name="Good 2" xfId="42" xr:uid="{00000000-0005-0000-0000-0000901A0000}"/>
    <cellStyle name="Good 2 2" xfId="2227" xr:uid="{00000000-0005-0000-0000-0000911A0000}"/>
    <cellStyle name="Good 2 3" xfId="2228" xr:uid="{00000000-0005-0000-0000-0000921A0000}"/>
    <cellStyle name="Good 2 4" xfId="2229" xr:uid="{00000000-0005-0000-0000-0000931A0000}"/>
    <cellStyle name="Good 2 5" xfId="2230" xr:uid="{00000000-0005-0000-0000-0000941A0000}"/>
    <cellStyle name="Good 2 6" xfId="2231" xr:uid="{00000000-0005-0000-0000-0000951A0000}"/>
    <cellStyle name="Good 2 7" xfId="2232" xr:uid="{00000000-0005-0000-0000-0000961A0000}"/>
    <cellStyle name="Good 2 8" xfId="2233" xr:uid="{00000000-0005-0000-0000-0000971A0000}"/>
    <cellStyle name="Good 2 9" xfId="2234" xr:uid="{00000000-0005-0000-0000-0000981A0000}"/>
    <cellStyle name="Good 3" xfId="2235" xr:uid="{00000000-0005-0000-0000-0000991A0000}"/>
    <cellStyle name="Grey" xfId="2236" xr:uid="{00000000-0005-0000-0000-00009A1A0000}"/>
    <cellStyle name="GWN Table Body" xfId="2237" xr:uid="{00000000-0005-0000-0000-00009B1A0000}"/>
    <cellStyle name="GWN Table Header" xfId="2238" xr:uid="{00000000-0005-0000-0000-00009C1A0000}"/>
    <cellStyle name="GWN Table Left Header" xfId="2239" xr:uid="{00000000-0005-0000-0000-00009D1A0000}"/>
    <cellStyle name="GWN Table Note" xfId="2240" xr:uid="{00000000-0005-0000-0000-00009E1A0000}"/>
    <cellStyle name="GWN Table Title" xfId="2241" xr:uid="{00000000-0005-0000-0000-00009F1A0000}"/>
    <cellStyle name="hard no" xfId="2242" xr:uid="{00000000-0005-0000-0000-0000A01A0000}"/>
    <cellStyle name="Hard Percent" xfId="2243" xr:uid="{00000000-0005-0000-0000-0000A11A0000}"/>
    <cellStyle name="hardno" xfId="2244" xr:uid="{00000000-0005-0000-0000-0000A21A0000}"/>
    <cellStyle name="Header" xfId="2245" xr:uid="{00000000-0005-0000-0000-0000A31A0000}"/>
    <cellStyle name="Header1" xfId="2246" xr:uid="{00000000-0005-0000-0000-0000A41A0000}"/>
    <cellStyle name="Header2" xfId="2247" xr:uid="{00000000-0005-0000-0000-0000A51A0000}"/>
    <cellStyle name="Heading" xfId="2248" xr:uid="{00000000-0005-0000-0000-0000A61A0000}"/>
    <cellStyle name="Heading 1 2" xfId="43" xr:uid="{00000000-0005-0000-0000-0000A71A0000}"/>
    <cellStyle name="Heading 1 2 2" xfId="2249" xr:uid="{00000000-0005-0000-0000-0000A81A0000}"/>
    <cellStyle name="Heading 1 2 3" xfId="2250" xr:uid="{00000000-0005-0000-0000-0000A91A0000}"/>
    <cellStyle name="Heading 1 2 4" xfId="2251" xr:uid="{00000000-0005-0000-0000-0000AA1A0000}"/>
    <cellStyle name="Heading 1 2 5" xfId="2252" xr:uid="{00000000-0005-0000-0000-0000AB1A0000}"/>
    <cellStyle name="Heading 1 2 6" xfId="2253" xr:uid="{00000000-0005-0000-0000-0000AC1A0000}"/>
    <cellStyle name="Heading 1 3" xfId="2254" xr:uid="{00000000-0005-0000-0000-0000AD1A0000}"/>
    <cellStyle name="Heading 2 2" xfId="44" xr:uid="{00000000-0005-0000-0000-0000AE1A0000}"/>
    <cellStyle name="Heading 2 2 2" xfId="2255" xr:uid="{00000000-0005-0000-0000-0000AF1A0000}"/>
    <cellStyle name="Heading 2 2 3" xfId="2256" xr:uid="{00000000-0005-0000-0000-0000B01A0000}"/>
    <cellStyle name="Heading 2 2 4" xfId="2257" xr:uid="{00000000-0005-0000-0000-0000B11A0000}"/>
    <cellStyle name="Heading 2 2 5" xfId="2258" xr:uid="{00000000-0005-0000-0000-0000B21A0000}"/>
    <cellStyle name="Heading 2 2 6" xfId="2259" xr:uid="{00000000-0005-0000-0000-0000B31A0000}"/>
    <cellStyle name="Heading 2 3" xfId="2260" xr:uid="{00000000-0005-0000-0000-0000B41A0000}"/>
    <cellStyle name="Heading 3 2" xfId="45" xr:uid="{00000000-0005-0000-0000-0000B51A0000}"/>
    <cellStyle name="Heading 3 2 2" xfId="2261" xr:uid="{00000000-0005-0000-0000-0000B61A0000}"/>
    <cellStyle name="Heading 3 2 3" xfId="2262" xr:uid="{00000000-0005-0000-0000-0000B71A0000}"/>
    <cellStyle name="Heading 3 2 4" xfId="2263" xr:uid="{00000000-0005-0000-0000-0000B81A0000}"/>
    <cellStyle name="Heading 3 2 5" xfId="2264" xr:uid="{00000000-0005-0000-0000-0000B91A0000}"/>
    <cellStyle name="Heading 3 2 6" xfId="2265" xr:uid="{00000000-0005-0000-0000-0000BA1A0000}"/>
    <cellStyle name="Heading 3 2 7" xfId="2266" xr:uid="{00000000-0005-0000-0000-0000BB1A0000}"/>
    <cellStyle name="Heading 3 2 8" xfId="9746" xr:uid="{00000000-0005-0000-0000-0000BC1A0000}"/>
    <cellStyle name="Heading 3 3" xfId="2267" xr:uid="{00000000-0005-0000-0000-0000BD1A0000}"/>
    <cellStyle name="Heading 4 2" xfId="46" xr:uid="{00000000-0005-0000-0000-0000BE1A0000}"/>
    <cellStyle name="Heading 4 2 2" xfId="2268" xr:uid="{00000000-0005-0000-0000-0000BF1A0000}"/>
    <cellStyle name="Heading 4 3" xfId="2269" xr:uid="{00000000-0005-0000-0000-0000C01A0000}"/>
    <cellStyle name="Heading2" xfId="2270" xr:uid="{00000000-0005-0000-0000-0000C11A0000}"/>
    <cellStyle name="Heading3" xfId="2271" xr:uid="{00000000-0005-0000-0000-0000C21A0000}"/>
    <cellStyle name="HeadingColumn" xfId="2272" xr:uid="{00000000-0005-0000-0000-0000C31A0000}"/>
    <cellStyle name="HeadingS" xfId="2273" xr:uid="{00000000-0005-0000-0000-0000C41A0000}"/>
    <cellStyle name="HeadingYear" xfId="2274" xr:uid="{00000000-0005-0000-0000-0000C51A0000}"/>
    <cellStyle name="HeadlineStyle" xfId="2275" xr:uid="{00000000-0005-0000-0000-0000C61A0000}"/>
    <cellStyle name="HeadlineStyleJustified" xfId="2276" xr:uid="{00000000-0005-0000-0000-0000C71A0000}"/>
    <cellStyle name="Hed Side_Sheet1" xfId="2277" xr:uid="{00000000-0005-0000-0000-0000C81A0000}"/>
    <cellStyle name="Hed Top" xfId="2278" xr:uid="{00000000-0005-0000-0000-0000C91A0000}"/>
    <cellStyle name="Hyperlink" xfId="73" builtinId="8"/>
    <cellStyle name="Hyperlink 2" xfId="2279" xr:uid="{00000000-0005-0000-0000-0000CB1A0000}"/>
    <cellStyle name="Hyperlink 2 10" xfId="2280" xr:uid="{00000000-0005-0000-0000-0000CC1A0000}"/>
    <cellStyle name="Hyperlink 2 11" xfId="2281" xr:uid="{00000000-0005-0000-0000-0000CD1A0000}"/>
    <cellStyle name="Hyperlink 2 12" xfId="2282" xr:uid="{00000000-0005-0000-0000-0000CE1A0000}"/>
    <cellStyle name="Hyperlink 2 13" xfId="2283" xr:uid="{00000000-0005-0000-0000-0000CF1A0000}"/>
    <cellStyle name="Hyperlink 2 2" xfId="2284" xr:uid="{00000000-0005-0000-0000-0000D01A0000}"/>
    <cellStyle name="Hyperlink 2 2 2" xfId="2285" xr:uid="{00000000-0005-0000-0000-0000D11A0000}"/>
    <cellStyle name="Hyperlink 2 3" xfId="2286" xr:uid="{00000000-0005-0000-0000-0000D21A0000}"/>
    <cellStyle name="Hyperlink 2 3 2" xfId="2287" xr:uid="{00000000-0005-0000-0000-0000D31A0000}"/>
    <cellStyle name="Hyperlink 2 4" xfId="2288" xr:uid="{00000000-0005-0000-0000-0000D41A0000}"/>
    <cellStyle name="Hyperlink 2 5" xfId="2289" xr:uid="{00000000-0005-0000-0000-0000D51A0000}"/>
    <cellStyle name="Hyperlink 2 6" xfId="2290" xr:uid="{00000000-0005-0000-0000-0000D61A0000}"/>
    <cellStyle name="Hyperlink 2 7" xfId="2291" xr:uid="{00000000-0005-0000-0000-0000D71A0000}"/>
    <cellStyle name="Hyperlink 2 8" xfId="2292" xr:uid="{00000000-0005-0000-0000-0000D81A0000}"/>
    <cellStyle name="Hyperlink 2 9" xfId="2293" xr:uid="{00000000-0005-0000-0000-0000D91A0000}"/>
    <cellStyle name="Hyperlink 3" xfId="2294" xr:uid="{00000000-0005-0000-0000-0000DA1A0000}"/>
    <cellStyle name="Hyperlink 3 10" xfId="2295" xr:uid="{00000000-0005-0000-0000-0000DB1A0000}"/>
    <cellStyle name="Hyperlink 3 11" xfId="2296" xr:uid="{00000000-0005-0000-0000-0000DC1A0000}"/>
    <cellStyle name="Hyperlink 3 12" xfId="2297" xr:uid="{00000000-0005-0000-0000-0000DD1A0000}"/>
    <cellStyle name="Hyperlink 3 2" xfId="2298" xr:uid="{00000000-0005-0000-0000-0000DE1A0000}"/>
    <cellStyle name="Hyperlink 3 3" xfId="2299" xr:uid="{00000000-0005-0000-0000-0000DF1A0000}"/>
    <cellStyle name="Hyperlink 3 4" xfId="2300" xr:uid="{00000000-0005-0000-0000-0000E01A0000}"/>
    <cellStyle name="Hyperlink 3 5" xfId="2301" xr:uid="{00000000-0005-0000-0000-0000E11A0000}"/>
    <cellStyle name="Hyperlink 3 6" xfId="2302" xr:uid="{00000000-0005-0000-0000-0000E21A0000}"/>
    <cellStyle name="Hyperlink 3 7" xfId="2303" xr:uid="{00000000-0005-0000-0000-0000E31A0000}"/>
    <cellStyle name="Hyperlink 3 8" xfId="2304" xr:uid="{00000000-0005-0000-0000-0000E41A0000}"/>
    <cellStyle name="Hyperlink 3 9" xfId="2305" xr:uid="{00000000-0005-0000-0000-0000E51A0000}"/>
    <cellStyle name="Hyperlink 4" xfId="2306" xr:uid="{00000000-0005-0000-0000-0000E61A0000}"/>
    <cellStyle name="Hyperlink 5" xfId="2307" xr:uid="{00000000-0005-0000-0000-0000E71A0000}"/>
    <cellStyle name="InLink_Acquis_CapitalCost " xfId="2308" xr:uid="{00000000-0005-0000-0000-0000E81A0000}"/>
    <cellStyle name="Input (1dp#)_ Pies " xfId="2309" xr:uid="{00000000-0005-0000-0000-0000E91A0000}"/>
    <cellStyle name="Input [yellow]" xfId="2310" xr:uid="{00000000-0005-0000-0000-0000EA1A0000}"/>
    <cellStyle name="Input 2" xfId="47" xr:uid="{00000000-0005-0000-0000-0000EB1A0000}"/>
    <cellStyle name="Input 2 10" xfId="9747" xr:uid="{00000000-0005-0000-0000-0000EC1A0000}"/>
    <cellStyle name="Input 2 2" xfId="65" xr:uid="{00000000-0005-0000-0000-0000ED1A0000}"/>
    <cellStyle name="Input 2 2 2" xfId="85" xr:uid="{00000000-0005-0000-0000-0000EE1A0000}"/>
    <cellStyle name="Input 2 2 2 2" xfId="9767" xr:uid="{00000000-0005-0000-0000-0000EF1A0000}"/>
    <cellStyle name="Input 2 2 3" xfId="9753" xr:uid="{00000000-0005-0000-0000-0000F01A0000}"/>
    <cellStyle name="Input 2 3" xfId="79" xr:uid="{00000000-0005-0000-0000-0000F11A0000}"/>
    <cellStyle name="Input 2 3 2" xfId="9761" xr:uid="{00000000-0005-0000-0000-0000F21A0000}"/>
    <cellStyle name="Input 2 4" xfId="2311" xr:uid="{00000000-0005-0000-0000-0000F31A0000}"/>
    <cellStyle name="Input 2 5" xfId="2312" xr:uid="{00000000-0005-0000-0000-0000F41A0000}"/>
    <cellStyle name="Input 2 6" xfId="2313" xr:uid="{00000000-0005-0000-0000-0000F51A0000}"/>
    <cellStyle name="Input 2 7" xfId="2314" xr:uid="{00000000-0005-0000-0000-0000F61A0000}"/>
    <cellStyle name="Input 2 8" xfId="2315" xr:uid="{00000000-0005-0000-0000-0000F71A0000}"/>
    <cellStyle name="Input 2 9" xfId="2316" xr:uid="{00000000-0005-0000-0000-0000F81A0000}"/>
    <cellStyle name="Input 3" xfId="2317" xr:uid="{00000000-0005-0000-0000-0000F91A0000}"/>
    <cellStyle name="InputBlueFont" xfId="2318" xr:uid="{00000000-0005-0000-0000-0000FA1A0000}"/>
    <cellStyle name="InputGen" xfId="2319" xr:uid="{00000000-0005-0000-0000-0000FB1A0000}"/>
    <cellStyle name="InputKeepColour" xfId="2320" xr:uid="{00000000-0005-0000-0000-0000FC1A0000}"/>
    <cellStyle name="InputKeepPale" xfId="2321" xr:uid="{00000000-0005-0000-0000-0000FD1A0000}"/>
    <cellStyle name="InputVariColour" xfId="2322" xr:uid="{00000000-0005-0000-0000-0000FE1A0000}"/>
    <cellStyle name="Integer" xfId="2323" xr:uid="{00000000-0005-0000-0000-0000FF1A0000}"/>
    <cellStyle name="Invisible" xfId="2324" xr:uid="{00000000-0005-0000-0000-0000001B0000}"/>
    <cellStyle name="Item" xfId="2325" xr:uid="{00000000-0005-0000-0000-0000011B0000}"/>
    <cellStyle name="Items_Obligatory" xfId="2326" xr:uid="{00000000-0005-0000-0000-0000021B0000}"/>
    <cellStyle name="ItemTypeClass" xfId="2327" xr:uid="{00000000-0005-0000-0000-0000031B0000}"/>
    <cellStyle name="ItemTypeClass 2" xfId="6861" xr:uid="{00000000-0005-0000-0000-0000041B0000}"/>
    <cellStyle name="KP_Normal" xfId="2328" xr:uid="{00000000-0005-0000-0000-0000051B0000}"/>
    <cellStyle name="Lien hypertexte visité_index" xfId="2329" xr:uid="{00000000-0005-0000-0000-0000061B0000}"/>
    <cellStyle name="Lien hypertexte_index" xfId="2330" xr:uid="{00000000-0005-0000-0000-0000071B0000}"/>
    <cellStyle name="ligne_detail" xfId="2331" xr:uid="{00000000-0005-0000-0000-0000081B0000}"/>
    <cellStyle name="Line" xfId="2332" xr:uid="{00000000-0005-0000-0000-0000091B0000}"/>
    <cellStyle name="Line 2" xfId="5699" xr:uid="{00000000-0005-0000-0000-00000A1B0000}"/>
    <cellStyle name="Link Currency (0)" xfId="2333" xr:uid="{00000000-0005-0000-0000-00000B1B0000}"/>
    <cellStyle name="Link Currency (2)" xfId="2334" xr:uid="{00000000-0005-0000-0000-00000C1B0000}"/>
    <cellStyle name="Link Units (0)" xfId="2335" xr:uid="{00000000-0005-0000-0000-00000D1B0000}"/>
    <cellStyle name="Link Units (1)" xfId="2336" xr:uid="{00000000-0005-0000-0000-00000E1B0000}"/>
    <cellStyle name="Link Units (2)" xfId="2337" xr:uid="{00000000-0005-0000-0000-00000F1B0000}"/>
    <cellStyle name="Linked Cell 2" xfId="48" xr:uid="{00000000-0005-0000-0000-0000101B0000}"/>
    <cellStyle name="Linked Cell 2 2" xfId="2338" xr:uid="{00000000-0005-0000-0000-0000111B0000}"/>
    <cellStyle name="Linked Cell 2 3" xfId="2339" xr:uid="{00000000-0005-0000-0000-0000121B0000}"/>
    <cellStyle name="Linked Cell 2 4" xfId="2340" xr:uid="{00000000-0005-0000-0000-0000131B0000}"/>
    <cellStyle name="Linked Cell 2 5" xfId="2341" xr:uid="{00000000-0005-0000-0000-0000141B0000}"/>
    <cellStyle name="Linked Cell 2 6" xfId="2342" xr:uid="{00000000-0005-0000-0000-0000151B0000}"/>
    <cellStyle name="Linked Cell 2 7" xfId="2343" xr:uid="{00000000-0005-0000-0000-0000161B0000}"/>
    <cellStyle name="Linked Cell 2 8" xfId="2344" xr:uid="{00000000-0005-0000-0000-0000171B0000}"/>
    <cellStyle name="Linked Cell 2 9" xfId="2345" xr:uid="{00000000-0005-0000-0000-0000181B0000}"/>
    <cellStyle name="Linked Cell 3" xfId="2346" xr:uid="{00000000-0005-0000-0000-0000191B0000}"/>
    <cellStyle name="m/d/yy" xfId="2347" xr:uid="{00000000-0005-0000-0000-00001A1B0000}"/>
    <cellStyle name="m/d/yy 2" xfId="5700" xr:uid="{00000000-0005-0000-0000-00001B1B0000}"/>
    <cellStyle name="m1" xfId="2348" xr:uid="{00000000-0005-0000-0000-00001C1B0000}"/>
    <cellStyle name="Major item" xfId="2349" xr:uid="{00000000-0005-0000-0000-00001D1B0000}"/>
    <cellStyle name="Margin" xfId="2350" xr:uid="{00000000-0005-0000-0000-00001E1B0000}"/>
    <cellStyle name="Migliaia (0)_Sheet1" xfId="2351" xr:uid="{00000000-0005-0000-0000-00001F1B0000}"/>
    <cellStyle name="Migliaia_piv_polio" xfId="2352" xr:uid="{00000000-0005-0000-0000-0000201B0000}"/>
    <cellStyle name="Millares [0]_Asset Mgmt " xfId="2353" xr:uid="{00000000-0005-0000-0000-0000211B0000}"/>
    <cellStyle name="Millares_2AV_M_M " xfId="2354" xr:uid="{00000000-0005-0000-0000-0000221B0000}"/>
    <cellStyle name="Milliers [0]_CANADA1" xfId="2355" xr:uid="{00000000-0005-0000-0000-0000231B0000}"/>
    <cellStyle name="Milliers 2" xfId="2356" xr:uid="{00000000-0005-0000-0000-0000241B0000}"/>
    <cellStyle name="Milliers_CANADA1" xfId="2357" xr:uid="{00000000-0005-0000-0000-0000251B0000}"/>
    <cellStyle name="mm/dd/yy" xfId="2358" xr:uid="{00000000-0005-0000-0000-0000261B0000}"/>
    <cellStyle name="mod1" xfId="2359" xr:uid="{00000000-0005-0000-0000-0000271B0000}"/>
    <cellStyle name="modelo1" xfId="2360" xr:uid="{00000000-0005-0000-0000-0000281B0000}"/>
    <cellStyle name="Moneda [0]_2AV_M_M " xfId="2361" xr:uid="{00000000-0005-0000-0000-0000291B0000}"/>
    <cellStyle name="Moneda_2AV_M_M " xfId="2362" xr:uid="{00000000-0005-0000-0000-00002A1B0000}"/>
    <cellStyle name="Monétaire [0]_CANADA1" xfId="2363" xr:uid="{00000000-0005-0000-0000-00002B1B0000}"/>
    <cellStyle name="Monétaire 2" xfId="2364" xr:uid="{00000000-0005-0000-0000-00002C1B0000}"/>
    <cellStyle name="Monétaire_CANADA1" xfId="2365" xr:uid="{00000000-0005-0000-0000-00002D1B0000}"/>
    <cellStyle name="Monetario" xfId="2366" xr:uid="{00000000-0005-0000-0000-00002E1B0000}"/>
    <cellStyle name="MonthYears" xfId="2367" xr:uid="{00000000-0005-0000-0000-00002F1B0000}"/>
    <cellStyle name="Multiple" xfId="2368" xr:uid="{00000000-0005-0000-0000-0000301B0000}"/>
    <cellStyle name="Multiple (no x)" xfId="2369" xr:uid="{00000000-0005-0000-0000-0000311B0000}"/>
    <cellStyle name="Multiple (x)" xfId="2370" xr:uid="{00000000-0005-0000-0000-0000321B0000}"/>
    <cellStyle name="Multiple [0]" xfId="2371" xr:uid="{00000000-0005-0000-0000-0000331B0000}"/>
    <cellStyle name="Multiple [1]" xfId="2372" xr:uid="{00000000-0005-0000-0000-0000341B0000}"/>
    <cellStyle name="Multiple [2]" xfId="2373" xr:uid="{00000000-0005-0000-0000-0000351B0000}"/>
    <cellStyle name="Multiple [3]" xfId="2374" xr:uid="{00000000-0005-0000-0000-0000361B0000}"/>
    <cellStyle name="Multiple_1030171N" xfId="2375" xr:uid="{00000000-0005-0000-0000-0000371B0000}"/>
    <cellStyle name="neg0.0_CapitalCost " xfId="2376" xr:uid="{00000000-0005-0000-0000-0000381B0000}"/>
    <cellStyle name="Neutral 2" xfId="49" xr:uid="{00000000-0005-0000-0000-0000391B0000}"/>
    <cellStyle name="Neutral 2 2" xfId="2377" xr:uid="{00000000-0005-0000-0000-00003A1B0000}"/>
    <cellStyle name="Neutral 2 3" xfId="2378" xr:uid="{00000000-0005-0000-0000-00003B1B0000}"/>
    <cellStyle name="Neutral 2 4" xfId="2379" xr:uid="{00000000-0005-0000-0000-00003C1B0000}"/>
    <cellStyle name="Neutral 2 5" xfId="2380" xr:uid="{00000000-0005-0000-0000-00003D1B0000}"/>
    <cellStyle name="Neutral 2 6" xfId="2381" xr:uid="{00000000-0005-0000-0000-00003E1B0000}"/>
    <cellStyle name="Neutral 2 7" xfId="2382" xr:uid="{00000000-0005-0000-0000-00003F1B0000}"/>
    <cellStyle name="Neutral 2 8" xfId="2383" xr:uid="{00000000-0005-0000-0000-0000401B0000}"/>
    <cellStyle name="Neutral 2 9" xfId="2384" xr:uid="{00000000-0005-0000-0000-0000411B0000}"/>
    <cellStyle name="Neutral 3" xfId="2385" xr:uid="{00000000-0005-0000-0000-0000421B0000}"/>
    <cellStyle name="New" xfId="2386" xr:uid="{00000000-0005-0000-0000-0000431B0000}"/>
    <cellStyle name="Nil" xfId="2387" xr:uid="{00000000-0005-0000-0000-0000441B0000}"/>
    <cellStyle name="no dec" xfId="2388" xr:uid="{00000000-0005-0000-0000-0000451B0000}"/>
    <cellStyle name="No-definido" xfId="2389" xr:uid="{00000000-0005-0000-0000-0000461B0000}"/>
    <cellStyle name="Non_Input_Cell_Figures" xfId="2390" xr:uid="{00000000-0005-0000-0000-0000471B0000}"/>
    <cellStyle name="NonPrintingArea" xfId="2391" xr:uid="{00000000-0005-0000-0000-0000481B0000}"/>
    <cellStyle name="NORAYAS" xfId="2392" xr:uid="{00000000-0005-0000-0000-0000491B0000}"/>
    <cellStyle name="Normal" xfId="0" builtinId="0"/>
    <cellStyle name="Normal--" xfId="4541" xr:uid="{00000000-0005-0000-0000-00004B1B0000}"/>
    <cellStyle name="Normal - Style1" xfId="2393" xr:uid="{00000000-0005-0000-0000-00004C1B0000}"/>
    <cellStyle name="Normal [0]" xfId="2394" xr:uid="{00000000-0005-0000-0000-00004D1B0000}"/>
    <cellStyle name="Normal [1]" xfId="2395" xr:uid="{00000000-0005-0000-0000-00004E1B0000}"/>
    <cellStyle name="Normal [3]" xfId="2396" xr:uid="{00000000-0005-0000-0000-00004F1B0000}"/>
    <cellStyle name="Normal [3] 2" xfId="2397" xr:uid="{00000000-0005-0000-0000-0000501B0000}"/>
    <cellStyle name="Normal [3] 3" xfId="2398" xr:uid="{00000000-0005-0000-0000-0000511B0000}"/>
    <cellStyle name="Normal 10" xfId="2399" xr:uid="{00000000-0005-0000-0000-0000521B0000}"/>
    <cellStyle name="Normal 10 2" xfId="2400" xr:uid="{00000000-0005-0000-0000-0000531B0000}"/>
    <cellStyle name="Normal 10 3" xfId="2401" xr:uid="{00000000-0005-0000-0000-0000541B0000}"/>
    <cellStyle name="Normal 10 4" xfId="2402" xr:uid="{00000000-0005-0000-0000-0000551B0000}"/>
    <cellStyle name="Normal 10 5" xfId="2403" xr:uid="{00000000-0005-0000-0000-0000561B0000}"/>
    <cellStyle name="Normal 10 6" xfId="2404" xr:uid="{00000000-0005-0000-0000-0000571B0000}"/>
    <cellStyle name="Normal 10 7" xfId="669" xr:uid="{00000000-0005-0000-0000-0000581B0000}"/>
    <cellStyle name="Normal 11" xfId="2405" xr:uid="{00000000-0005-0000-0000-0000591B0000}"/>
    <cellStyle name="Normal 11 2" xfId="2406" xr:uid="{00000000-0005-0000-0000-00005A1B0000}"/>
    <cellStyle name="Normal 11 2 2" xfId="2407" xr:uid="{00000000-0005-0000-0000-00005B1B0000}"/>
    <cellStyle name="Normal 11 3" xfId="2408" xr:uid="{00000000-0005-0000-0000-00005C1B0000}"/>
    <cellStyle name="Normal 11 4" xfId="2409" xr:uid="{00000000-0005-0000-0000-00005D1B0000}"/>
    <cellStyle name="Normal 11 5" xfId="2410" xr:uid="{00000000-0005-0000-0000-00005E1B0000}"/>
    <cellStyle name="Normal 11 6" xfId="2411" xr:uid="{00000000-0005-0000-0000-00005F1B0000}"/>
    <cellStyle name="Normal 11 7" xfId="2412" xr:uid="{00000000-0005-0000-0000-0000601B0000}"/>
    <cellStyle name="Normal 12" xfId="2413" xr:uid="{00000000-0005-0000-0000-0000611B0000}"/>
    <cellStyle name="Normal 12 2" xfId="2414" xr:uid="{00000000-0005-0000-0000-0000621B0000}"/>
    <cellStyle name="Normal 12 3" xfId="2415" xr:uid="{00000000-0005-0000-0000-0000631B0000}"/>
    <cellStyle name="Normal 12 4" xfId="2416" xr:uid="{00000000-0005-0000-0000-0000641B0000}"/>
    <cellStyle name="Normal 12 5" xfId="2417" xr:uid="{00000000-0005-0000-0000-0000651B0000}"/>
    <cellStyle name="Normal 13" xfId="2418" xr:uid="{00000000-0005-0000-0000-0000661B0000}"/>
    <cellStyle name="Normal 13 2" xfId="2419" xr:uid="{00000000-0005-0000-0000-0000671B0000}"/>
    <cellStyle name="Normal 13 3" xfId="2420" xr:uid="{00000000-0005-0000-0000-0000681B0000}"/>
    <cellStyle name="Normal 14" xfId="2421" xr:uid="{00000000-0005-0000-0000-0000691B0000}"/>
    <cellStyle name="Normal 14 2" xfId="2422" xr:uid="{00000000-0005-0000-0000-00006A1B0000}"/>
    <cellStyle name="Normal 14 3" xfId="2423" xr:uid="{00000000-0005-0000-0000-00006B1B0000}"/>
    <cellStyle name="Normal 15" xfId="2424" xr:uid="{00000000-0005-0000-0000-00006C1B0000}"/>
    <cellStyle name="Normal 15 2" xfId="2425" xr:uid="{00000000-0005-0000-0000-00006D1B0000}"/>
    <cellStyle name="Normal 15 2 2" xfId="2426" xr:uid="{00000000-0005-0000-0000-00006E1B0000}"/>
    <cellStyle name="Normal 15 3" xfId="2427" xr:uid="{00000000-0005-0000-0000-00006F1B0000}"/>
    <cellStyle name="Normal 15 4" xfId="2428" xr:uid="{00000000-0005-0000-0000-0000701B0000}"/>
    <cellStyle name="Normal 16" xfId="2429" xr:uid="{00000000-0005-0000-0000-0000711B0000}"/>
    <cellStyle name="Normal 16 2" xfId="2430" xr:uid="{00000000-0005-0000-0000-0000721B0000}"/>
    <cellStyle name="Normal 16 3" xfId="2431" xr:uid="{00000000-0005-0000-0000-0000731B0000}"/>
    <cellStyle name="Normal 17" xfId="2432" xr:uid="{00000000-0005-0000-0000-0000741B0000}"/>
    <cellStyle name="Normal 18" xfId="2433" xr:uid="{00000000-0005-0000-0000-0000751B0000}"/>
    <cellStyle name="Normal 18 2" xfId="2434" xr:uid="{00000000-0005-0000-0000-0000761B0000}"/>
    <cellStyle name="Normal 19" xfId="2435" xr:uid="{00000000-0005-0000-0000-0000771B0000}"/>
    <cellStyle name="Normal 2" xfId="5" xr:uid="{00000000-0005-0000-0000-0000781B0000}"/>
    <cellStyle name="Normal-- 2" xfId="4542" xr:uid="{00000000-0005-0000-0000-0000791B0000}"/>
    <cellStyle name="Normal 2 10" xfId="2436" xr:uid="{00000000-0005-0000-0000-00007A1B0000}"/>
    <cellStyle name="Normal 2 10 2" xfId="2437" xr:uid="{00000000-0005-0000-0000-00007B1B0000}"/>
    <cellStyle name="Normal 2 11" xfId="2438" xr:uid="{00000000-0005-0000-0000-00007C1B0000}"/>
    <cellStyle name="Normal 2 11 2" xfId="2439" xr:uid="{00000000-0005-0000-0000-00007D1B0000}"/>
    <cellStyle name="Normal 2 12" xfId="2440" xr:uid="{00000000-0005-0000-0000-00007E1B0000}"/>
    <cellStyle name="Normal 2 12 2" xfId="2441" xr:uid="{00000000-0005-0000-0000-00007F1B0000}"/>
    <cellStyle name="Normal 2 13" xfId="2442" xr:uid="{00000000-0005-0000-0000-0000801B0000}"/>
    <cellStyle name="Normal 2 13 2" xfId="2443" xr:uid="{00000000-0005-0000-0000-0000811B0000}"/>
    <cellStyle name="Normal 2 14" xfId="2444" xr:uid="{00000000-0005-0000-0000-0000821B0000}"/>
    <cellStyle name="Normal 2 14 2" xfId="2445" xr:uid="{00000000-0005-0000-0000-0000831B0000}"/>
    <cellStyle name="Normal 2 15" xfId="2446" xr:uid="{00000000-0005-0000-0000-0000841B0000}"/>
    <cellStyle name="Normal 2 15 2" xfId="2447" xr:uid="{00000000-0005-0000-0000-0000851B0000}"/>
    <cellStyle name="Normal 2 16" xfId="2448" xr:uid="{00000000-0005-0000-0000-0000861B0000}"/>
    <cellStyle name="Normal 2 16 2" xfId="2449" xr:uid="{00000000-0005-0000-0000-0000871B0000}"/>
    <cellStyle name="Normal 2 17" xfId="2450" xr:uid="{00000000-0005-0000-0000-0000881B0000}"/>
    <cellStyle name="Normal 2 17 2" xfId="2451" xr:uid="{00000000-0005-0000-0000-0000891B0000}"/>
    <cellStyle name="Normal 2 18" xfId="2452" xr:uid="{00000000-0005-0000-0000-00008A1B0000}"/>
    <cellStyle name="Normal 2 18 2" xfId="2453" xr:uid="{00000000-0005-0000-0000-00008B1B0000}"/>
    <cellStyle name="Normal 2 19" xfId="2454" xr:uid="{00000000-0005-0000-0000-00008C1B0000}"/>
    <cellStyle name="Normal 2 19 2" xfId="2455" xr:uid="{00000000-0005-0000-0000-00008D1B0000}"/>
    <cellStyle name="Normal 2 2" xfId="6" xr:uid="{00000000-0005-0000-0000-00008E1B0000}"/>
    <cellStyle name="Normal 2 2 2" xfId="51" xr:uid="{00000000-0005-0000-0000-00008F1B0000}"/>
    <cellStyle name="Normal 2 2 2 2" xfId="2456" xr:uid="{00000000-0005-0000-0000-0000901B0000}"/>
    <cellStyle name="Normal 2 2 2 2 2" xfId="2457" xr:uid="{00000000-0005-0000-0000-0000911B0000}"/>
    <cellStyle name="Normal 2 2 2 3" xfId="2458" xr:uid="{00000000-0005-0000-0000-0000921B0000}"/>
    <cellStyle name="Normal 2 2 2 4" xfId="2459" xr:uid="{00000000-0005-0000-0000-0000931B0000}"/>
    <cellStyle name="Normal 2 2 2 5" xfId="2460" xr:uid="{00000000-0005-0000-0000-0000941B0000}"/>
    <cellStyle name="Normal 2 2 2 6" xfId="2461" xr:uid="{00000000-0005-0000-0000-0000951B0000}"/>
    <cellStyle name="Normal 2 2 3" xfId="2462" xr:uid="{00000000-0005-0000-0000-0000961B0000}"/>
    <cellStyle name="Normal 2 2 4" xfId="2463" xr:uid="{00000000-0005-0000-0000-0000971B0000}"/>
    <cellStyle name="Normal 2 2 4 2" xfId="2464" xr:uid="{00000000-0005-0000-0000-0000981B0000}"/>
    <cellStyle name="Normal 2 2 4 3" xfId="2465" xr:uid="{00000000-0005-0000-0000-0000991B0000}"/>
    <cellStyle name="Normal 2 2 5" xfId="2466" xr:uid="{00000000-0005-0000-0000-00009A1B0000}"/>
    <cellStyle name="Normal 2 2 6" xfId="2467" xr:uid="{00000000-0005-0000-0000-00009B1B0000}"/>
    <cellStyle name="Normal 2 20" xfId="2468" xr:uid="{00000000-0005-0000-0000-00009C1B0000}"/>
    <cellStyle name="Normal 2 20 2" xfId="2469" xr:uid="{00000000-0005-0000-0000-00009D1B0000}"/>
    <cellStyle name="Normal 2 21" xfId="2470" xr:uid="{00000000-0005-0000-0000-00009E1B0000}"/>
    <cellStyle name="Normal 2 21 2" xfId="2471" xr:uid="{00000000-0005-0000-0000-00009F1B0000}"/>
    <cellStyle name="Normal 2 22" xfId="2472" xr:uid="{00000000-0005-0000-0000-0000A01B0000}"/>
    <cellStyle name="Normal 2 22 2" xfId="2473" xr:uid="{00000000-0005-0000-0000-0000A11B0000}"/>
    <cellStyle name="Normal 2 23" xfId="2474" xr:uid="{00000000-0005-0000-0000-0000A21B0000}"/>
    <cellStyle name="Normal 2 23 2" xfId="2475" xr:uid="{00000000-0005-0000-0000-0000A31B0000}"/>
    <cellStyle name="Normal 2 24" xfId="2476" xr:uid="{00000000-0005-0000-0000-0000A41B0000}"/>
    <cellStyle name="Normal 2 24 2" xfId="2477" xr:uid="{00000000-0005-0000-0000-0000A51B0000}"/>
    <cellStyle name="Normal 2 24 2 2" xfId="2478" xr:uid="{00000000-0005-0000-0000-0000A61B0000}"/>
    <cellStyle name="Normal 2 24 3" xfId="2479" xr:uid="{00000000-0005-0000-0000-0000A71B0000}"/>
    <cellStyle name="Normal 2 24 4" xfId="2480" xr:uid="{00000000-0005-0000-0000-0000A81B0000}"/>
    <cellStyle name="Normal 2 25" xfId="2481" xr:uid="{00000000-0005-0000-0000-0000A91B0000}"/>
    <cellStyle name="Normal 2 25 2" xfId="2482" xr:uid="{00000000-0005-0000-0000-0000AA1B0000}"/>
    <cellStyle name="Normal 2 26" xfId="2483" xr:uid="{00000000-0005-0000-0000-0000AB1B0000}"/>
    <cellStyle name="Normal 2 26 2" xfId="2484" xr:uid="{00000000-0005-0000-0000-0000AC1B0000}"/>
    <cellStyle name="Normal 2 27" xfId="2485" xr:uid="{00000000-0005-0000-0000-0000AD1B0000}"/>
    <cellStyle name="Normal 2 27 2" xfId="2486" xr:uid="{00000000-0005-0000-0000-0000AE1B0000}"/>
    <cellStyle name="Normal 2 28" xfId="2487" xr:uid="{00000000-0005-0000-0000-0000AF1B0000}"/>
    <cellStyle name="Normal 2 28 2" xfId="2488" xr:uid="{00000000-0005-0000-0000-0000B01B0000}"/>
    <cellStyle name="Normal 2 29" xfId="2489" xr:uid="{00000000-0005-0000-0000-0000B11B0000}"/>
    <cellStyle name="Normal 2 29 2" xfId="2490" xr:uid="{00000000-0005-0000-0000-0000B21B0000}"/>
    <cellStyle name="Normal 2 3" xfId="50" xr:uid="{00000000-0005-0000-0000-0000B31B0000}"/>
    <cellStyle name="Normal 2 3 2" xfId="2491" xr:uid="{00000000-0005-0000-0000-0000B41B0000}"/>
    <cellStyle name="Normal 2 3 3" xfId="2492" xr:uid="{00000000-0005-0000-0000-0000B51B0000}"/>
    <cellStyle name="Normal 2 30" xfId="2493" xr:uid="{00000000-0005-0000-0000-0000B61B0000}"/>
    <cellStyle name="Normal 2 30 2" xfId="2494" xr:uid="{00000000-0005-0000-0000-0000B71B0000}"/>
    <cellStyle name="Normal 2 31" xfId="2495" xr:uid="{00000000-0005-0000-0000-0000B81B0000}"/>
    <cellStyle name="Normal 2 31 2" xfId="2496" xr:uid="{00000000-0005-0000-0000-0000B91B0000}"/>
    <cellStyle name="Normal 2 32" xfId="2497" xr:uid="{00000000-0005-0000-0000-0000BA1B0000}"/>
    <cellStyle name="Normal 2 33" xfId="2498" xr:uid="{00000000-0005-0000-0000-0000BB1B0000}"/>
    <cellStyle name="Normal 2 34" xfId="2499" xr:uid="{00000000-0005-0000-0000-0000BC1B0000}"/>
    <cellStyle name="Normal 2 35" xfId="2500" xr:uid="{00000000-0005-0000-0000-0000BD1B0000}"/>
    <cellStyle name="Normal 2 36" xfId="2501" xr:uid="{00000000-0005-0000-0000-0000BE1B0000}"/>
    <cellStyle name="Normal 2 37" xfId="2502" xr:uid="{00000000-0005-0000-0000-0000BF1B0000}"/>
    <cellStyle name="Normal 2 38" xfId="2503" xr:uid="{00000000-0005-0000-0000-0000C01B0000}"/>
    <cellStyle name="Normal 2 38 2" xfId="2504" xr:uid="{00000000-0005-0000-0000-0000C11B0000}"/>
    <cellStyle name="Normal 2 39" xfId="2505" xr:uid="{00000000-0005-0000-0000-0000C21B0000}"/>
    <cellStyle name="Normal 2 4" xfId="614" xr:uid="{00000000-0005-0000-0000-0000C31B0000}"/>
    <cellStyle name="Normal 2 4 2" xfId="2506" xr:uid="{00000000-0005-0000-0000-0000C41B0000}"/>
    <cellStyle name="Normal 2 4 3" xfId="2507" xr:uid="{00000000-0005-0000-0000-0000C51B0000}"/>
    <cellStyle name="Normal 2 4 4" xfId="2508" xr:uid="{00000000-0005-0000-0000-0000C61B0000}"/>
    <cellStyle name="Normal 2 40" xfId="2509" xr:uid="{00000000-0005-0000-0000-0000C71B0000}"/>
    <cellStyle name="Normal 2 41" xfId="2510" xr:uid="{00000000-0005-0000-0000-0000C81B0000}"/>
    <cellStyle name="Normal 2 42" xfId="2511" xr:uid="{00000000-0005-0000-0000-0000C91B0000}"/>
    <cellStyle name="Normal 2 43" xfId="2512" xr:uid="{00000000-0005-0000-0000-0000CA1B0000}"/>
    <cellStyle name="Normal 2 44" xfId="2513" xr:uid="{00000000-0005-0000-0000-0000CB1B0000}"/>
    <cellStyle name="Normal 2 45" xfId="2514" xr:uid="{00000000-0005-0000-0000-0000CC1B0000}"/>
    <cellStyle name="Normal 2 46" xfId="2515" xr:uid="{00000000-0005-0000-0000-0000CD1B0000}"/>
    <cellStyle name="Normal 2 47" xfId="2516" xr:uid="{00000000-0005-0000-0000-0000CE1B0000}"/>
    <cellStyle name="Normal 2 48" xfId="5151" xr:uid="{00000000-0005-0000-0000-0000CF1B0000}"/>
    <cellStyle name="Normal 2 5" xfId="623" xr:uid="{00000000-0005-0000-0000-0000D01B0000}"/>
    <cellStyle name="Normal 2 5 2" xfId="2517" xr:uid="{00000000-0005-0000-0000-0000D11B0000}"/>
    <cellStyle name="Normal 2 5 3" xfId="2518" xr:uid="{00000000-0005-0000-0000-0000D21B0000}"/>
    <cellStyle name="Normal 2 6" xfId="2519" xr:uid="{00000000-0005-0000-0000-0000D31B0000}"/>
    <cellStyle name="Normal 2 6 2" xfId="2520" xr:uid="{00000000-0005-0000-0000-0000D41B0000}"/>
    <cellStyle name="Normal 2 7" xfId="2521" xr:uid="{00000000-0005-0000-0000-0000D51B0000}"/>
    <cellStyle name="Normal 2 7 2" xfId="2522" xr:uid="{00000000-0005-0000-0000-0000D61B0000}"/>
    <cellStyle name="Normal 2 8" xfId="2523" xr:uid="{00000000-0005-0000-0000-0000D71B0000}"/>
    <cellStyle name="Normal 2 8 2" xfId="2524" xr:uid="{00000000-0005-0000-0000-0000D81B0000}"/>
    <cellStyle name="Normal 2 9" xfId="2525" xr:uid="{00000000-0005-0000-0000-0000D91B0000}"/>
    <cellStyle name="Normal 2 9 2" xfId="2526" xr:uid="{00000000-0005-0000-0000-0000DA1B0000}"/>
    <cellStyle name="Normal 20" xfId="2527" xr:uid="{00000000-0005-0000-0000-0000DB1B0000}"/>
    <cellStyle name="Normal 21" xfId="2528" xr:uid="{00000000-0005-0000-0000-0000DC1B0000}"/>
    <cellStyle name="Normal 22" xfId="2529" xr:uid="{00000000-0005-0000-0000-0000DD1B0000}"/>
    <cellStyle name="Normal 23" xfId="2530" xr:uid="{00000000-0005-0000-0000-0000DE1B0000}"/>
    <cellStyle name="Normal 24" xfId="2531" xr:uid="{00000000-0005-0000-0000-0000DF1B0000}"/>
    <cellStyle name="Normal 25" xfId="2532" xr:uid="{00000000-0005-0000-0000-0000E01B0000}"/>
    <cellStyle name="Normal 25 10" xfId="2533" xr:uid="{00000000-0005-0000-0000-0000E11B0000}"/>
    <cellStyle name="Normal 25 100" xfId="2534" xr:uid="{00000000-0005-0000-0000-0000E21B0000}"/>
    <cellStyle name="Normal 25 101" xfId="2535" xr:uid="{00000000-0005-0000-0000-0000E31B0000}"/>
    <cellStyle name="Normal 25 102" xfId="2536" xr:uid="{00000000-0005-0000-0000-0000E41B0000}"/>
    <cellStyle name="Normal 25 103" xfId="2537" xr:uid="{00000000-0005-0000-0000-0000E51B0000}"/>
    <cellStyle name="Normal 25 104" xfId="2538" xr:uid="{00000000-0005-0000-0000-0000E61B0000}"/>
    <cellStyle name="Normal 25 105" xfId="2539" xr:uid="{00000000-0005-0000-0000-0000E71B0000}"/>
    <cellStyle name="Normal 25 106" xfId="2540" xr:uid="{00000000-0005-0000-0000-0000E81B0000}"/>
    <cellStyle name="Normal 25 107" xfId="2541" xr:uid="{00000000-0005-0000-0000-0000E91B0000}"/>
    <cellStyle name="Normal 25 108" xfId="2542" xr:uid="{00000000-0005-0000-0000-0000EA1B0000}"/>
    <cellStyle name="Normal 25 109" xfId="2543" xr:uid="{00000000-0005-0000-0000-0000EB1B0000}"/>
    <cellStyle name="Normal 25 11" xfId="2544" xr:uid="{00000000-0005-0000-0000-0000EC1B0000}"/>
    <cellStyle name="Normal 25 12" xfId="2545" xr:uid="{00000000-0005-0000-0000-0000ED1B0000}"/>
    <cellStyle name="Normal 25 13" xfId="2546" xr:uid="{00000000-0005-0000-0000-0000EE1B0000}"/>
    <cellStyle name="Normal 25 14" xfId="2547" xr:uid="{00000000-0005-0000-0000-0000EF1B0000}"/>
    <cellStyle name="Normal 25 15" xfId="2548" xr:uid="{00000000-0005-0000-0000-0000F01B0000}"/>
    <cellStyle name="Normal 25 16" xfId="2549" xr:uid="{00000000-0005-0000-0000-0000F11B0000}"/>
    <cellStyle name="Normal 25 17" xfId="2550" xr:uid="{00000000-0005-0000-0000-0000F21B0000}"/>
    <cellStyle name="Normal 25 18" xfId="2551" xr:uid="{00000000-0005-0000-0000-0000F31B0000}"/>
    <cellStyle name="Normal 25 19" xfId="2552" xr:uid="{00000000-0005-0000-0000-0000F41B0000}"/>
    <cellStyle name="Normal 25 2" xfId="2553" xr:uid="{00000000-0005-0000-0000-0000F51B0000}"/>
    <cellStyle name="Normal 25 20" xfId="2554" xr:uid="{00000000-0005-0000-0000-0000F61B0000}"/>
    <cellStyle name="Normal 25 21" xfId="2555" xr:uid="{00000000-0005-0000-0000-0000F71B0000}"/>
    <cellStyle name="Normal 25 22" xfId="2556" xr:uid="{00000000-0005-0000-0000-0000F81B0000}"/>
    <cellStyle name="Normal 25 23" xfId="2557" xr:uid="{00000000-0005-0000-0000-0000F91B0000}"/>
    <cellStyle name="Normal 25 24" xfId="2558" xr:uid="{00000000-0005-0000-0000-0000FA1B0000}"/>
    <cellStyle name="Normal 25 25" xfId="2559" xr:uid="{00000000-0005-0000-0000-0000FB1B0000}"/>
    <cellStyle name="Normal 25 26" xfId="2560" xr:uid="{00000000-0005-0000-0000-0000FC1B0000}"/>
    <cellStyle name="Normal 25 27" xfId="2561" xr:uid="{00000000-0005-0000-0000-0000FD1B0000}"/>
    <cellStyle name="Normal 25 28" xfId="2562" xr:uid="{00000000-0005-0000-0000-0000FE1B0000}"/>
    <cellStyle name="Normal 25 29" xfId="2563" xr:uid="{00000000-0005-0000-0000-0000FF1B0000}"/>
    <cellStyle name="Normal 25 3" xfId="2564" xr:uid="{00000000-0005-0000-0000-0000001C0000}"/>
    <cellStyle name="Normal 25 30" xfId="2565" xr:uid="{00000000-0005-0000-0000-0000011C0000}"/>
    <cellStyle name="Normal 25 31" xfId="2566" xr:uid="{00000000-0005-0000-0000-0000021C0000}"/>
    <cellStyle name="Normal 25 32" xfId="2567" xr:uid="{00000000-0005-0000-0000-0000031C0000}"/>
    <cellStyle name="Normal 25 33" xfId="2568" xr:uid="{00000000-0005-0000-0000-0000041C0000}"/>
    <cellStyle name="Normal 25 34" xfId="2569" xr:uid="{00000000-0005-0000-0000-0000051C0000}"/>
    <cellStyle name="Normal 25 35" xfId="2570" xr:uid="{00000000-0005-0000-0000-0000061C0000}"/>
    <cellStyle name="Normal 25 36" xfId="2571" xr:uid="{00000000-0005-0000-0000-0000071C0000}"/>
    <cellStyle name="Normal 25 37" xfId="2572" xr:uid="{00000000-0005-0000-0000-0000081C0000}"/>
    <cellStyle name="Normal 25 38" xfId="2573" xr:uid="{00000000-0005-0000-0000-0000091C0000}"/>
    <cellStyle name="Normal 25 39" xfId="2574" xr:uid="{00000000-0005-0000-0000-00000A1C0000}"/>
    <cellStyle name="Normal 25 4" xfId="2575" xr:uid="{00000000-0005-0000-0000-00000B1C0000}"/>
    <cellStyle name="Normal 25 40" xfId="2576" xr:uid="{00000000-0005-0000-0000-00000C1C0000}"/>
    <cellStyle name="Normal 25 41" xfId="2577" xr:uid="{00000000-0005-0000-0000-00000D1C0000}"/>
    <cellStyle name="Normal 25 42" xfId="2578" xr:uid="{00000000-0005-0000-0000-00000E1C0000}"/>
    <cellStyle name="Normal 25 43" xfId="2579" xr:uid="{00000000-0005-0000-0000-00000F1C0000}"/>
    <cellStyle name="Normal 25 44" xfId="2580" xr:uid="{00000000-0005-0000-0000-0000101C0000}"/>
    <cellStyle name="Normal 25 45" xfId="2581" xr:uid="{00000000-0005-0000-0000-0000111C0000}"/>
    <cellStyle name="Normal 25 46" xfId="2582" xr:uid="{00000000-0005-0000-0000-0000121C0000}"/>
    <cellStyle name="Normal 25 47" xfId="2583" xr:uid="{00000000-0005-0000-0000-0000131C0000}"/>
    <cellStyle name="Normal 25 48" xfId="2584" xr:uid="{00000000-0005-0000-0000-0000141C0000}"/>
    <cellStyle name="Normal 25 49" xfId="2585" xr:uid="{00000000-0005-0000-0000-0000151C0000}"/>
    <cellStyle name="Normal 25 5" xfId="2586" xr:uid="{00000000-0005-0000-0000-0000161C0000}"/>
    <cellStyle name="Normal 25 50" xfId="2587" xr:uid="{00000000-0005-0000-0000-0000171C0000}"/>
    <cellStyle name="Normal 25 51" xfId="2588" xr:uid="{00000000-0005-0000-0000-0000181C0000}"/>
    <cellStyle name="Normal 25 52" xfId="2589" xr:uid="{00000000-0005-0000-0000-0000191C0000}"/>
    <cellStyle name="Normal 25 53" xfId="2590" xr:uid="{00000000-0005-0000-0000-00001A1C0000}"/>
    <cellStyle name="Normal 25 54" xfId="2591" xr:uid="{00000000-0005-0000-0000-00001B1C0000}"/>
    <cellStyle name="Normal 25 55" xfId="2592" xr:uid="{00000000-0005-0000-0000-00001C1C0000}"/>
    <cellStyle name="Normal 25 56" xfId="2593" xr:uid="{00000000-0005-0000-0000-00001D1C0000}"/>
    <cellStyle name="Normal 25 57" xfId="2594" xr:uid="{00000000-0005-0000-0000-00001E1C0000}"/>
    <cellStyle name="Normal 25 58" xfId="2595" xr:uid="{00000000-0005-0000-0000-00001F1C0000}"/>
    <cellStyle name="Normal 25 59" xfId="2596" xr:uid="{00000000-0005-0000-0000-0000201C0000}"/>
    <cellStyle name="Normal 25 6" xfId="2597" xr:uid="{00000000-0005-0000-0000-0000211C0000}"/>
    <cellStyle name="Normal 25 60" xfId="2598" xr:uid="{00000000-0005-0000-0000-0000221C0000}"/>
    <cellStyle name="Normal 25 61" xfId="2599" xr:uid="{00000000-0005-0000-0000-0000231C0000}"/>
    <cellStyle name="Normal 25 62" xfId="2600" xr:uid="{00000000-0005-0000-0000-0000241C0000}"/>
    <cellStyle name="Normal 25 63" xfId="2601" xr:uid="{00000000-0005-0000-0000-0000251C0000}"/>
    <cellStyle name="Normal 25 64" xfId="2602" xr:uid="{00000000-0005-0000-0000-0000261C0000}"/>
    <cellStyle name="Normal 25 65" xfId="2603" xr:uid="{00000000-0005-0000-0000-0000271C0000}"/>
    <cellStyle name="Normal 25 66" xfId="2604" xr:uid="{00000000-0005-0000-0000-0000281C0000}"/>
    <cellStyle name="Normal 25 67" xfId="2605" xr:uid="{00000000-0005-0000-0000-0000291C0000}"/>
    <cellStyle name="Normal 25 68" xfId="2606" xr:uid="{00000000-0005-0000-0000-00002A1C0000}"/>
    <cellStyle name="Normal 25 69" xfId="2607" xr:uid="{00000000-0005-0000-0000-00002B1C0000}"/>
    <cellStyle name="Normal 25 7" xfId="2608" xr:uid="{00000000-0005-0000-0000-00002C1C0000}"/>
    <cellStyle name="Normal 25 70" xfId="2609" xr:uid="{00000000-0005-0000-0000-00002D1C0000}"/>
    <cellStyle name="Normal 25 71" xfId="2610" xr:uid="{00000000-0005-0000-0000-00002E1C0000}"/>
    <cellStyle name="Normal 25 72" xfId="2611" xr:uid="{00000000-0005-0000-0000-00002F1C0000}"/>
    <cellStyle name="Normal 25 73" xfId="2612" xr:uid="{00000000-0005-0000-0000-0000301C0000}"/>
    <cellStyle name="Normal 25 74" xfId="2613" xr:uid="{00000000-0005-0000-0000-0000311C0000}"/>
    <cellStyle name="Normal 25 75" xfId="2614" xr:uid="{00000000-0005-0000-0000-0000321C0000}"/>
    <cellStyle name="Normal 25 76" xfId="2615" xr:uid="{00000000-0005-0000-0000-0000331C0000}"/>
    <cellStyle name="Normal 25 77" xfId="2616" xr:uid="{00000000-0005-0000-0000-0000341C0000}"/>
    <cellStyle name="Normal 25 78" xfId="2617" xr:uid="{00000000-0005-0000-0000-0000351C0000}"/>
    <cellStyle name="Normal 25 79" xfId="2618" xr:uid="{00000000-0005-0000-0000-0000361C0000}"/>
    <cellStyle name="Normal 25 8" xfId="2619" xr:uid="{00000000-0005-0000-0000-0000371C0000}"/>
    <cellStyle name="Normal 25 80" xfId="2620" xr:uid="{00000000-0005-0000-0000-0000381C0000}"/>
    <cellStyle name="Normal 25 81" xfId="2621" xr:uid="{00000000-0005-0000-0000-0000391C0000}"/>
    <cellStyle name="Normal 25 82" xfId="2622" xr:uid="{00000000-0005-0000-0000-00003A1C0000}"/>
    <cellStyle name="Normal 25 83" xfId="2623" xr:uid="{00000000-0005-0000-0000-00003B1C0000}"/>
    <cellStyle name="Normal 25 84" xfId="2624" xr:uid="{00000000-0005-0000-0000-00003C1C0000}"/>
    <cellStyle name="Normal 25 85" xfId="2625" xr:uid="{00000000-0005-0000-0000-00003D1C0000}"/>
    <cellStyle name="Normal 25 86" xfId="2626" xr:uid="{00000000-0005-0000-0000-00003E1C0000}"/>
    <cellStyle name="Normal 25 87" xfId="2627" xr:uid="{00000000-0005-0000-0000-00003F1C0000}"/>
    <cellStyle name="Normal 25 88" xfId="2628" xr:uid="{00000000-0005-0000-0000-0000401C0000}"/>
    <cellStyle name="Normal 25 89" xfId="2629" xr:uid="{00000000-0005-0000-0000-0000411C0000}"/>
    <cellStyle name="Normal 25 9" xfId="2630" xr:uid="{00000000-0005-0000-0000-0000421C0000}"/>
    <cellStyle name="Normal 25 90" xfId="2631" xr:uid="{00000000-0005-0000-0000-0000431C0000}"/>
    <cellStyle name="Normal 25 91" xfId="2632" xr:uid="{00000000-0005-0000-0000-0000441C0000}"/>
    <cellStyle name="Normal 25 92" xfId="2633" xr:uid="{00000000-0005-0000-0000-0000451C0000}"/>
    <cellStyle name="Normal 25 93" xfId="2634" xr:uid="{00000000-0005-0000-0000-0000461C0000}"/>
    <cellStyle name="Normal 25 94" xfId="2635" xr:uid="{00000000-0005-0000-0000-0000471C0000}"/>
    <cellStyle name="Normal 25 95" xfId="2636" xr:uid="{00000000-0005-0000-0000-0000481C0000}"/>
    <cellStyle name="Normal 25 96" xfId="2637" xr:uid="{00000000-0005-0000-0000-0000491C0000}"/>
    <cellStyle name="Normal 25 97" xfId="2638" xr:uid="{00000000-0005-0000-0000-00004A1C0000}"/>
    <cellStyle name="Normal 25 98" xfId="2639" xr:uid="{00000000-0005-0000-0000-00004B1C0000}"/>
    <cellStyle name="Normal 25 99" xfId="2640" xr:uid="{00000000-0005-0000-0000-00004C1C0000}"/>
    <cellStyle name="Normal 26" xfId="2641" xr:uid="{00000000-0005-0000-0000-00004D1C0000}"/>
    <cellStyle name="Normal 26 10" xfId="2642" xr:uid="{00000000-0005-0000-0000-00004E1C0000}"/>
    <cellStyle name="Normal 26 100" xfId="2643" xr:uid="{00000000-0005-0000-0000-00004F1C0000}"/>
    <cellStyle name="Normal 26 101" xfId="2644" xr:uid="{00000000-0005-0000-0000-0000501C0000}"/>
    <cellStyle name="Normal 26 102" xfId="2645" xr:uid="{00000000-0005-0000-0000-0000511C0000}"/>
    <cellStyle name="Normal 26 103" xfId="2646" xr:uid="{00000000-0005-0000-0000-0000521C0000}"/>
    <cellStyle name="Normal 26 104" xfId="2647" xr:uid="{00000000-0005-0000-0000-0000531C0000}"/>
    <cellStyle name="Normal 26 105" xfId="2648" xr:uid="{00000000-0005-0000-0000-0000541C0000}"/>
    <cellStyle name="Normal 26 106" xfId="2649" xr:uid="{00000000-0005-0000-0000-0000551C0000}"/>
    <cellStyle name="Normal 26 107" xfId="2650" xr:uid="{00000000-0005-0000-0000-0000561C0000}"/>
    <cellStyle name="Normal 26 108" xfId="2651" xr:uid="{00000000-0005-0000-0000-0000571C0000}"/>
    <cellStyle name="Normal 26 109" xfId="2652" xr:uid="{00000000-0005-0000-0000-0000581C0000}"/>
    <cellStyle name="Normal 26 11" xfId="2653" xr:uid="{00000000-0005-0000-0000-0000591C0000}"/>
    <cellStyle name="Normal 26 12" xfId="2654" xr:uid="{00000000-0005-0000-0000-00005A1C0000}"/>
    <cellStyle name="Normal 26 13" xfId="2655" xr:uid="{00000000-0005-0000-0000-00005B1C0000}"/>
    <cellStyle name="Normal 26 14" xfId="2656" xr:uid="{00000000-0005-0000-0000-00005C1C0000}"/>
    <cellStyle name="Normal 26 15" xfId="2657" xr:uid="{00000000-0005-0000-0000-00005D1C0000}"/>
    <cellStyle name="Normal 26 16" xfId="2658" xr:uid="{00000000-0005-0000-0000-00005E1C0000}"/>
    <cellStyle name="Normal 26 17" xfId="2659" xr:uid="{00000000-0005-0000-0000-00005F1C0000}"/>
    <cellStyle name="Normal 26 18" xfId="2660" xr:uid="{00000000-0005-0000-0000-0000601C0000}"/>
    <cellStyle name="Normal 26 19" xfId="2661" xr:uid="{00000000-0005-0000-0000-0000611C0000}"/>
    <cellStyle name="Normal 26 2" xfId="2662" xr:uid="{00000000-0005-0000-0000-0000621C0000}"/>
    <cellStyle name="Normal 26 20" xfId="2663" xr:uid="{00000000-0005-0000-0000-0000631C0000}"/>
    <cellStyle name="Normal 26 21" xfId="2664" xr:uid="{00000000-0005-0000-0000-0000641C0000}"/>
    <cellStyle name="Normal 26 22" xfId="2665" xr:uid="{00000000-0005-0000-0000-0000651C0000}"/>
    <cellStyle name="Normal 26 23" xfId="2666" xr:uid="{00000000-0005-0000-0000-0000661C0000}"/>
    <cellStyle name="Normal 26 24" xfId="2667" xr:uid="{00000000-0005-0000-0000-0000671C0000}"/>
    <cellStyle name="Normal 26 25" xfId="2668" xr:uid="{00000000-0005-0000-0000-0000681C0000}"/>
    <cellStyle name="Normal 26 26" xfId="2669" xr:uid="{00000000-0005-0000-0000-0000691C0000}"/>
    <cellStyle name="Normal 26 27" xfId="2670" xr:uid="{00000000-0005-0000-0000-00006A1C0000}"/>
    <cellStyle name="Normal 26 28" xfId="2671" xr:uid="{00000000-0005-0000-0000-00006B1C0000}"/>
    <cellStyle name="Normal 26 29" xfId="2672" xr:uid="{00000000-0005-0000-0000-00006C1C0000}"/>
    <cellStyle name="Normal 26 3" xfId="2673" xr:uid="{00000000-0005-0000-0000-00006D1C0000}"/>
    <cellStyle name="Normal 26 30" xfId="2674" xr:uid="{00000000-0005-0000-0000-00006E1C0000}"/>
    <cellStyle name="Normal 26 31" xfId="2675" xr:uid="{00000000-0005-0000-0000-00006F1C0000}"/>
    <cellStyle name="Normal 26 32" xfId="2676" xr:uid="{00000000-0005-0000-0000-0000701C0000}"/>
    <cellStyle name="Normal 26 33" xfId="2677" xr:uid="{00000000-0005-0000-0000-0000711C0000}"/>
    <cellStyle name="Normal 26 34" xfId="2678" xr:uid="{00000000-0005-0000-0000-0000721C0000}"/>
    <cellStyle name="Normal 26 35" xfId="2679" xr:uid="{00000000-0005-0000-0000-0000731C0000}"/>
    <cellStyle name="Normal 26 36" xfId="2680" xr:uid="{00000000-0005-0000-0000-0000741C0000}"/>
    <cellStyle name="Normal 26 37" xfId="2681" xr:uid="{00000000-0005-0000-0000-0000751C0000}"/>
    <cellStyle name="Normal 26 38" xfId="2682" xr:uid="{00000000-0005-0000-0000-0000761C0000}"/>
    <cellStyle name="Normal 26 39" xfId="2683" xr:uid="{00000000-0005-0000-0000-0000771C0000}"/>
    <cellStyle name="Normal 26 4" xfId="2684" xr:uid="{00000000-0005-0000-0000-0000781C0000}"/>
    <cellStyle name="Normal 26 40" xfId="2685" xr:uid="{00000000-0005-0000-0000-0000791C0000}"/>
    <cellStyle name="Normal 26 41" xfId="2686" xr:uid="{00000000-0005-0000-0000-00007A1C0000}"/>
    <cellStyle name="Normal 26 42" xfId="2687" xr:uid="{00000000-0005-0000-0000-00007B1C0000}"/>
    <cellStyle name="Normal 26 43" xfId="2688" xr:uid="{00000000-0005-0000-0000-00007C1C0000}"/>
    <cellStyle name="Normal 26 44" xfId="2689" xr:uid="{00000000-0005-0000-0000-00007D1C0000}"/>
    <cellStyle name="Normal 26 45" xfId="2690" xr:uid="{00000000-0005-0000-0000-00007E1C0000}"/>
    <cellStyle name="Normal 26 46" xfId="2691" xr:uid="{00000000-0005-0000-0000-00007F1C0000}"/>
    <cellStyle name="Normal 26 47" xfId="2692" xr:uid="{00000000-0005-0000-0000-0000801C0000}"/>
    <cellStyle name="Normal 26 48" xfId="2693" xr:uid="{00000000-0005-0000-0000-0000811C0000}"/>
    <cellStyle name="Normal 26 49" xfId="2694" xr:uid="{00000000-0005-0000-0000-0000821C0000}"/>
    <cellStyle name="Normal 26 5" xfId="2695" xr:uid="{00000000-0005-0000-0000-0000831C0000}"/>
    <cellStyle name="Normal 26 50" xfId="2696" xr:uid="{00000000-0005-0000-0000-0000841C0000}"/>
    <cellStyle name="Normal 26 51" xfId="2697" xr:uid="{00000000-0005-0000-0000-0000851C0000}"/>
    <cellStyle name="Normal 26 52" xfId="2698" xr:uid="{00000000-0005-0000-0000-0000861C0000}"/>
    <cellStyle name="Normal 26 53" xfId="2699" xr:uid="{00000000-0005-0000-0000-0000871C0000}"/>
    <cellStyle name="Normal 26 54" xfId="2700" xr:uid="{00000000-0005-0000-0000-0000881C0000}"/>
    <cellStyle name="Normal 26 55" xfId="2701" xr:uid="{00000000-0005-0000-0000-0000891C0000}"/>
    <cellStyle name="Normal 26 56" xfId="2702" xr:uid="{00000000-0005-0000-0000-00008A1C0000}"/>
    <cellStyle name="Normal 26 57" xfId="2703" xr:uid="{00000000-0005-0000-0000-00008B1C0000}"/>
    <cellStyle name="Normal 26 58" xfId="2704" xr:uid="{00000000-0005-0000-0000-00008C1C0000}"/>
    <cellStyle name="Normal 26 59" xfId="2705" xr:uid="{00000000-0005-0000-0000-00008D1C0000}"/>
    <cellStyle name="Normal 26 6" xfId="2706" xr:uid="{00000000-0005-0000-0000-00008E1C0000}"/>
    <cellStyle name="Normal 26 60" xfId="2707" xr:uid="{00000000-0005-0000-0000-00008F1C0000}"/>
    <cellStyle name="Normal 26 61" xfId="2708" xr:uid="{00000000-0005-0000-0000-0000901C0000}"/>
    <cellStyle name="Normal 26 62" xfId="2709" xr:uid="{00000000-0005-0000-0000-0000911C0000}"/>
    <cellStyle name="Normal 26 63" xfId="2710" xr:uid="{00000000-0005-0000-0000-0000921C0000}"/>
    <cellStyle name="Normal 26 64" xfId="2711" xr:uid="{00000000-0005-0000-0000-0000931C0000}"/>
    <cellStyle name="Normal 26 65" xfId="2712" xr:uid="{00000000-0005-0000-0000-0000941C0000}"/>
    <cellStyle name="Normal 26 66" xfId="2713" xr:uid="{00000000-0005-0000-0000-0000951C0000}"/>
    <cellStyle name="Normal 26 67" xfId="2714" xr:uid="{00000000-0005-0000-0000-0000961C0000}"/>
    <cellStyle name="Normal 26 68" xfId="2715" xr:uid="{00000000-0005-0000-0000-0000971C0000}"/>
    <cellStyle name="Normal 26 69" xfId="2716" xr:uid="{00000000-0005-0000-0000-0000981C0000}"/>
    <cellStyle name="Normal 26 7" xfId="2717" xr:uid="{00000000-0005-0000-0000-0000991C0000}"/>
    <cellStyle name="Normal 26 70" xfId="2718" xr:uid="{00000000-0005-0000-0000-00009A1C0000}"/>
    <cellStyle name="Normal 26 71" xfId="2719" xr:uid="{00000000-0005-0000-0000-00009B1C0000}"/>
    <cellStyle name="Normal 26 72" xfId="2720" xr:uid="{00000000-0005-0000-0000-00009C1C0000}"/>
    <cellStyle name="Normal 26 73" xfId="2721" xr:uid="{00000000-0005-0000-0000-00009D1C0000}"/>
    <cellStyle name="Normal 26 74" xfId="2722" xr:uid="{00000000-0005-0000-0000-00009E1C0000}"/>
    <cellStyle name="Normal 26 75" xfId="2723" xr:uid="{00000000-0005-0000-0000-00009F1C0000}"/>
    <cellStyle name="Normal 26 76" xfId="2724" xr:uid="{00000000-0005-0000-0000-0000A01C0000}"/>
    <cellStyle name="Normal 26 77" xfId="2725" xr:uid="{00000000-0005-0000-0000-0000A11C0000}"/>
    <cellStyle name="Normal 26 78" xfId="2726" xr:uid="{00000000-0005-0000-0000-0000A21C0000}"/>
    <cellStyle name="Normal 26 79" xfId="2727" xr:uid="{00000000-0005-0000-0000-0000A31C0000}"/>
    <cellStyle name="Normal 26 8" xfId="2728" xr:uid="{00000000-0005-0000-0000-0000A41C0000}"/>
    <cellStyle name="Normal 26 80" xfId="2729" xr:uid="{00000000-0005-0000-0000-0000A51C0000}"/>
    <cellStyle name="Normal 26 81" xfId="2730" xr:uid="{00000000-0005-0000-0000-0000A61C0000}"/>
    <cellStyle name="Normal 26 82" xfId="2731" xr:uid="{00000000-0005-0000-0000-0000A71C0000}"/>
    <cellStyle name="Normal 26 83" xfId="2732" xr:uid="{00000000-0005-0000-0000-0000A81C0000}"/>
    <cellStyle name="Normal 26 84" xfId="2733" xr:uid="{00000000-0005-0000-0000-0000A91C0000}"/>
    <cellStyle name="Normal 26 85" xfId="2734" xr:uid="{00000000-0005-0000-0000-0000AA1C0000}"/>
    <cellStyle name="Normal 26 86" xfId="2735" xr:uid="{00000000-0005-0000-0000-0000AB1C0000}"/>
    <cellStyle name="Normal 26 87" xfId="2736" xr:uid="{00000000-0005-0000-0000-0000AC1C0000}"/>
    <cellStyle name="Normal 26 88" xfId="2737" xr:uid="{00000000-0005-0000-0000-0000AD1C0000}"/>
    <cellStyle name="Normal 26 89" xfId="2738" xr:uid="{00000000-0005-0000-0000-0000AE1C0000}"/>
    <cellStyle name="Normal 26 9" xfId="2739" xr:uid="{00000000-0005-0000-0000-0000AF1C0000}"/>
    <cellStyle name="Normal 26 90" xfId="2740" xr:uid="{00000000-0005-0000-0000-0000B01C0000}"/>
    <cellStyle name="Normal 26 91" xfId="2741" xr:uid="{00000000-0005-0000-0000-0000B11C0000}"/>
    <cellStyle name="Normal 26 92" xfId="2742" xr:uid="{00000000-0005-0000-0000-0000B21C0000}"/>
    <cellStyle name="Normal 26 93" xfId="2743" xr:uid="{00000000-0005-0000-0000-0000B31C0000}"/>
    <cellStyle name="Normal 26 94" xfId="2744" xr:uid="{00000000-0005-0000-0000-0000B41C0000}"/>
    <cellStyle name="Normal 26 95" xfId="2745" xr:uid="{00000000-0005-0000-0000-0000B51C0000}"/>
    <cellStyle name="Normal 26 96" xfId="2746" xr:uid="{00000000-0005-0000-0000-0000B61C0000}"/>
    <cellStyle name="Normal 26 97" xfId="2747" xr:uid="{00000000-0005-0000-0000-0000B71C0000}"/>
    <cellStyle name="Normal 26 98" xfId="2748" xr:uid="{00000000-0005-0000-0000-0000B81C0000}"/>
    <cellStyle name="Normal 26 99" xfId="2749" xr:uid="{00000000-0005-0000-0000-0000B91C0000}"/>
    <cellStyle name="Normal 27" xfId="2750" xr:uid="{00000000-0005-0000-0000-0000BA1C0000}"/>
    <cellStyle name="Normal 27 10" xfId="2751" xr:uid="{00000000-0005-0000-0000-0000BB1C0000}"/>
    <cellStyle name="Normal 27 100" xfId="2752" xr:uid="{00000000-0005-0000-0000-0000BC1C0000}"/>
    <cellStyle name="Normal 27 101" xfId="2753" xr:uid="{00000000-0005-0000-0000-0000BD1C0000}"/>
    <cellStyle name="Normal 27 102" xfId="2754" xr:uid="{00000000-0005-0000-0000-0000BE1C0000}"/>
    <cellStyle name="Normal 27 103" xfId="2755" xr:uid="{00000000-0005-0000-0000-0000BF1C0000}"/>
    <cellStyle name="Normal 27 104" xfId="2756" xr:uid="{00000000-0005-0000-0000-0000C01C0000}"/>
    <cellStyle name="Normal 27 105" xfId="2757" xr:uid="{00000000-0005-0000-0000-0000C11C0000}"/>
    <cellStyle name="Normal 27 106" xfId="2758" xr:uid="{00000000-0005-0000-0000-0000C21C0000}"/>
    <cellStyle name="Normal 27 107" xfId="2759" xr:uid="{00000000-0005-0000-0000-0000C31C0000}"/>
    <cellStyle name="Normal 27 108" xfId="2760" xr:uid="{00000000-0005-0000-0000-0000C41C0000}"/>
    <cellStyle name="Normal 27 109" xfId="2761" xr:uid="{00000000-0005-0000-0000-0000C51C0000}"/>
    <cellStyle name="Normal 27 11" xfId="2762" xr:uid="{00000000-0005-0000-0000-0000C61C0000}"/>
    <cellStyle name="Normal 27 12" xfId="2763" xr:uid="{00000000-0005-0000-0000-0000C71C0000}"/>
    <cellStyle name="Normal 27 13" xfId="2764" xr:uid="{00000000-0005-0000-0000-0000C81C0000}"/>
    <cellStyle name="Normal 27 14" xfId="2765" xr:uid="{00000000-0005-0000-0000-0000C91C0000}"/>
    <cellStyle name="Normal 27 15" xfId="2766" xr:uid="{00000000-0005-0000-0000-0000CA1C0000}"/>
    <cellStyle name="Normal 27 16" xfId="2767" xr:uid="{00000000-0005-0000-0000-0000CB1C0000}"/>
    <cellStyle name="Normal 27 17" xfId="2768" xr:uid="{00000000-0005-0000-0000-0000CC1C0000}"/>
    <cellStyle name="Normal 27 18" xfId="2769" xr:uid="{00000000-0005-0000-0000-0000CD1C0000}"/>
    <cellStyle name="Normal 27 19" xfId="2770" xr:uid="{00000000-0005-0000-0000-0000CE1C0000}"/>
    <cellStyle name="Normal 27 2" xfId="2771" xr:uid="{00000000-0005-0000-0000-0000CF1C0000}"/>
    <cellStyle name="Normal 27 20" xfId="2772" xr:uid="{00000000-0005-0000-0000-0000D01C0000}"/>
    <cellStyle name="Normal 27 21" xfId="2773" xr:uid="{00000000-0005-0000-0000-0000D11C0000}"/>
    <cellStyle name="Normal 27 22" xfId="2774" xr:uid="{00000000-0005-0000-0000-0000D21C0000}"/>
    <cellStyle name="Normal 27 23" xfId="2775" xr:uid="{00000000-0005-0000-0000-0000D31C0000}"/>
    <cellStyle name="Normal 27 24" xfId="2776" xr:uid="{00000000-0005-0000-0000-0000D41C0000}"/>
    <cellStyle name="Normal 27 25" xfId="2777" xr:uid="{00000000-0005-0000-0000-0000D51C0000}"/>
    <cellStyle name="Normal 27 26" xfId="2778" xr:uid="{00000000-0005-0000-0000-0000D61C0000}"/>
    <cellStyle name="Normal 27 27" xfId="2779" xr:uid="{00000000-0005-0000-0000-0000D71C0000}"/>
    <cellStyle name="Normal 27 28" xfId="2780" xr:uid="{00000000-0005-0000-0000-0000D81C0000}"/>
    <cellStyle name="Normal 27 29" xfId="2781" xr:uid="{00000000-0005-0000-0000-0000D91C0000}"/>
    <cellStyle name="Normal 27 3" xfId="2782" xr:uid="{00000000-0005-0000-0000-0000DA1C0000}"/>
    <cellStyle name="Normal 27 30" xfId="2783" xr:uid="{00000000-0005-0000-0000-0000DB1C0000}"/>
    <cellStyle name="Normal 27 31" xfId="2784" xr:uid="{00000000-0005-0000-0000-0000DC1C0000}"/>
    <cellStyle name="Normal 27 32" xfId="2785" xr:uid="{00000000-0005-0000-0000-0000DD1C0000}"/>
    <cellStyle name="Normal 27 33" xfId="2786" xr:uid="{00000000-0005-0000-0000-0000DE1C0000}"/>
    <cellStyle name="Normal 27 34" xfId="2787" xr:uid="{00000000-0005-0000-0000-0000DF1C0000}"/>
    <cellStyle name="Normal 27 35" xfId="2788" xr:uid="{00000000-0005-0000-0000-0000E01C0000}"/>
    <cellStyle name="Normal 27 36" xfId="2789" xr:uid="{00000000-0005-0000-0000-0000E11C0000}"/>
    <cellStyle name="Normal 27 37" xfId="2790" xr:uid="{00000000-0005-0000-0000-0000E21C0000}"/>
    <cellStyle name="Normal 27 38" xfId="2791" xr:uid="{00000000-0005-0000-0000-0000E31C0000}"/>
    <cellStyle name="Normal 27 39" xfId="2792" xr:uid="{00000000-0005-0000-0000-0000E41C0000}"/>
    <cellStyle name="Normal 27 4" xfId="2793" xr:uid="{00000000-0005-0000-0000-0000E51C0000}"/>
    <cellStyle name="Normal 27 40" xfId="2794" xr:uid="{00000000-0005-0000-0000-0000E61C0000}"/>
    <cellStyle name="Normal 27 41" xfId="2795" xr:uid="{00000000-0005-0000-0000-0000E71C0000}"/>
    <cellStyle name="Normal 27 42" xfId="2796" xr:uid="{00000000-0005-0000-0000-0000E81C0000}"/>
    <cellStyle name="Normal 27 43" xfId="2797" xr:uid="{00000000-0005-0000-0000-0000E91C0000}"/>
    <cellStyle name="Normal 27 44" xfId="2798" xr:uid="{00000000-0005-0000-0000-0000EA1C0000}"/>
    <cellStyle name="Normal 27 45" xfId="2799" xr:uid="{00000000-0005-0000-0000-0000EB1C0000}"/>
    <cellStyle name="Normal 27 46" xfId="2800" xr:uid="{00000000-0005-0000-0000-0000EC1C0000}"/>
    <cellStyle name="Normal 27 47" xfId="2801" xr:uid="{00000000-0005-0000-0000-0000ED1C0000}"/>
    <cellStyle name="Normal 27 48" xfId="2802" xr:uid="{00000000-0005-0000-0000-0000EE1C0000}"/>
    <cellStyle name="Normal 27 49" xfId="2803" xr:uid="{00000000-0005-0000-0000-0000EF1C0000}"/>
    <cellStyle name="Normal 27 5" xfId="2804" xr:uid="{00000000-0005-0000-0000-0000F01C0000}"/>
    <cellStyle name="Normal 27 50" xfId="2805" xr:uid="{00000000-0005-0000-0000-0000F11C0000}"/>
    <cellStyle name="Normal 27 51" xfId="2806" xr:uid="{00000000-0005-0000-0000-0000F21C0000}"/>
    <cellStyle name="Normal 27 52" xfId="2807" xr:uid="{00000000-0005-0000-0000-0000F31C0000}"/>
    <cellStyle name="Normal 27 53" xfId="2808" xr:uid="{00000000-0005-0000-0000-0000F41C0000}"/>
    <cellStyle name="Normal 27 54" xfId="2809" xr:uid="{00000000-0005-0000-0000-0000F51C0000}"/>
    <cellStyle name="Normal 27 55" xfId="2810" xr:uid="{00000000-0005-0000-0000-0000F61C0000}"/>
    <cellStyle name="Normal 27 56" xfId="2811" xr:uid="{00000000-0005-0000-0000-0000F71C0000}"/>
    <cellStyle name="Normal 27 57" xfId="2812" xr:uid="{00000000-0005-0000-0000-0000F81C0000}"/>
    <cellStyle name="Normal 27 58" xfId="2813" xr:uid="{00000000-0005-0000-0000-0000F91C0000}"/>
    <cellStyle name="Normal 27 59" xfId="2814" xr:uid="{00000000-0005-0000-0000-0000FA1C0000}"/>
    <cellStyle name="Normal 27 6" xfId="2815" xr:uid="{00000000-0005-0000-0000-0000FB1C0000}"/>
    <cellStyle name="Normal 27 60" xfId="2816" xr:uid="{00000000-0005-0000-0000-0000FC1C0000}"/>
    <cellStyle name="Normal 27 61" xfId="2817" xr:uid="{00000000-0005-0000-0000-0000FD1C0000}"/>
    <cellStyle name="Normal 27 62" xfId="2818" xr:uid="{00000000-0005-0000-0000-0000FE1C0000}"/>
    <cellStyle name="Normal 27 63" xfId="2819" xr:uid="{00000000-0005-0000-0000-0000FF1C0000}"/>
    <cellStyle name="Normal 27 64" xfId="2820" xr:uid="{00000000-0005-0000-0000-0000001D0000}"/>
    <cellStyle name="Normal 27 65" xfId="2821" xr:uid="{00000000-0005-0000-0000-0000011D0000}"/>
    <cellStyle name="Normal 27 66" xfId="2822" xr:uid="{00000000-0005-0000-0000-0000021D0000}"/>
    <cellStyle name="Normal 27 67" xfId="2823" xr:uid="{00000000-0005-0000-0000-0000031D0000}"/>
    <cellStyle name="Normal 27 68" xfId="2824" xr:uid="{00000000-0005-0000-0000-0000041D0000}"/>
    <cellStyle name="Normal 27 69" xfId="2825" xr:uid="{00000000-0005-0000-0000-0000051D0000}"/>
    <cellStyle name="Normal 27 7" xfId="2826" xr:uid="{00000000-0005-0000-0000-0000061D0000}"/>
    <cellStyle name="Normal 27 70" xfId="2827" xr:uid="{00000000-0005-0000-0000-0000071D0000}"/>
    <cellStyle name="Normal 27 71" xfId="2828" xr:uid="{00000000-0005-0000-0000-0000081D0000}"/>
    <cellStyle name="Normal 27 72" xfId="2829" xr:uid="{00000000-0005-0000-0000-0000091D0000}"/>
    <cellStyle name="Normal 27 73" xfId="2830" xr:uid="{00000000-0005-0000-0000-00000A1D0000}"/>
    <cellStyle name="Normal 27 74" xfId="2831" xr:uid="{00000000-0005-0000-0000-00000B1D0000}"/>
    <cellStyle name="Normal 27 75" xfId="2832" xr:uid="{00000000-0005-0000-0000-00000C1D0000}"/>
    <cellStyle name="Normal 27 76" xfId="2833" xr:uid="{00000000-0005-0000-0000-00000D1D0000}"/>
    <cellStyle name="Normal 27 77" xfId="2834" xr:uid="{00000000-0005-0000-0000-00000E1D0000}"/>
    <cellStyle name="Normal 27 78" xfId="2835" xr:uid="{00000000-0005-0000-0000-00000F1D0000}"/>
    <cellStyle name="Normal 27 79" xfId="2836" xr:uid="{00000000-0005-0000-0000-0000101D0000}"/>
    <cellStyle name="Normal 27 8" xfId="2837" xr:uid="{00000000-0005-0000-0000-0000111D0000}"/>
    <cellStyle name="Normal 27 80" xfId="2838" xr:uid="{00000000-0005-0000-0000-0000121D0000}"/>
    <cellStyle name="Normal 27 81" xfId="2839" xr:uid="{00000000-0005-0000-0000-0000131D0000}"/>
    <cellStyle name="Normal 27 82" xfId="2840" xr:uid="{00000000-0005-0000-0000-0000141D0000}"/>
    <cellStyle name="Normal 27 83" xfId="2841" xr:uid="{00000000-0005-0000-0000-0000151D0000}"/>
    <cellStyle name="Normal 27 84" xfId="2842" xr:uid="{00000000-0005-0000-0000-0000161D0000}"/>
    <cellStyle name="Normal 27 85" xfId="2843" xr:uid="{00000000-0005-0000-0000-0000171D0000}"/>
    <cellStyle name="Normal 27 86" xfId="2844" xr:uid="{00000000-0005-0000-0000-0000181D0000}"/>
    <cellStyle name="Normal 27 87" xfId="2845" xr:uid="{00000000-0005-0000-0000-0000191D0000}"/>
    <cellStyle name="Normal 27 88" xfId="2846" xr:uid="{00000000-0005-0000-0000-00001A1D0000}"/>
    <cellStyle name="Normal 27 89" xfId="2847" xr:uid="{00000000-0005-0000-0000-00001B1D0000}"/>
    <cellStyle name="Normal 27 9" xfId="2848" xr:uid="{00000000-0005-0000-0000-00001C1D0000}"/>
    <cellStyle name="Normal 27 90" xfId="2849" xr:uid="{00000000-0005-0000-0000-00001D1D0000}"/>
    <cellStyle name="Normal 27 91" xfId="2850" xr:uid="{00000000-0005-0000-0000-00001E1D0000}"/>
    <cellStyle name="Normal 27 92" xfId="2851" xr:uid="{00000000-0005-0000-0000-00001F1D0000}"/>
    <cellStyle name="Normal 27 93" xfId="2852" xr:uid="{00000000-0005-0000-0000-0000201D0000}"/>
    <cellStyle name="Normal 27 94" xfId="2853" xr:uid="{00000000-0005-0000-0000-0000211D0000}"/>
    <cellStyle name="Normal 27 95" xfId="2854" xr:uid="{00000000-0005-0000-0000-0000221D0000}"/>
    <cellStyle name="Normal 27 96" xfId="2855" xr:uid="{00000000-0005-0000-0000-0000231D0000}"/>
    <cellStyle name="Normal 27 97" xfId="2856" xr:uid="{00000000-0005-0000-0000-0000241D0000}"/>
    <cellStyle name="Normal 27 98" xfId="2857" xr:uid="{00000000-0005-0000-0000-0000251D0000}"/>
    <cellStyle name="Normal 27 99" xfId="2858" xr:uid="{00000000-0005-0000-0000-0000261D0000}"/>
    <cellStyle name="Normal 28" xfId="2859" xr:uid="{00000000-0005-0000-0000-0000271D0000}"/>
    <cellStyle name="Normal 28 10" xfId="2860" xr:uid="{00000000-0005-0000-0000-0000281D0000}"/>
    <cellStyle name="Normal 28 100" xfId="2861" xr:uid="{00000000-0005-0000-0000-0000291D0000}"/>
    <cellStyle name="Normal 28 101" xfId="2862" xr:uid="{00000000-0005-0000-0000-00002A1D0000}"/>
    <cellStyle name="Normal 28 102" xfId="2863" xr:uid="{00000000-0005-0000-0000-00002B1D0000}"/>
    <cellStyle name="Normal 28 103" xfId="2864" xr:uid="{00000000-0005-0000-0000-00002C1D0000}"/>
    <cellStyle name="Normal 28 104" xfId="2865" xr:uid="{00000000-0005-0000-0000-00002D1D0000}"/>
    <cellStyle name="Normal 28 105" xfId="2866" xr:uid="{00000000-0005-0000-0000-00002E1D0000}"/>
    <cellStyle name="Normal 28 106" xfId="2867" xr:uid="{00000000-0005-0000-0000-00002F1D0000}"/>
    <cellStyle name="Normal 28 107" xfId="2868" xr:uid="{00000000-0005-0000-0000-0000301D0000}"/>
    <cellStyle name="Normal 28 108" xfId="2869" xr:uid="{00000000-0005-0000-0000-0000311D0000}"/>
    <cellStyle name="Normal 28 109" xfId="2870" xr:uid="{00000000-0005-0000-0000-0000321D0000}"/>
    <cellStyle name="Normal 28 11" xfId="2871" xr:uid="{00000000-0005-0000-0000-0000331D0000}"/>
    <cellStyle name="Normal 28 12" xfId="2872" xr:uid="{00000000-0005-0000-0000-0000341D0000}"/>
    <cellStyle name="Normal 28 13" xfId="2873" xr:uid="{00000000-0005-0000-0000-0000351D0000}"/>
    <cellStyle name="Normal 28 14" xfId="2874" xr:uid="{00000000-0005-0000-0000-0000361D0000}"/>
    <cellStyle name="Normal 28 15" xfId="2875" xr:uid="{00000000-0005-0000-0000-0000371D0000}"/>
    <cellStyle name="Normal 28 16" xfId="2876" xr:uid="{00000000-0005-0000-0000-0000381D0000}"/>
    <cellStyle name="Normal 28 17" xfId="2877" xr:uid="{00000000-0005-0000-0000-0000391D0000}"/>
    <cellStyle name="Normal 28 18" xfId="2878" xr:uid="{00000000-0005-0000-0000-00003A1D0000}"/>
    <cellStyle name="Normal 28 19" xfId="2879" xr:uid="{00000000-0005-0000-0000-00003B1D0000}"/>
    <cellStyle name="Normal 28 2" xfId="2880" xr:uid="{00000000-0005-0000-0000-00003C1D0000}"/>
    <cellStyle name="Normal 28 20" xfId="2881" xr:uid="{00000000-0005-0000-0000-00003D1D0000}"/>
    <cellStyle name="Normal 28 21" xfId="2882" xr:uid="{00000000-0005-0000-0000-00003E1D0000}"/>
    <cellStyle name="Normal 28 22" xfId="2883" xr:uid="{00000000-0005-0000-0000-00003F1D0000}"/>
    <cellStyle name="Normal 28 23" xfId="2884" xr:uid="{00000000-0005-0000-0000-0000401D0000}"/>
    <cellStyle name="Normal 28 24" xfId="2885" xr:uid="{00000000-0005-0000-0000-0000411D0000}"/>
    <cellStyle name="Normal 28 25" xfId="2886" xr:uid="{00000000-0005-0000-0000-0000421D0000}"/>
    <cellStyle name="Normal 28 26" xfId="2887" xr:uid="{00000000-0005-0000-0000-0000431D0000}"/>
    <cellStyle name="Normal 28 27" xfId="2888" xr:uid="{00000000-0005-0000-0000-0000441D0000}"/>
    <cellStyle name="Normal 28 28" xfId="2889" xr:uid="{00000000-0005-0000-0000-0000451D0000}"/>
    <cellStyle name="Normal 28 29" xfId="2890" xr:uid="{00000000-0005-0000-0000-0000461D0000}"/>
    <cellStyle name="Normal 28 3" xfId="2891" xr:uid="{00000000-0005-0000-0000-0000471D0000}"/>
    <cellStyle name="Normal 28 30" xfId="2892" xr:uid="{00000000-0005-0000-0000-0000481D0000}"/>
    <cellStyle name="Normal 28 31" xfId="2893" xr:uid="{00000000-0005-0000-0000-0000491D0000}"/>
    <cellStyle name="Normal 28 32" xfId="2894" xr:uid="{00000000-0005-0000-0000-00004A1D0000}"/>
    <cellStyle name="Normal 28 33" xfId="2895" xr:uid="{00000000-0005-0000-0000-00004B1D0000}"/>
    <cellStyle name="Normal 28 34" xfId="2896" xr:uid="{00000000-0005-0000-0000-00004C1D0000}"/>
    <cellStyle name="Normal 28 35" xfId="2897" xr:uid="{00000000-0005-0000-0000-00004D1D0000}"/>
    <cellStyle name="Normal 28 36" xfId="2898" xr:uid="{00000000-0005-0000-0000-00004E1D0000}"/>
    <cellStyle name="Normal 28 37" xfId="2899" xr:uid="{00000000-0005-0000-0000-00004F1D0000}"/>
    <cellStyle name="Normal 28 38" xfId="2900" xr:uid="{00000000-0005-0000-0000-0000501D0000}"/>
    <cellStyle name="Normal 28 39" xfId="2901" xr:uid="{00000000-0005-0000-0000-0000511D0000}"/>
    <cellStyle name="Normal 28 4" xfId="2902" xr:uid="{00000000-0005-0000-0000-0000521D0000}"/>
    <cellStyle name="Normal 28 40" xfId="2903" xr:uid="{00000000-0005-0000-0000-0000531D0000}"/>
    <cellStyle name="Normal 28 41" xfId="2904" xr:uid="{00000000-0005-0000-0000-0000541D0000}"/>
    <cellStyle name="Normal 28 42" xfId="2905" xr:uid="{00000000-0005-0000-0000-0000551D0000}"/>
    <cellStyle name="Normal 28 43" xfId="2906" xr:uid="{00000000-0005-0000-0000-0000561D0000}"/>
    <cellStyle name="Normal 28 44" xfId="2907" xr:uid="{00000000-0005-0000-0000-0000571D0000}"/>
    <cellStyle name="Normal 28 45" xfId="2908" xr:uid="{00000000-0005-0000-0000-0000581D0000}"/>
    <cellStyle name="Normal 28 46" xfId="2909" xr:uid="{00000000-0005-0000-0000-0000591D0000}"/>
    <cellStyle name="Normal 28 47" xfId="2910" xr:uid="{00000000-0005-0000-0000-00005A1D0000}"/>
    <cellStyle name="Normal 28 48" xfId="2911" xr:uid="{00000000-0005-0000-0000-00005B1D0000}"/>
    <cellStyle name="Normal 28 49" xfId="2912" xr:uid="{00000000-0005-0000-0000-00005C1D0000}"/>
    <cellStyle name="Normal 28 5" xfId="2913" xr:uid="{00000000-0005-0000-0000-00005D1D0000}"/>
    <cellStyle name="Normal 28 50" xfId="2914" xr:uid="{00000000-0005-0000-0000-00005E1D0000}"/>
    <cellStyle name="Normal 28 51" xfId="2915" xr:uid="{00000000-0005-0000-0000-00005F1D0000}"/>
    <cellStyle name="Normal 28 52" xfId="2916" xr:uid="{00000000-0005-0000-0000-0000601D0000}"/>
    <cellStyle name="Normal 28 53" xfId="2917" xr:uid="{00000000-0005-0000-0000-0000611D0000}"/>
    <cellStyle name="Normal 28 54" xfId="2918" xr:uid="{00000000-0005-0000-0000-0000621D0000}"/>
    <cellStyle name="Normal 28 55" xfId="2919" xr:uid="{00000000-0005-0000-0000-0000631D0000}"/>
    <cellStyle name="Normal 28 56" xfId="2920" xr:uid="{00000000-0005-0000-0000-0000641D0000}"/>
    <cellStyle name="Normal 28 57" xfId="2921" xr:uid="{00000000-0005-0000-0000-0000651D0000}"/>
    <cellStyle name="Normal 28 58" xfId="2922" xr:uid="{00000000-0005-0000-0000-0000661D0000}"/>
    <cellStyle name="Normal 28 59" xfId="2923" xr:uid="{00000000-0005-0000-0000-0000671D0000}"/>
    <cellStyle name="Normal 28 6" xfId="2924" xr:uid="{00000000-0005-0000-0000-0000681D0000}"/>
    <cellStyle name="Normal 28 60" xfId="2925" xr:uid="{00000000-0005-0000-0000-0000691D0000}"/>
    <cellStyle name="Normal 28 61" xfId="2926" xr:uid="{00000000-0005-0000-0000-00006A1D0000}"/>
    <cellStyle name="Normal 28 62" xfId="2927" xr:uid="{00000000-0005-0000-0000-00006B1D0000}"/>
    <cellStyle name="Normal 28 63" xfId="2928" xr:uid="{00000000-0005-0000-0000-00006C1D0000}"/>
    <cellStyle name="Normal 28 64" xfId="2929" xr:uid="{00000000-0005-0000-0000-00006D1D0000}"/>
    <cellStyle name="Normal 28 65" xfId="2930" xr:uid="{00000000-0005-0000-0000-00006E1D0000}"/>
    <cellStyle name="Normal 28 66" xfId="2931" xr:uid="{00000000-0005-0000-0000-00006F1D0000}"/>
    <cellStyle name="Normal 28 67" xfId="2932" xr:uid="{00000000-0005-0000-0000-0000701D0000}"/>
    <cellStyle name="Normal 28 68" xfId="2933" xr:uid="{00000000-0005-0000-0000-0000711D0000}"/>
    <cellStyle name="Normal 28 69" xfId="2934" xr:uid="{00000000-0005-0000-0000-0000721D0000}"/>
    <cellStyle name="Normal 28 7" xfId="2935" xr:uid="{00000000-0005-0000-0000-0000731D0000}"/>
    <cellStyle name="Normal 28 70" xfId="2936" xr:uid="{00000000-0005-0000-0000-0000741D0000}"/>
    <cellStyle name="Normal 28 71" xfId="2937" xr:uid="{00000000-0005-0000-0000-0000751D0000}"/>
    <cellStyle name="Normal 28 72" xfId="2938" xr:uid="{00000000-0005-0000-0000-0000761D0000}"/>
    <cellStyle name="Normal 28 73" xfId="2939" xr:uid="{00000000-0005-0000-0000-0000771D0000}"/>
    <cellStyle name="Normal 28 74" xfId="2940" xr:uid="{00000000-0005-0000-0000-0000781D0000}"/>
    <cellStyle name="Normal 28 75" xfId="2941" xr:uid="{00000000-0005-0000-0000-0000791D0000}"/>
    <cellStyle name="Normal 28 76" xfId="2942" xr:uid="{00000000-0005-0000-0000-00007A1D0000}"/>
    <cellStyle name="Normal 28 77" xfId="2943" xr:uid="{00000000-0005-0000-0000-00007B1D0000}"/>
    <cellStyle name="Normal 28 78" xfId="2944" xr:uid="{00000000-0005-0000-0000-00007C1D0000}"/>
    <cellStyle name="Normal 28 79" xfId="2945" xr:uid="{00000000-0005-0000-0000-00007D1D0000}"/>
    <cellStyle name="Normal 28 8" xfId="2946" xr:uid="{00000000-0005-0000-0000-00007E1D0000}"/>
    <cellStyle name="Normal 28 80" xfId="2947" xr:uid="{00000000-0005-0000-0000-00007F1D0000}"/>
    <cellStyle name="Normal 28 81" xfId="2948" xr:uid="{00000000-0005-0000-0000-0000801D0000}"/>
    <cellStyle name="Normal 28 82" xfId="2949" xr:uid="{00000000-0005-0000-0000-0000811D0000}"/>
    <cellStyle name="Normal 28 83" xfId="2950" xr:uid="{00000000-0005-0000-0000-0000821D0000}"/>
    <cellStyle name="Normal 28 84" xfId="2951" xr:uid="{00000000-0005-0000-0000-0000831D0000}"/>
    <cellStyle name="Normal 28 85" xfId="2952" xr:uid="{00000000-0005-0000-0000-0000841D0000}"/>
    <cellStyle name="Normal 28 86" xfId="2953" xr:uid="{00000000-0005-0000-0000-0000851D0000}"/>
    <cellStyle name="Normal 28 87" xfId="2954" xr:uid="{00000000-0005-0000-0000-0000861D0000}"/>
    <cellStyle name="Normal 28 88" xfId="2955" xr:uid="{00000000-0005-0000-0000-0000871D0000}"/>
    <cellStyle name="Normal 28 89" xfId="2956" xr:uid="{00000000-0005-0000-0000-0000881D0000}"/>
    <cellStyle name="Normal 28 9" xfId="2957" xr:uid="{00000000-0005-0000-0000-0000891D0000}"/>
    <cellStyle name="Normal 28 90" xfId="2958" xr:uid="{00000000-0005-0000-0000-00008A1D0000}"/>
    <cellStyle name="Normal 28 91" xfId="2959" xr:uid="{00000000-0005-0000-0000-00008B1D0000}"/>
    <cellStyle name="Normal 28 92" xfId="2960" xr:uid="{00000000-0005-0000-0000-00008C1D0000}"/>
    <cellStyle name="Normal 28 93" xfId="2961" xr:uid="{00000000-0005-0000-0000-00008D1D0000}"/>
    <cellStyle name="Normal 28 94" xfId="2962" xr:uid="{00000000-0005-0000-0000-00008E1D0000}"/>
    <cellStyle name="Normal 28 95" xfId="2963" xr:uid="{00000000-0005-0000-0000-00008F1D0000}"/>
    <cellStyle name="Normal 28 96" xfId="2964" xr:uid="{00000000-0005-0000-0000-0000901D0000}"/>
    <cellStyle name="Normal 28 97" xfId="2965" xr:uid="{00000000-0005-0000-0000-0000911D0000}"/>
    <cellStyle name="Normal 28 98" xfId="2966" xr:uid="{00000000-0005-0000-0000-0000921D0000}"/>
    <cellStyle name="Normal 28 99" xfId="2967" xr:uid="{00000000-0005-0000-0000-0000931D0000}"/>
    <cellStyle name="Normal 29" xfId="2968" xr:uid="{00000000-0005-0000-0000-0000941D0000}"/>
    <cellStyle name="Normal 29 10" xfId="2969" xr:uid="{00000000-0005-0000-0000-0000951D0000}"/>
    <cellStyle name="Normal 29 100" xfId="2970" xr:uid="{00000000-0005-0000-0000-0000961D0000}"/>
    <cellStyle name="Normal 29 101" xfId="2971" xr:uid="{00000000-0005-0000-0000-0000971D0000}"/>
    <cellStyle name="Normal 29 102" xfId="2972" xr:uid="{00000000-0005-0000-0000-0000981D0000}"/>
    <cellStyle name="Normal 29 103" xfId="2973" xr:uid="{00000000-0005-0000-0000-0000991D0000}"/>
    <cellStyle name="Normal 29 104" xfId="2974" xr:uid="{00000000-0005-0000-0000-00009A1D0000}"/>
    <cellStyle name="Normal 29 105" xfId="2975" xr:uid="{00000000-0005-0000-0000-00009B1D0000}"/>
    <cellStyle name="Normal 29 106" xfId="2976" xr:uid="{00000000-0005-0000-0000-00009C1D0000}"/>
    <cellStyle name="Normal 29 107" xfId="2977" xr:uid="{00000000-0005-0000-0000-00009D1D0000}"/>
    <cellStyle name="Normal 29 108" xfId="2978" xr:uid="{00000000-0005-0000-0000-00009E1D0000}"/>
    <cellStyle name="Normal 29 109" xfId="2979" xr:uid="{00000000-0005-0000-0000-00009F1D0000}"/>
    <cellStyle name="Normal 29 11" xfId="2980" xr:uid="{00000000-0005-0000-0000-0000A01D0000}"/>
    <cellStyle name="Normal 29 12" xfId="2981" xr:uid="{00000000-0005-0000-0000-0000A11D0000}"/>
    <cellStyle name="Normal 29 13" xfId="2982" xr:uid="{00000000-0005-0000-0000-0000A21D0000}"/>
    <cellStyle name="Normal 29 14" xfId="2983" xr:uid="{00000000-0005-0000-0000-0000A31D0000}"/>
    <cellStyle name="Normal 29 15" xfId="2984" xr:uid="{00000000-0005-0000-0000-0000A41D0000}"/>
    <cellStyle name="Normal 29 16" xfId="2985" xr:uid="{00000000-0005-0000-0000-0000A51D0000}"/>
    <cellStyle name="Normal 29 17" xfId="2986" xr:uid="{00000000-0005-0000-0000-0000A61D0000}"/>
    <cellStyle name="Normal 29 18" xfId="2987" xr:uid="{00000000-0005-0000-0000-0000A71D0000}"/>
    <cellStyle name="Normal 29 19" xfId="2988" xr:uid="{00000000-0005-0000-0000-0000A81D0000}"/>
    <cellStyle name="Normal 29 2" xfId="2989" xr:uid="{00000000-0005-0000-0000-0000A91D0000}"/>
    <cellStyle name="Normal 29 20" xfId="2990" xr:uid="{00000000-0005-0000-0000-0000AA1D0000}"/>
    <cellStyle name="Normal 29 21" xfId="2991" xr:uid="{00000000-0005-0000-0000-0000AB1D0000}"/>
    <cellStyle name="Normal 29 22" xfId="2992" xr:uid="{00000000-0005-0000-0000-0000AC1D0000}"/>
    <cellStyle name="Normal 29 23" xfId="2993" xr:uid="{00000000-0005-0000-0000-0000AD1D0000}"/>
    <cellStyle name="Normal 29 24" xfId="2994" xr:uid="{00000000-0005-0000-0000-0000AE1D0000}"/>
    <cellStyle name="Normal 29 25" xfId="2995" xr:uid="{00000000-0005-0000-0000-0000AF1D0000}"/>
    <cellStyle name="Normal 29 26" xfId="2996" xr:uid="{00000000-0005-0000-0000-0000B01D0000}"/>
    <cellStyle name="Normal 29 27" xfId="2997" xr:uid="{00000000-0005-0000-0000-0000B11D0000}"/>
    <cellStyle name="Normal 29 28" xfId="2998" xr:uid="{00000000-0005-0000-0000-0000B21D0000}"/>
    <cellStyle name="Normal 29 29" xfId="2999" xr:uid="{00000000-0005-0000-0000-0000B31D0000}"/>
    <cellStyle name="Normal 29 3" xfId="3000" xr:uid="{00000000-0005-0000-0000-0000B41D0000}"/>
    <cellStyle name="Normal 29 30" xfId="3001" xr:uid="{00000000-0005-0000-0000-0000B51D0000}"/>
    <cellStyle name="Normal 29 31" xfId="3002" xr:uid="{00000000-0005-0000-0000-0000B61D0000}"/>
    <cellStyle name="Normal 29 32" xfId="3003" xr:uid="{00000000-0005-0000-0000-0000B71D0000}"/>
    <cellStyle name="Normal 29 33" xfId="3004" xr:uid="{00000000-0005-0000-0000-0000B81D0000}"/>
    <cellStyle name="Normal 29 34" xfId="3005" xr:uid="{00000000-0005-0000-0000-0000B91D0000}"/>
    <cellStyle name="Normal 29 35" xfId="3006" xr:uid="{00000000-0005-0000-0000-0000BA1D0000}"/>
    <cellStyle name="Normal 29 36" xfId="3007" xr:uid="{00000000-0005-0000-0000-0000BB1D0000}"/>
    <cellStyle name="Normal 29 37" xfId="3008" xr:uid="{00000000-0005-0000-0000-0000BC1D0000}"/>
    <cellStyle name="Normal 29 38" xfId="3009" xr:uid="{00000000-0005-0000-0000-0000BD1D0000}"/>
    <cellStyle name="Normal 29 39" xfId="3010" xr:uid="{00000000-0005-0000-0000-0000BE1D0000}"/>
    <cellStyle name="Normal 29 4" xfId="3011" xr:uid="{00000000-0005-0000-0000-0000BF1D0000}"/>
    <cellStyle name="Normal 29 40" xfId="3012" xr:uid="{00000000-0005-0000-0000-0000C01D0000}"/>
    <cellStyle name="Normal 29 41" xfId="3013" xr:uid="{00000000-0005-0000-0000-0000C11D0000}"/>
    <cellStyle name="Normal 29 42" xfId="3014" xr:uid="{00000000-0005-0000-0000-0000C21D0000}"/>
    <cellStyle name="Normal 29 43" xfId="3015" xr:uid="{00000000-0005-0000-0000-0000C31D0000}"/>
    <cellStyle name="Normal 29 44" xfId="3016" xr:uid="{00000000-0005-0000-0000-0000C41D0000}"/>
    <cellStyle name="Normal 29 45" xfId="3017" xr:uid="{00000000-0005-0000-0000-0000C51D0000}"/>
    <cellStyle name="Normal 29 46" xfId="3018" xr:uid="{00000000-0005-0000-0000-0000C61D0000}"/>
    <cellStyle name="Normal 29 47" xfId="3019" xr:uid="{00000000-0005-0000-0000-0000C71D0000}"/>
    <cellStyle name="Normal 29 48" xfId="3020" xr:uid="{00000000-0005-0000-0000-0000C81D0000}"/>
    <cellStyle name="Normal 29 49" xfId="3021" xr:uid="{00000000-0005-0000-0000-0000C91D0000}"/>
    <cellStyle name="Normal 29 5" xfId="3022" xr:uid="{00000000-0005-0000-0000-0000CA1D0000}"/>
    <cellStyle name="Normal 29 50" xfId="3023" xr:uid="{00000000-0005-0000-0000-0000CB1D0000}"/>
    <cellStyle name="Normal 29 51" xfId="3024" xr:uid="{00000000-0005-0000-0000-0000CC1D0000}"/>
    <cellStyle name="Normal 29 52" xfId="3025" xr:uid="{00000000-0005-0000-0000-0000CD1D0000}"/>
    <cellStyle name="Normal 29 53" xfId="3026" xr:uid="{00000000-0005-0000-0000-0000CE1D0000}"/>
    <cellStyle name="Normal 29 54" xfId="3027" xr:uid="{00000000-0005-0000-0000-0000CF1D0000}"/>
    <cellStyle name="Normal 29 55" xfId="3028" xr:uid="{00000000-0005-0000-0000-0000D01D0000}"/>
    <cellStyle name="Normal 29 56" xfId="3029" xr:uid="{00000000-0005-0000-0000-0000D11D0000}"/>
    <cellStyle name="Normal 29 57" xfId="3030" xr:uid="{00000000-0005-0000-0000-0000D21D0000}"/>
    <cellStyle name="Normal 29 58" xfId="3031" xr:uid="{00000000-0005-0000-0000-0000D31D0000}"/>
    <cellStyle name="Normal 29 59" xfId="3032" xr:uid="{00000000-0005-0000-0000-0000D41D0000}"/>
    <cellStyle name="Normal 29 6" xfId="3033" xr:uid="{00000000-0005-0000-0000-0000D51D0000}"/>
    <cellStyle name="Normal 29 60" xfId="3034" xr:uid="{00000000-0005-0000-0000-0000D61D0000}"/>
    <cellStyle name="Normal 29 61" xfId="3035" xr:uid="{00000000-0005-0000-0000-0000D71D0000}"/>
    <cellStyle name="Normal 29 62" xfId="3036" xr:uid="{00000000-0005-0000-0000-0000D81D0000}"/>
    <cellStyle name="Normal 29 63" xfId="3037" xr:uid="{00000000-0005-0000-0000-0000D91D0000}"/>
    <cellStyle name="Normal 29 64" xfId="3038" xr:uid="{00000000-0005-0000-0000-0000DA1D0000}"/>
    <cellStyle name="Normal 29 65" xfId="3039" xr:uid="{00000000-0005-0000-0000-0000DB1D0000}"/>
    <cellStyle name="Normal 29 66" xfId="3040" xr:uid="{00000000-0005-0000-0000-0000DC1D0000}"/>
    <cellStyle name="Normal 29 67" xfId="3041" xr:uid="{00000000-0005-0000-0000-0000DD1D0000}"/>
    <cellStyle name="Normal 29 68" xfId="3042" xr:uid="{00000000-0005-0000-0000-0000DE1D0000}"/>
    <cellStyle name="Normal 29 69" xfId="3043" xr:uid="{00000000-0005-0000-0000-0000DF1D0000}"/>
    <cellStyle name="Normal 29 7" xfId="3044" xr:uid="{00000000-0005-0000-0000-0000E01D0000}"/>
    <cellStyle name="Normal 29 70" xfId="3045" xr:uid="{00000000-0005-0000-0000-0000E11D0000}"/>
    <cellStyle name="Normal 29 71" xfId="3046" xr:uid="{00000000-0005-0000-0000-0000E21D0000}"/>
    <cellStyle name="Normal 29 72" xfId="3047" xr:uid="{00000000-0005-0000-0000-0000E31D0000}"/>
    <cellStyle name="Normal 29 73" xfId="3048" xr:uid="{00000000-0005-0000-0000-0000E41D0000}"/>
    <cellStyle name="Normal 29 74" xfId="3049" xr:uid="{00000000-0005-0000-0000-0000E51D0000}"/>
    <cellStyle name="Normal 29 75" xfId="3050" xr:uid="{00000000-0005-0000-0000-0000E61D0000}"/>
    <cellStyle name="Normal 29 76" xfId="3051" xr:uid="{00000000-0005-0000-0000-0000E71D0000}"/>
    <cellStyle name="Normal 29 77" xfId="3052" xr:uid="{00000000-0005-0000-0000-0000E81D0000}"/>
    <cellStyle name="Normal 29 78" xfId="3053" xr:uid="{00000000-0005-0000-0000-0000E91D0000}"/>
    <cellStyle name="Normal 29 79" xfId="3054" xr:uid="{00000000-0005-0000-0000-0000EA1D0000}"/>
    <cellStyle name="Normal 29 8" xfId="3055" xr:uid="{00000000-0005-0000-0000-0000EB1D0000}"/>
    <cellStyle name="Normal 29 80" xfId="3056" xr:uid="{00000000-0005-0000-0000-0000EC1D0000}"/>
    <cellStyle name="Normal 29 81" xfId="3057" xr:uid="{00000000-0005-0000-0000-0000ED1D0000}"/>
    <cellStyle name="Normal 29 82" xfId="3058" xr:uid="{00000000-0005-0000-0000-0000EE1D0000}"/>
    <cellStyle name="Normal 29 83" xfId="3059" xr:uid="{00000000-0005-0000-0000-0000EF1D0000}"/>
    <cellStyle name="Normal 29 84" xfId="3060" xr:uid="{00000000-0005-0000-0000-0000F01D0000}"/>
    <cellStyle name="Normal 29 85" xfId="3061" xr:uid="{00000000-0005-0000-0000-0000F11D0000}"/>
    <cellStyle name="Normal 29 86" xfId="3062" xr:uid="{00000000-0005-0000-0000-0000F21D0000}"/>
    <cellStyle name="Normal 29 87" xfId="3063" xr:uid="{00000000-0005-0000-0000-0000F31D0000}"/>
    <cellStyle name="Normal 29 88" xfId="3064" xr:uid="{00000000-0005-0000-0000-0000F41D0000}"/>
    <cellStyle name="Normal 29 89" xfId="3065" xr:uid="{00000000-0005-0000-0000-0000F51D0000}"/>
    <cellStyle name="Normal 29 9" xfId="3066" xr:uid="{00000000-0005-0000-0000-0000F61D0000}"/>
    <cellStyle name="Normal 29 90" xfId="3067" xr:uid="{00000000-0005-0000-0000-0000F71D0000}"/>
    <cellStyle name="Normal 29 91" xfId="3068" xr:uid="{00000000-0005-0000-0000-0000F81D0000}"/>
    <cellStyle name="Normal 29 92" xfId="3069" xr:uid="{00000000-0005-0000-0000-0000F91D0000}"/>
    <cellStyle name="Normal 29 93" xfId="3070" xr:uid="{00000000-0005-0000-0000-0000FA1D0000}"/>
    <cellStyle name="Normal 29 94" xfId="3071" xr:uid="{00000000-0005-0000-0000-0000FB1D0000}"/>
    <cellStyle name="Normal 29 95" xfId="3072" xr:uid="{00000000-0005-0000-0000-0000FC1D0000}"/>
    <cellStyle name="Normal 29 96" xfId="3073" xr:uid="{00000000-0005-0000-0000-0000FD1D0000}"/>
    <cellStyle name="Normal 29 97" xfId="3074" xr:uid="{00000000-0005-0000-0000-0000FE1D0000}"/>
    <cellStyle name="Normal 29 98" xfId="3075" xr:uid="{00000000-0005-0000-0000-0000FF1D0000}"/>
    <cellStyle name="Normal 29 99" xfId="3076" xr:uid="{00000000-0005-0000-0000-0000001E0000}"/>
    <cellStyle name="Normal 3" xfId="7" xr:uid="{00000000-0005-0000-0000-0000011E0000}"/>
    <cellStyle name="Normal-- 3" xfId="4543" xr:uid="{00000000-0005-0000-0000-0000021E0000}"/>
    <cellStyle name="Normal 3 10" xfId="3077" xr:uid="{00000000-0005-0000-0000-0000031E0000}"/>
    <cellStyle name="Normal 3 11" xfId="3078" xr:uid="{00000000-0005-0000-0000-0000041E0000}"/>
    <cellStyle name="Normal 3 12" xfId="3079" xr:uid="{00000000-0005-0000-0000-0000051E0000}"/>
    <cellStyle name="Normal 3 13" xfId="3080" xr:uid="{00000000-0005-0000-0000-0000061E0000}"/>
    <cellStyle name="Normal 3 14" xfId="3081" xr:uid="{00000000-0005-0000-0000-0000071E0000}"/>
    <cellStyle name="Normal 3 15" xfId="3082" xr:uid="{00000000-0005-0000-0000-0000081E0000}"/>
    <cellStyle name="Normal 3 16" xfId="3083" xr:uid="{00000000-0005-0000-0000-0000091E0000}"/>
    <cellStyle name="Normal 3 17" xfId="3084" xr:uid="{00000000-0005-0000-0000-00000A1E0000}"/>
    <cellStyle name="Normal 3 18" xfId="3085" xr:uid="{00000000-0005-0000-0000-00000B1E0000}"/>
    <cellStyle name="Normal 3 19" xfId="3086" xr:uid="{00000000-0005-0000-0000-00000C1E0000}"/>
    <cellStyle name="Normal 3 2" xfId="52" xr:uid="{00000000-0005-0000-0000-00000D1E0000}"/>
    <cellStyle name="Normal 3 2 2" xfId="3087" xr:uid="{00000000-0005-0000-0000-00000E1E0000}"/>
    <cellStyle name="Normal 3 2 2 2" xfId="3088" xr:uid="{00000000-0005-0000-0000-00000F1E0000}"/>
    <cellStyle name="Normal 3 2 3" xfId="3089" xr:uid="{00000000-0005-0000-0000-0000101E0000}"/>
    <cellStyle name="Normal 3 2 4" xfId="3090" xr:uid="{00000000-0005-0000-0000-0000111E0000}"/>
    <cellStyle name="Normal 3 20" xfId="3091" xr:uid="{00000000-0005-0000-0000-0000121E0000}"/>
    <cellStyle name="Normal 3 21" xfId="3092" xr:uid="{00000000-0005-0000-0000-0000131E0000}"/>
    <cellStyle name="Normal 3 22" xfId="3093" xr:uid="{00000000-0005-0000-0000-0000141E0000}"/>
    <cellStyle name="Normal 3 22 2" xfId="3094" xr:uid="{00000000-0005-0000-0000-0000151E0000}"/>
    <cellStyle name="Normal 3 22 2 2" xfId="3095" xr:uid="{00000000-0005-0000-0000-0000161E0000}"/>
    <cellStyle name="Normal 3 22 2 2 2" xfId="3096" xr:uid="{00000000-0005-0000-0000-0000171E0000}"/>
    <cellStyle name="Normal 3 22 2 3" xfId="3097" xr:uid="{00000000-0005-0000-0000-0000181E0000}"/>
    <cellStyle name="Normal 3 22 3" xfId="3098" xr:uid="{00000000-0005-0000-0000-0000191E0000}"/>
    <cellStyle name="Normal 3 22 3 2" xfId="3099" xr:uid="{00000000-0005-0000-0000-00001A1E0000}"/>
    <cellStyle name="Normal 3 22 4" xfId="3100" xr:uid="{00000000-0005-0000-0000-00001B1E0000}"/>
    <cellStyle name="Normal 3 23" xfId="3101" xr:uid="{00000000-0005-0000-0000-00001C1E0000}"/>
    <cellStyle name="Normal 3 24" xfId="3102" xr:uid="{00000000-0005-0000-0000-00001D1E0000}"/>
    <cellStyle name="Normal 3 24 2" xfId="3103" xr:uid="{00000000-0005-0000-0000-00001E1E0000}"/>
    <cellStyle name="Normal 3 24 2 2" xfId="3104" xr:uid="{00000000-0005-0000-0000-00001F1E0000}"/>
    <cellStyle name="Normal 3 24 3" xfId="3105" xr:uid="{00000000-0005-0000-0000-0000201E0000}"/>
    <cellStyle name="Normal 3 25" xfId="3106" xr:uid="{00000000-0005-0000-0000-0000211E0000}"/>
    <cellStyle name="Normal 3 26" xfId="3107" xr:uid="{00000000-0005-0000-0000-0000221E0000}"/>
    <cellStyle name="Normal 3 27" xfId="3108" xr:uid="{00000000-0005-0000-0000-0000231E0000}"/>
    <cellStyle name="Normal 3 28" xfId="3109" xr:uid="{00000000-0005-0000-0000-0000241E0000}"/>
    <cellStyle name="Normal 3 29" xfId="3110" xr:uid="{00000000-0005-0000-0000-0000251E0000}"/>
    <cellStyle name="Normal 3 3" xfId="3111" xr:uid="{00000000-0005-0000-0000-0000261E0000}"/>
    <cellStyle name="Normal 3 3 2" xfId="3112" xr:uid="{00000000-0005-0000-0000-0000271E0000}"/>
    <cellStyle name="Normal 3 3 3" xfId="3113" xr:uid="{00000000-0005-0000-0000-0000281E0000}"/>
    <cellStyle name="Normal 3 3 4" xfId="3114" xr:uid="{00000000-0005-0000-0000-0000291E0000}"/>
    <cellStyle name="Normal 3 30" xfId="3115" xr:uid="{00000000-0005-0000-0000-00002A1E0000}"/>
    <cellStyle name="Normal 3 31" xfId="3116" xr:uid="{00000000-0005-0000-0000-00002B1E0000}"/>
    <cellStyle name="Normal 3 32" xfId="3117" xr:uid="{00000000-0005-0000-0000-00002C1E0000}"/>
    <cellStyle name="Normal 3 33" xfId="3118" xr:uid="{00000000-0005-0000-0000-00002D1E0000}"/>
    <cellStyle name="Normal 3 34" xfId="3119" xr:uid="{00000000-0005-0000-0000-00002E1E0000}"/>
    <cellStyle name="Normal 3 35" xfId="3120" xr:uid="{00000000-0005-0000-0000-00002F1E0000}"/>
    <cellStyle name="Normal 3 36" xfId="3121" xr:uid="{00000000-0005-0000-0000-0000301E0000}"/>
    <cellStyle name="Normal 3 37" xfId="3122" xr:uid="{00000000-0005-0000-0000-0000311E0000}"/>
    <cellStyle name="Normal 3 38" xfId="3123" xr:uid="{00000000-0005-0000-0000-0000321E0000}"/>
    <cellStyle name="Normal 3 39" xfId="3124" xr:uid="{00000000-0005-0000-0000-0000331E0000}"/>
    <cellStyle name="Normal 3 39 2" xfId="3125" xr:uid="{00000000-0005-0000-0000-0000341E0000}"/>
    <cellStyle name="Normal 3 4" xfId="3126" xr:uid="{00000000-0005-0000-0000-0000351E0000}"/>
    <cellStyle name="Normal 3 4 2" xfId="3127" xr:uid="{00000000-0005-0000-0000-0000361E0000}"/>
    <cellStyle name="Normal 3 4 3" xfId="3128" xr:uid="{00000000-0005-0000-0000-0000371E0000}"/>
    <cellStyle name="Normal 3 40" xfId="3129" xr:uid="{00000000-0005-0000-0000-0000381E0000}"/>
    <cellStyle name="Normal 3 41" xfId="3130" xr:uid="{00000000-0005-0000-0000-0000391E0000}"/>
    <cellStyle name="Normal 3 42" xfId="3131" xr:uid="{00000000-0005-0000-0000-00003A1E0000}"/>
    <cellStyle name="Normal 3 43" xfId="3132" xr:uid="{00000000-0005-0000-0000-00003B1E0000}"/>
    <cellStyle name="Normal 3 44" xfId="3133" xr:uid="{00000000-0005-0000-0000-00003C1E0000}"/>
    <cellStyle name="Normal 3 45" xfId="3134" xr:uid="{00000000-0005-0000-0000-00003D1E0000}"/>
    <cellStyle name="Normal 3 46" xfId="3135" xr:uid="{00000000-0005-0000-0000-00003E1E0000}"/>
    <cellStyle name="Normal 3 47" xfId="3136" xr:uid="{00000000-0005-0000-0000-00003F1E0000}"/>
    <cellStyle name="Normal 3 48" xfId="3137" xr:uid="{00000000-0005-0000-0000-0000401E0000}"/>
    <cellStyle name="Normal 3 49" xfId="3138" xr:uid="{00000000-0005-0000-0000-0000411E0000}"/>
    <cellStyle name="Normal 3 5" xfId="3139" xr:uid="{00000000-0005-0000-0000-0000421E0000}"/>
    <cellStyle name="Normal 3 5 2" xfId="3140" xr:uid="{00000000-0005-0000-0000-0000431E0000}"/>
    <cellStyle name="Normal 3 50" xfId="3141" xr:uid="{00000000-0005-0000-0000-0000441E0000}"/>
    <cellStyle name="Normal 3 51" xfId="3142" xr:uid="{00000000-0005-0000-0000-0000451E0000}"/>
    <cellStyle name="Normal 3 52" xfId="3143" xr:uid="{00000000-0005-0000-0000-0000461E0000}"/>
    <cellStyle name="Normal 3 53" xfId="3144" xr:uid="{00000000-0005-0000-0000-0000471E0000}"/>
    <cellStyle name="Normal 3 6" xfId="3145" xr:uid="{00000000-0005-0000-0000-0000481E0000}"/>
    <cellStyle name="Normal 3 7" xfId="3146" xr:uid="{00000000-0005-0000-0000-0000491E0000}"/>
    <cellStyle name="Normal 3 8" xfId="3147" xr:uid="{00000000-0005-0000-0000-00004A1E0000}"/>
    <cellStyle name="Normal 3 9" xfId="3148" xr:uid="{00000000-0005-0000-0000-00004B1E0000}"/>
    <cellStyle name="Normal 30" xfId="3149" xr:uid="{00000000-0005-0000-0000-00004C1E0000}"/>
    <cellStyle name="Normal 30 10" xfId="3150" xr:uid="{00000000-0005-0000-0000-00004D1E0000}"/>
    <cellStyle name="Normal 30 100" xfId="3151" xr:uid="{00000000-0005-0000-0000-00004E1E0000}"/>
    <cellStyle name="Normal 30 101" xfId="3152" xr:uid="{00000000-0005-0000-0000-00004F1E0000}"/>
    <cellStyle name="Normal 30 102" xfId="3153" xr:uid="{00000000-0005-0000-0000-0000501E0000}"/>
    <cellStyle name="Normal 30 103" xfId="3154" xr:uid="{00000000-0005-0000-0000-0000511E0000}"/>
    <cellStyle name="Normal 30 104" xfId="3155" xr:uid="{00000000-0005-0000-0000-0000521E0000}"/>
    <cellStyle name="Normal 30 105" xfId="3156" xr:uid="{00000000-0005-0000-0000-0000531E0000}"/>
    <cellStyle name="Normal 30 106" xfId="3157" xr:uid="{00000000-0005-0000-0000-0000541E0000}"/>
    <cellStyle name="Normal 30 107" xfId="3158" xr:uid="{00000000-0005-0000-0000-0000551E0000}"/>
    <cellStyle name="Normal 30 108" xfId="3159" xr:uid="{00000000-0005-0000-0000-0000561E0000}"/>
    <cellStyle name="Normal 30 109" xfId="3160" xr:uid="{00000000-0005-0000-0000-0000571E0000}"/>
    <cellStyle name="Normal 30 11" xfId="3161" xr:uid="{00000000-0005-0000-0000-0000581E0000}"/>
    <cellStyle name="Normal 30 12" xfId="3162" xr:uid="{00000000-0005-0000-0000-0000591E0000}"/>
    <cellStyle name="Normal 30 13" xfId="3163" xr:uid="{00000000-0005-0000-0000-00005A1E0000}"/>
    <cellStyle name="Normal 30 14" xfId="3164" xr:uid="{00000000-0005-0000-0000-00005B1E0000}"/>
    <cellStyle name="Normal 30 15" xfId="3165" xr:uid="{00000000-0005-0000-0000-00005C1E0000}"/>
    <cellStyle name="Normal 30 16" xfId="3166" xr:uid="{00000000-0005-0000-0000-00005D1E0000}"/>
    <cellStyle name="Normal 30 17" xfId="3167" xr:uid="{00000000-0005-0000-0000-00005E1E0000}"/>
    <cellStyle name="Normal 30 18" xfId="3168" xr:uid="{00000000-0005-0000-0000-00005F1E0000}"/>
    <cellStyle name="Normal 30 19" xfId="3169" xr:uid="{00000000-0005-0000-0000-0000601E0000}"/>
    <cellStyle name="Normal 30 2" xfId="3170" xr:uid="{00000000-0005-0000-0000-0000611E0000}"/>
    <cellStyle name="Normal 30 20" xfId="3171" xr:uid="{00000000-0005-0000-0000-0000621E0000}"/>
    <cellStyle name="Normal 30 21" xfId="3172" xr:uid="{00000000-0005-0000-0000-0000631E0000}"/>
    <cellStyle name="Normal 30 22" xfId="3173" xr:uid="{00000000-0005-0000-0000-0000641E0000}"/>
    <cellStyle name="Normal 30 23" xfId="3174" xr:uid="{00000000-0005-0000-0000-0000651E0000}"/>
    <cellStyle name="Normal 30 24" xfId="3175" xr:uid="{00000000-0005-0000-0000-0000661E0000}"/>
    <cellStyle name="Normal 30 25" xfId="3176" xr:uid="{00000000-0005-0000-0000-0000671E0000}"/>
    <cellStyle name="Normal 30 26" xfId="3177" xr:uid="{00000000-0005-0000-0000-0000681E0000}"/>
    <cellStyle name="Normal 30 27" xfId="3178" xr:uid="{00000000-0005-0000-0000-0000691E0000}"/>
    <cellStyle name="Normal 30 28" xfId="3179" xr:uid="{00000000-0005-0000-0000-00006A1E0000}"/>
    <cellStyle name="Normal 30 29" xfId="3180" xr:uid="{00000000-0005-0000-0000-00006B1E0000}"/>
    <cellStyle name="Normal 30 3" xfId="3181" xr:uid="{00000000-0005-0000-0000-00006C1E0000}"/>
    <cellStyle name="Normal 30 30" xfId="3182" xr:uid="{00000000-0005-0000-0000-00006D1E0000}"/>
    <cellStyle name="Normal 30 31" xfId="3183" xr:uid="{00000000-0005-0000-0000-00006E1E0000}"/>
    <cellStyle name="Normal 30 32" xfId="3184" xr:uid="{00000000-0005-0000-0000-00006F1E0000}"/>
    <cellStyle name="Normal 30 33" xfId="3185" xr:uid="{00000000-0005-0000-0000-0000701E0000}"/>
    <cellStyle name="Normal 30 34" xfId="3186" xr:uid="{00000000-0005-0000-0000-0000711E0000}"/>
    <cellStyle name="Normal 30 35" xfId="3187" xr:uid="{00000000-0005-0000-0000-0000721E0000}"/>
    <cellStyle name="Normal 30 36" xfId="3188" xr:uid="{00000000-0005-0000-0000-0000731E0000}"/>
    <cellStyle name="Normal 30 37" xfId="3189" xr:uid="{00000000-0005-0000-0000-0000741E0000}"/>
    <cellStyle name="Normal 30 38" xfId="3190" xr:uid="{00000000-0005-0000-0000-0000751E0000}"/>
    <cellStyle name="Normal 30 39" xfId="3191" xr:uid="{00000000-0005-0000-0000-0000761E0000}"/>
    <cellStyle name="Normal 30 4" xfId="3192" xr:uid="{00000000-0005-0000-0000-0000771E0000}"/>
    <cellStyle name="Normal 30 40" xfId="3193" xr:uid="{00000000-0005-0000-0000-0000781E0000}"/>
    <cellStyle name="Normal 30 41" xfId="3194" xr:uid="{00000000-0005-0000-0000-0000791E0000}"/>
    <cellStyle name="Normal 30 42" xfId="3195" xr:uid="{00000000-0005-0000-0000-00007A1E0000}"/>
    <cellStyle name="Normal 30 43" xfId="3196" xr:uid="{00000000-0005-0000-0000-00007B1E0000}"/>
    <cellStyle name="Normal 30 44" xfId="3197" xr:uid="{00000000-0005-0000-0000-00007C1E0000}"/>
    <cellStyle name="Normal 30 45" xfId="3198" xr:uid="{00000000-0005-0000-0000-00007D1E0000}"/>
    <cellStyle name="Normal 30 46" xfId="3199" xr:uid="{00000000-0005-0000-0000-00007E1E0000}"/>
    <cellStyle name="Normal 30 47" xfId="3200" xr:uid="{00000000-0005-0000-0000-00007F1E0000}"/>
    <cellStyle name="Normal 30 48" xfId="3201" xr:uid="{00000000-0005-0000-0000-0000801E0000}"/>
    <cellStyle name="Normal 30 49" xfId="3202" xr:uid="{00000000-0005-0000-0000-0000811E0000}"/>
    <cellStyle name="Normal 30 5" xfId="3203" xr:uid="{00000000-0005-0000-0000-0000821E0000}"/>
    <cellStyle name="Normal 30 50" xfId="3204" xr:uid="{00000000-0005-0000-0000-0000831E0000}"/>
    <cellStyle name="Normal 30 51" xfId="3205" xr:uid="{00000000-0005-0000-0000-0000841E0000}"/>
    <cellStyle name="Normal 30 52" xfId="3206" xr:uid="{00000000-0005-0000-0000-0000851E0000}"/>
    <cellStyle name="Normal 30 53" xfId="3207" xr:uid="{00000000-0005-0000-0000-0000861E0000}"/>
    <cellStyle name="Normal 30 54" xfId="3208" xr:uid="{00000000-0005-0000-0000-0000871E0000}"/>
    <cellStyle name="Normal 30 55" xfId="3209" xr:uid="{00000000-0005-0000-0000-0000881E0000}"/>
    <cellStyle name="Normal 30 56" xfId="3210" xr:uid="{00000000-0005-0000-0000-0000891E0000}"/>
    <cellStyle name="Normal 30 57" xfId="3211" xr:uid="{00000000-0005-0000-0000-00008A1E0000}"/>
    <cellStyle name="Normal 30 58" xfId="3212" xr:uid="{00000000-0005-0000-0000-00008B1E0000}"/>
    <cellStyle name="Normal 30 59" xfId="3213" xr:uid="{00000000-0005-0000-0000-00008C1E0000}"/>
    <cellStyle name="Normal 30 6" xfId="3214" xr:uid="{00000000-0005-0000-0000-00008D1E0000}"/>
    <cellStyle name="Normal 30 60" xfId="3215" xr:uid="{00000000-0005-0000-0000-00008E1E0000}"/>
    <cellStyle name="Normal 30 61" xfId="3216" xr:uid="{00000000-0005-0000-0000-00008F1E0000}"/>
    <cellStyle name="Normal 30 62" xfId="3217" xr:uid="{00000000-0005-0000-0000-0000901E0000}"/>
    <cellStyle name="Normal 30 63" xfId="3218" xr:uid="{00000000-0005-0000-0000-0000911E0000}"/>
    <cellStyle name="Normal 30 64" xfId="3219" xr:uid="{00000000-0005-0000-0000-0000921E0000}"/>
    <cellStyle name="Normal 30 65" xfId="3220" xr:uid="{00000000-0005-0000-0000-0000931E0000}"/>
    <cellStyle name="Normal 30 66" xfId="3221" xr:uid="{00000000-0005-0000-0000-0000941E0000}"/>
    <cellStyle name="Normal 30 67" xfId="3222" xr:uid="{00000000-0005-0000-0000-0000951E0000}"/>
    <cellStyle name="Normal 30 68" xfId="3223" xr:uid="{00000000-0005-0000-0000-0000961E0000}"/>
    <cellStyle name="Normal 30 69" xfId="3224" xr:uid="{00000000-0005-0000-0000-0000971E0000}"/>
    <cellStyle name="Normal 30 7" xfId="3225" xr:uid="{00000000-0005-0000-0000-0000981E0000}"/>
    <cellStyle name="Normal 30 70" xfId="3226" xr:uid="{00000000-0005-0000-0000-0000991E0000}"/>
    <cellStyle name="Normal 30 71" xfId="3227" xr:uid="{00000000-0005-0000-0000-00009A1E0000}"/>
    <cellStyle name="Normal 30 72" xfId="3228" xr:uid="{00000000-0005-0000-0000-00009B1E0000}"/>
    <cellStyle name="Normal 30 73" xfId="3229" xr:uid="{00000000-0005-0000-0000-00009C1E0000}"/>
    <cellStyle name="Normal 30 74" xfId="3230" xr:uid="{00000000-0005-0000-0000-00009D1E0000}"/>
    <cellStyle name="Normal 30 75" xfId="3231" xr:uid="{00000000-0005-0000-0000-00009E1E0000}"/>
    <cellStyle name="Normal 30 76" xfId="3232" xr:uid="{00000000-0005-0000-0000-00009F1E0000}"/>
    <cellStyle name="Normal 30 77" xfId="3233" xr:uid="{00000000-0005-0000-0000-0000A01E0000}"/>
    <cellStyle name="Normal 30 78" xfId="3234" xr:uid="{00000000-0005-0000-0000-0000A11E0000}"/>
    <cellStyle name="Normal 30 79" xfId="3235" xr:uid="{00000000-0005-0000-0000-0000A21E0000}"/>
    <cellStyle name="Normal 30 8" xfId="3236" xr:uid="{00000000-0005-0000-0000-0000A31E0000}"/>
    <cellStyle name="Normal 30 80" xfId="3237" xr:uid="{00000000-0005-0000-0000-0000A41E0000}"/>
    <cellStyle name="Normal 30 81" xfId="3238" xr:uid="{00000000-0005-0000-0000-0000A51E0000}"/>
    <cellStyle name="Normal 30 82" xfId="3239" xr:uid="{00000000-0005-0000-0000-0000A61E0000}"/>
    <cellStyle name="Normal 30 83" xfId="3240" xr:uid="{00000000-0005-0000-0000-0000A71E0000}"/>
    <cellStyle name="Normal 30 84" xfId="3241" xr:uid="{00000000-0005-0000-0000-0000A81E0000}"/>
    <cellStyle name="Normal 30 85" xfId="3242" xr:uid="{00000000-0005-0000-0000-0000A91E0000}"/>
    <cellStyle name="Normal 30 86" xfId="3243" xr:uid="{00000000-0005-0000-0000-0000AA1E0000}"/>
    <cellStyle name="Normal 30 87" xfId="3244" xr:uid="{00000000-0005-0000-0000-0000AB1E0000}"/>
    <cellStyle name="Normal 30 88" xfId="3245" xr:uid="{00000000-0005-0000-0000-0000AC1E0000}"/>
    <cellStyle name="Normal 30 89" xfId="3246" xr:uid="{00000000-0005-0000-0000-0000AD1E0000}"/>
    <cellStyle name="Normal 30 9" xfId="3247" xr:uid="{00000000-0005-0000-0000-0000AE1E0000}"/>
    <cellStyle name="Normal 30 90" xfId="3248" xr:uid="{00000000-0005-0000-0000-0000AF1E0000}"/>
    <cellStyle name="Normal 30 91" xfId="3249" xr:uid="{00000000-0005-0000-0000-0000B01E0000}"/>
    <cellStyle name="Normal 30 92" xfId="3250" xr:uid="{00000000-0005-0000-0000-0000B11E0000}"/>
    <cellStyle name="Normal 30 93" xfId="3251" xr:uid="{00000000-0005-0000-0000-0000B21E0000}"/>
    <cellStyle name="Normal 30 94" xfId="3252" xr:uid="{00000000-0005-0000-0000-0000B31E0000}"/>
    <cellStyle name="Normal 30 95" xfId="3253" xr:uid="{00000000-0005-0000-0000-0000B41E0000}"/>
    <cellStyle name="Normal 30 96" xfId="3254" xr:uid="{00000000-0005-0000-0000-0000B51E0000}"/>
    <cellStyle name="Normal 30 97" xfId="3255" xr:uid="{00000000-0005-0000-0000-0000B61E0000}"/>
    <cellStyle name="Normal 30 98" xfId="3256" xr:uid="{00000000-0005-0000-0000-0000B71E0000}"/>
    <cellStyle name="Normal 30 99" xfId="3257" xr:uid="{00000000-0005-0000-0000-0000B81E0000}"/>
    <cellStyle name="Normal 31" xfId="3258" xr:uid="{00000000-0005-0000-0000-0000B91E0000}"/>
    <cellStyle name="Normal 31 10" xfId="3259" xr:uid="{00000000-0005-0000-0000-0000BA1E0000}"/>
    <cellStyle name="Normal 31 100" xfId="3260" xr:uid="{00000000-0005-0000-0000-0000BB1E0000}"/>
    <cellStyle name="Normal 31 101" xfId="3261" xr:uid="{00000000-0005-0000-0000-0000BC1E0000}"/>
    <cellStyle name="Normal 31 102" xfId="3262" xr:uid="{00000000-0005-0000-0000-0000BD1E0000}"/>
    <cellStyle name="Normal 31 103" xfId="3263" xr:uid="{00000000-0005-0000-0000-0000BE1E0000}"/>
    <cellStyle name="Normal 31 104" xfId="3264" xr:uid="{00000000-0005-0000-0000-0000BF1E0000}"/>
    <cellStyle name="Normal 31 105" xfId="3265" xr:uid="{00000000-0005-0000-0000-0000C01E0000}"/>
    <cellStyle name="Normal 31 106" xfId="3266" xr:uid="{00000000-0005-0000-0000-0000C11E0000}"/>
    <cellStyle name="Normal 31 107" xfId="3267" xr:uid="{00000000-0005-0000-0000-0000C21E0000}"/>
    <cellStyle name="Normal 31 108" xfId="3268" xr:uid="{00000000-0005-0000-0000-0000C31E0000}"/>
    <cellStyle name="Normal 31 109" xfId="3269" xr:uid="{00000000-0005-0000-0000-0000C41E0000}"/>
    <cellStyle name="Normal 31 11" xfId="3270" xr:uid="{00000000-0005-0000-0000-0000C51E0000}"/>
    <cellStyle name="Normal 31 12" xfId="3271" xr:uid="{00000000-0005-0000-0000-0000C61E0000}"/>
    <cellStyle name="Normal 31 13" xfId="3272" xr:uid="{00000000-0005-0000-0000-0000C71E0000}"/>
    <cellStyle name="Normal 31 14" xfId="3273" xr:uid="{00000000-0005-0000-0000-0000C81E0000}"/>
    <cellStyle name="Normal 31 15" xfId="3274" xr:uid="{00000000-0005-0000-0000-0000C91E0000}"/>
    <cellStyle name="Normal 31 16" xfId="3275" xr:uid="{00000000-0005-0000-0000-0000CA1E0000}"/>
    <cellStyle name="Normal 31 17" xfId="3276" xr:uid="{00000000-0005-0000-0000-0000CB1E0000}"/>
    <cellStyle name="Normal 31 18" xfId="3277" xr:uid="{00000000-0005-0000-0000-0000CC1E0000}"/>
    <cellStyle name="Normal 31 19" xfId="3278" xr:uid="{00000000-0005-0000-0000-0000CD1E0000}"/>
    <cellStyle name="Normal 31 2" xfId="3279" xr:uid="{00000000-0005-0000-0000-0000CE1E0000}"/>
    <cellStyle name="Normal 31 20" xfId="3280" xr:uid="{00000000-0005-0000-0000-0000CF1E0000}"/>
    <cellStyle name="Normal 31 21" xfId="3281" xr:uid="{00000000-0005-0000-0000-0000D01E0000}"/>
    <cellStyle name="Normal 31 22" xfId="3282" xr:uid="{00000000-0005-0000-0000-0000D11E0000}"/>
    <cellStyle name="Normal 31 23" xfId="3283" xr:uid="{00000000-0005-0000-0000-0000D21E0000}"/>
    <cellStyle name="Normal 31 24" xfId="3284" xr:uid="{00000000-0005-0000-0000-0000D31E0000}"/>
    <cellStyle name="Normal 31 25" xfId="3285" xr:uid="{00000000-0005-0000-0000-0000D41E0000}"/>
    <cellStyle name="Normal 31 26" xfId="3286" xr:uid="{00000000-0005-0000-0000-0000D51E0000}"/>
    <cellStyle name="Normal 31 27" xfId="3287" xr:uid="{00000000-0005-0000-0000-0000D61E0000}"/>
    <cellStyle name="Normal 31 28" xfId="3288" xr:uid="{00000000-0005-0000-0000-0000D71E0000}"/>
    <cellStyle name="Normal 31 29" xfId="3289" xr:uid="{00000000-0005-0000-0000-0000D81E0000}"/>
    <cellStyle name="Normal 31 3" xfId="3290" xr:uid="{00000000-0005-0000-0000-0000D91E0000}"/>
    <cellStyle name="Normal 31 30" xfId="3291" xr:uid="{00000000-0005-0000-0000-0000DA1E0000}"/>
    <cellStyle name="Normal 31 31" xfId="3292" xr:uid="{00000000-0005-0000-0000-0000DB1E0000}"/>
    <cellStyle name="Normal 31 32" xfId="3293" xr:uid="{00000000-0005-0000-0000-0000DC1E0000}"/>
    <cellStyle name="Normal 31 33" xfId="3294" xr:uid="{00000000-0005-0000-0000-0000DD1E0000}"/>
    <cellStyle name="Normal 31 34" xfId="3295" xr:uid="{00000000-0005-0000-0000-0000DE1E0000}"/>
    <cellStyle name="Normal 31 35" xfId="3296" xr:uid="{00000000-0005-0000-0000-0000DF1E0000}"/>
    <cellStyle name="Normal 31 36" xfId="3297" xr:uid="{00000000-0005-0000-0000-0000E01E0000}"/>
    <cellStyle name="Normal 31 37" xfId="3298" xr:uid="{00000000-0005-0000-0000-0000E11E0000}"/>
    <cellStyle name="Normal 31 38" xfId="3299" xr:uid="{00000000-0005-0000-0000-0000E21E0000}"/>
    <cellStyle name="Normal 31 39" xfId="3300" xr:uid="{00000000-0005-0000-0000-0000E31E0000}"/>
    <cellStyle name="Normal 31 4" xfId="3301" xr:uid="{00000000-0005-0000-0000-0000E41E0000}"/>
    <cellStyle name="Normal 31 40" xfId="3302" xr:uid="{00000000-0005-0000-0000-0000E51E0000}"/>
    <cellStyle name="Normal 31 41" xfId="3303" xr:uid="{00000000-0005-0000-0000-0000E61E0000}"/>
    <cellStyle name="Normal 31 42" xfId="3304" xr:uid="{00000000-0005-0000-0000-0000E71E0000}"/>
    <cellStyle name="Normal 31 43" xfId="3305" xr:uid="{00000000-0005-0000-0000-0000E81E0000}"/>
    <cellStyle name="Normal 31 44" xfId="3306" xr:uid="{00000000-0005-0000-0000-0000E91E0000}"/>
    <cellStyle name="Normal 31 45" xfId="3307" xr:uid="{00000000-0005-0000-0000-0000EA1E0000}"/>
    <cellStyle name="Normal 31 46" xfId="3308" xr:uid="{00000000-0005-0000-0000-0000EB1E0000}"/>
    <cellStyle name="Normal 31 47" xfId="3309" xr:uid="{00000000-0005-0000-0000-0000EC1E0000}"/>
    <cellStyle name="Normal 31 48" xfId="3310" xr:uid="{00000000-0005-0000-0000-0000ED1E0000}"/>
    <cellStyle name="Normal 31 49" xfId="3311" xr:uid="{00000000-0005-0000-0000-0000EE1E0000}"/>
    <cellStyle name="Normal 31 5" xfId="3312" xr:uid="{00000000-0005-0000-0000-0000EF1E0000}"/>
    <cellStyle name="Normal 31 50" xfId="3313" xr:uid="{00000000-0005-0000-0000-0000F01E0000}"/>
    <cellStyle name="Normal 31 51" xfId="3314" xr:uid="{00000000-0005-0000-0000-0000F11E0000}"/>
    <cellStyle name="Normal 31 52" xfId="3315" xr:uid="{00000000-0005-0000-0000-0000F21E0000}"/>
    <cellStyle name="Normal 31 53" xfId="3316" xr:uid="{00000000-0005-0000-0000-0000F31E0000}"/>
    <cellStyle name="Normal 31 54" xfId="3317" xr:uid="{00000000-0005-0000-0000-0000F41E0000}"/>
    <cellStyle name="Normal 31 55" xfId="3318" xr:uid="{00000000-0005-0000-0000-0000F51E0000}"/>
    <cellStyle name="Normal 31 56" xfId="3319" xr:uid="{00000000-0005-0000-0000-0000F61E0000}"/>
    <cellStyle name="Normal 31 57" xfId="3320" xr:uid="{00000000-0005-0000-0000-0000F71E0000}"/>
    <cellStyle name="Normal 31 58" xfId="3321" xr:uid="{00000000-0005-0000-0000-0000F81E0000}"/>
    <cellStyle name="Normal 31 59" xfId="3322" xr:uid="{00000000-0005-0000-0000-0000F91E0000}"/>
    <cellStyle name="Normal 31 6" xfId="3323" xr:uid="{00000000-0005-0000-0000-0000FA1E0000}"/>
    <cellStyle name="Normal 31 60" xfId="3324" xr:uid="{00000000-0005-0000-0000-0000FB1E0000}"/>
    <cellStyle name="Normal 31 61" xfId="3325" xr:uid="{00000000-0005-0000-0000-0000FC1E0000}"/>
    <cellStyle name="Normal 31 62" xfId="3326" xr:uid="{00000000-0005-0000-0000-0000FD1E0000}"/>
    <cellStyle name="Normal 31 63" xfId="3327" xr:uid="{00000000-0005-0000-0000-0000FE1E0000}"/>
    <cellStyle name="Normal 31 64" xfId="3328" xr:uid="{00000000-0005-0000-0000-0000FF1E0000}"/>
    <cellStyle name="Normal 31 65" xfId="3329" xr:uid="{00000000-0005-0000-0000-0000001F0000}"/>
    <cellStyle name="Normal 31 66" xfId="3330" xr:uid="{00000000-0005-0000-0000-0000011F0000}"/>
    <cellStyle name="Normal 31 67" xfId="3331" xr:uid="{00000000-0005-0000-0000-0000021F0000}"/>
    <cellStyle name="Normal 31 68" xfId="3332" xr:uid="{00000000-0005-0000-0000-0000031F0000}"/>
    <cellStyle name="Normal 31 69" xfId="3333" xr:uid="{00000000-0005-0000-0000-0000041F0000}"/>
    <cellStyle name="Normal 31 7" xfId="3334" xr:uid="{00000000-0005-0000-0000-0000051F0000}"/>
    <cellStyle name="Normal 31 70" xfId="3335" xr:uid="{00000000-0005-0000-0000-0000061F0000}"/>
    <cellStyle name="Normal 31 71" xfId="3336" xr:uid="{00000000-0005-0000-0000-0000071F0000}"/>
    <cellStyle name="Normal 31 72" xfId="3337" xr:uid="{00000000-0005-0000-0000-0000081F0000}"/>
    <cellStyle name="Normal 31 73" xfId="3338" xr:uid="{00000000-0005-0000-0000-0000091F0000}"/>
    <cellStyle name="Normal 31 74" xfId="3339" xr:uid="{00000000-0005-0000-0000-00000A1F0000}"/>
    <cellStyle name="Normal 31 75" xfId="3340" xr:uid="{00000000-0005-0000-0000-00000B1F0000}"/>
    <cellStyle name="Normal 31 76" xfId="3341" xr:uid="{00000000-0005-0000-0000-00000C1F0000}"/>
    <cellStyle name="Normal 31 77" xfId="3342" xr:uid="{00000000-0005-0000-0000-00000D1F0000}"/>
    <cellStyle name="Normal 31 78" xfId="3343" xr:uid="{00000000-0005-0000-0000-00000E1F0000}"/>
    <cellStyle name="Normal 31 79" xfId="3344" xr:uid="{00000000-0005-0000-0000-00000F1F0000}"/>
    <cellStyle name="Normal 31 8" xfId="3345" xr:uid="{00000000-0005-0000-0000-0000101F0000}"/>
    <cellStyle name="Normal 31 80" xfId="3346" xr:uid="{00000000-0005-0000-0000-0000111F0000}"/>
    <cellStyle name="Normal 31 81" xfId="3347" xr:uid="{00000000-0005-0000-0000-0000121F0000}"/>
    <cellStyle name="Normal 31 82" xfId="3348" xr:uid="{00000000-0005-0000-0000-0000131F0000}"/>
    <cellStyle name="Normal 31 83" xfId="3349" xr:uid="{00000000-0005-0000-0000-0000141F0000}"/>
    <cellStyle name="Normal 31 84" xfId="3350" xr:uid="{00000000-0005-0000-0000-0000151F0000}"/>
    <cellStyle name="Normal 31 85" xfId="3351" xr:uid="{00000000-0005-0000-0000-0000161F0000}"/>
    <cellStyle name="Normal 31 86" xfId="3352" xr:uid="{00000000-0005-0000-0000-0000171F0000}"/>
    <cellStyle name="Normal 31 87" xfId="3353" xr:uid="{00000000-0005-0000-0000-0000181F0000}"/>
    <cellStyle name="Normal 31 88" xfId="3354" xr:uid="{00000000-0005-0000-0000-0000191F0000}"/>
    <cellStyle name="Normal 31 89" xfId="3355" xr:uid="{00000000-0005-0000-0000-00001A1F0000}"/>
    <cellStyle name="Normal 31 9" xfId="3356" xr:uid="{00000000-0005-0000-0000-00001B1F0000}"/>
    <cellStyle name="Normal 31 90" xfId="3357" xr:uid="{00000000-0005-0000-0000-00001C1F0000}"/>
    <cellStyle name="Normal 31 91" xfId="3358" xr:uid="{00000000-0005-0000-0000-00001D1F0000}"/>
    <cellStyle name="Normal 31 92" xfId="3359" xr:uid="{00000000-0005-0000-0000-00001E1F0000}"/>
    <cellStyle name="Normal 31 93" xfId="3360" xr:uid="{00000000-0005-0000-0000-00001F1F0000}"/>
    <cellStyle name="Normal 31 94" xfId="3361" xr:uid="{00000000-0005-0000-0000-0000201F0000}"/>
    <cellStyle name="Normal 31 95" xfId="3362" xr:uid="{00000000-0005-0000-0000-0000211F0000}"/>
    <cellStyle name="Normal 31 96" xfId="3363" xr:uid="{00000000-0005-0000-0000-0000221F0000}"/>
    <cellStyle name="Normal 31 97" xfId="3364" xr:uid="{00000000-0005-0000-0000-0000231F0000}"/>
    <cellStyle name="Normal 31 98" xfId="3365" xr:uid="{00000000-0005-0000-0000-0000241F0000}"/>
    <cellStyle name="Normal 31 99" xfId="3366" xr:uid="{00000000-0005-0000-0000-0000251F0000}"/>
    <cellStyle name="Normal 32" xfId="3367" xr:uid="{00000000-0005-0000-0000-0000261F0000}"/>
    <cellStyle name="Normal 32 2" xfId="3368" xr:uid="{00000000-0005-0000-0000-0000271F0000}"/>
    <cellStyle name="Normal 33" xfId="3369" xr:uid="{00000000-0005-0000-0000-0000281F0000}"/>
    <cellStyle name="Normal 33 2" xfId="3370" xr:uid="{00000000-0005-0000-0000-0000291F0000}"/>
    <cellStyle name="Normal 34" xfId="3371" xr:uid="{00000000-0005-0000-0000-00002A1F0000}"/>
    <cellStyle name="Normal 35" xfId="3372" xr:uid="{00000000-0005-0000-0000-00002B1F0000}"/>
    <cellStyle name="Normal 35 10" xfId="3373" xr:uid="{00000000-0005-0000-0000-00002C1F0000}"/>
    <cellStyle name="Normal 35 100" xfId="3374" xr:uid="{00000000-0005-0000-0000-00002D1F0000}"/>
    <cellStyle name="Normal 35 101" xfId="3375" xr:uid="{00000000-0005-0000-0000-00002E1F0000}"/>
    <cellStyle name="Normal 35 102" xfId="3376" xr:uid="{00000000-0005-0000-0000-00002F1F0000}"/>
    <cellStyle name="Normal 35 103" xfId="3377" xr:uid="{00000000-0005-0000-0000-0000301F0000}"/>
    <cellStyle name="Normal 35 104" xfId="3378" xr:uid="{00000000-0005-0000-0000-0000311F0000}"/>
    <cellStyle name="Normal 35 105" xfId="3379" xr:uid="{00000000-0005-0000-0000-0000321F0000}"/>
    <cellStyle name="Normal 35 106" xfId="3380" xr:uid="{00000000-0005-0000-0000-0000331F0000}"/>
    <cellStyle name="Normal 35 107" xfId="3381" xr:uid="{00000000-0005-0000-0000-0000341F0000}"/>
    <cellStyle name="Normal 35 108" xfId="3382" xr:uid="{00000000-0005-0000-0000-0000351F0000}"/>
    <cellStyle name="Normal 35 109" xfId="3383" xr:uid="{00000000-0005-0000-0000-0000361F0000}"/>
    <cellStyle name="Normal 35 11" xfId="3384" xr:uid="{00000000-0005-0000-0000-0000371F0000}"/>
    <cellStyle name="Normal 35 12" xfId="3385" xr:uid="{00000000-0005-0000-0000-0000381F0000}"/>
    <cellStyle name="Normal 35 13" xfId="3386" xr:uid="{00000000-0005-0000-0000-0000391F0000}"/>
    <cellStyle name="Normal 35 14" xfId="3387" xr:uid="{00000000-0005-0000-0000-00003A1F0000}"/>
    <cellStyle name="Normal 35 15" xfId="3388" xr:uid="{00000000-0005-0000-0000-00003B1F0000}"/>
    <cellStyle name="Normal 35 16" xfId="3389" xr:uid="{00000000-0005-0000-0000-00003C1F0000}"/>
    <cellStyle name="Normal 35 17" xfId="3390" xr:uid="{00000000-0005-0000-0000-00003D1F0000}"/>
    <cellStyle name="Normal 35 18" xfId="3391" xr:uid="{00000000-0005-0000-0000-00003E1F0000}"/>
    <cellStyle name="Normal 35 19" xfId="3392" xr:uid="{00000000-0005-0000-0000-00003F1F0000}"/>
    <cellStyle name="Normal 35 2" xfId="3393" xr:uid="{00000000-0005-0000-0000-0000401F0000}"/>
    <cellStyle name="Normal 35 20" xfId="3394" xr:uid="{00000000-0005-0000-0000-0000411F0000}"/>
    <cellStyle name="Normal 35 21" xfId="3395" xr:uid="{00000000-0005-0000-0000-0000421F0000}"/>
    <cellStyle name="Normal 35 22" xfId="3396" xr:uid="{00000000-0005-0000-0000-0000431F0000}"/>
    <cellStyle name="Normal 35 23" xfId="3397" xr:uid="{00000000-0005-0000-0000-0000441F0000}"/>
    <cellStyle name="Normal 35 24" xfId="3398" xr:uid="{00000000-0005-0000-0000-0000451F0000}"/>
    <cellStyle name="Normal 35 25" xfId="3399" xr:uid="{00000000-0005-0000-0000-0000461F0000}"/>
    <cellStyle name="Normal 35 26" xfId="3400" xr:uid="{00000000-0005-0000-0000-0000471F0000}"/>
    <cellStyle name="Normal 35 27" xfId="3401" xr:uid="{00000000-0005-0000-0000-0000481F0000}"/>
    <cellStyle name="Normal 35 28" xfId="3402" xr:uid="{00000000-0005-0000-0000-0000491F0000}"/>
    <cellStyle name="Normal 35 29" xfId="3403" xr:uid="{00000000-0005-0000-0000-00004A1F0000}"/>
    <cellStyle name="Normal 35 3" xfId="3404" xr:uid="{00000000-0005-0000-0000-00004B1F0000}"/>
    <cellStyle name="Normal 35 30" xfId="3405" xr:uid="{00000000-0005-0000-0000-00004C1F0000}"/>
    <cellStyle name="Normal 35 31" xfId="3406" xr:uid="{00000000-0005-0000-0000-00004D1F0000}"/>
    <cellStyle name="Normal 35 32" xfId="3407" xr:uid="{00000000-0005-0000-0000-00004E1F0000}"/>
    <cellStyle name="Normal 35 33" xfId="3408" xr:uid="{00000000-0005-0000-0000-00004F1F0000}"/>
    <cellStyle name="Normal 35 34" xfId="3409" xr:uid="{00000000-0005-0000-0000-0000501F0000}"/>
    <cellStyle name="Normal 35 35" xfId="3410" xr:uid="{00000000-0005-0000-0000-0000511F0000}"/>
    <cellStyle name="Normal 35 36" xfId="3411" xr:uid="{00000000-0005-0000-0000-0000521F0000}"/>
    <cellStyle name="Normal 35 37" xfId="3412" xr:uid="{00000000-0005-0000-0000-0000531F0000}"/>
    <cellStyle name="Normal 35 38" xfId="3413" xr:uid="{00000000-0005-0000-0000-0000541F0000}"/>
    <cellStyle name="Normal 35 39" xfId="3414" xr:uid="{00000000-0005-0000-0000-0000551F0000}"/>
    <cellStyle name="Normal 35 4" xfId="3415" xr:uid="{00000000-0005-0000-0000-0000561F0000}"/>
    <cellStyle name="Normal 35 40" xfId="3416" xr:uid="{00000000-0005-0000-0000-0000571F0000}"/>
    <cellStyle name="Normal 35 41" xfId="3417" xr:uid="{00000000-0005-0000-0000-0000581F0000}"/>
    <cellStyle name="Normal 35 42" xfId="3418" xr:uid="{00000000-0005-0000-0000-0000591F0000}"/>
    <cellStyle name="Normal 35 43" xfId="3419" xr:uid="{00000000-0005-0000-0000-00005A1F0000}"/>
    <cellStyle name="Normal 35 44" xfId="3420" xr:uid="{00000000-0005-0000-0000-00005B1F0000}"/>
    <cellStyle name="Normal 35 45" xfId="3421" xr:uid="{00000000-0005-0000-0000-00005C1F0000}"/>
    <cellStyle name="Normal 35 46" xfId="3422" xr:uid="{00000000-0005-0000-0000-00005D1F0000}"/>
    <cellStyle name="Normal 35 47" xfId="3423" xr:uid="{00000000-0005-0000-0000-00005E1F0000}"/>
    <cellStyle name="Normal 35 48" xfId="3424" xr:uid="{00000000-0005-0000-0000-00005F1F0000}"/>
    <cellStyle name="Normal 35 49" xfId="3425" xr:uid="{00000000-0005-0000-0000-0000601F0000}"/>
    <cellStyle name="Normal 35 5" xfId="3426" xr:uid="{00000000-0005-0000-0000-0000611F0000}"/>
    <cellStyle name="Normal 35 50" xfId="3427" xr:uid="{00000000-0005-0000-0000-0000621F0000}"/>
    <cellStyle name="Normal 35 51" xfId="3428" xr:uid="{00000000-0005-0000-0000-0000631F0000}"/>
    <cellStyle name="Normal 35 52" xfId="3429" xr:uid="{00000000-0005-0000-0000-0000641F0000}"/>
    <cellStyle name="Normal 35 53" xfId="3430" xr:uid="{00000000-0005-0000-0000-0000651F0000}"/>
    <cellStyle name="Normal 35 54" xfId="3431" xr:uid="{00000000-0005-0000-0000-0000661F0000}"/>
    <cellStyle name="Normal 35 55" xfId="3432" xr:uid="{00000000-0005-0000-0000-0000671F0000}"/>
    <cellStyle name="Normal 35 56" xfId="3433" xr:uid="{00000000-0005-0000-0000-0000681F0000}"/>
    <cellStyle name="Normal 35 57" xfId="3434" xr:uid="{00000000-0005-0000-0000-0000691F0000}"/>
    <cellStyle name="Normal 35 58" xfId="3435" xr:uid="{00000000-0005-0000-0000-00006A1F0000}"/>
    <cellStyle name="Normal 35 59" xfId="3436" xr:uid="{00000000-0005-0000-0000-00006B1F0000}"/>
    <cellStyle name="Normal 35 6" xfId="3437" xr:uid="{00000000-0005-0000-0000-00006C1F0000}"/>
    <cellStyle name="Normal 35 60" xfId="3438" xr:uid="{00000000-0005-0000-0000-00006D1F0000}"/>
    <cellStyle name="Normal 35 61" xfId="3439" xr:uid="{00000000-0005-0000-0000-00006E1F0000}"/>
    <cellStyle name="Normal 35 62" xfId="3440" xr:uid="{00000000-0005-0000-0000-00006F1F0000}"/>
    <cellStyle name="Normal 35 63" xfId="3441" xr:uid="{00000000-0005-0000-0000-0000701F0000}"/>
    <cellStyle name="Normal 35 64" xfId="3442" xr:uid="{00000000-0005-0000-0000-0000711F0000}"/>
    <cellStyle name="Normal 35 65" xfId="3443" xr:uid="{00000000-0005-0000-0000-0000721F0000}"/>
    <cellStyle name="Normal 35 66" xfId="3444" xr:uid="{00000000-0005-0000-0000-0000731F0000}"/>
    <cellStyle name="Normal 35 67" xfId="3445" xr:uid="{00000000-0005-0000-0000-0000741F0000}"/>
    <cellStyle name="Normal 35 68" xfId="3446" xr:uid="{00000000-0005-0000-0000-0000751F0000}"/>
    <cellStyle name="Normal 35 69" xfId="3447" xr:uid="{00000000-0005-0000-0000-0000761F0000}"/>
    <cellStyle name="Normal 35 7" xfId="3448" xr:uid="{00000000-0005-0000-0000-0000771F0000}"/>
    <cellStyle name="Normal 35 70" xfId="3449" xr:uid="{00000000-0005-0000-0000-0000781F0000}"/>
    <cellStyle name="Normal 35 71" xfId="3450" xr:uid="{00000000-0005-0000-0000-0000791F0000}"/>
    <cellStyle name="Normal 35 72" xfId="3451" xr:uid="{00000000-0005-0000-0000-00007A1F0000}"/>
    <cellStyle name="Normal 35 73" xfId="3452" xr:uid="{00000000-0005-0000-0000-00007B1F0000}"/>
    <cellStyle name="Normal 35 74" xfId="3453" xr:uid="{00000000-0005-0000-0000-00007C1F0000}"/>
    <cellStyle name="Normal 35 75" xfId="3454" xr:uid="{00000000-0005-0000-0000-00007D1F0000}"/>
    <cellStyle name="Normal 35 76" xfId="3455" xr:uid="{00000000-0005-0000-0000-00007E1F0000}"/>
    <cellStyle name="Normal 35 77" xfId="3456" xr:uid="{00000000-0005-0000-0000-00007F1F0000}"/>
    <cellStyle name="Normal 35 78" xfId="3457" xr:uid="{00000000-0005-0000-0000-0000801F0000}"/>
    <cellStyle name="Normal 35 79" xfId="3458" xr:uid="{00000000-0005-0000-0000-0000811F0000}"/>
    <cellStyle name="Normal 35 8" xfId="3459" xr:uid="{00000000-0005-0000-0000-0000821F0000}"/>
    <cellStyle name="Normal 35 80" xfId="3460" xr:uid="{00000000-0005-0000-0000-0000831F0000}"/>
    <cellStyle name="Normal 35 81" xfId="3461" xr:uid="{00000000-0005-0000-0000-0000841F0000}"/>
    <cellStyle name="Normal 35 82" xfId="3462" xr:uid="{00000000-0005-0000-0000-0000851F0000}"/>
    <cellStyle name="Normal 35 83" xfId="3463" xr:uid="{00000000-0005-0000-0000-0000861F0000}"/>
    <cellStyle name="Normal 35 84" xfId="3464" xr:uid="{00000000-0005-0000-0000-0000871F0000}"/>
    <cellStyle name="Normal 35 85" xfId="3465" xr:uid="{00000000-0005-0000-0000-0000881F0000}"/>
    <cellStyle name="Normal 35 86" xfId="3466" xr:uid="{00000000-0005-0000-0000-0000891F0000}"/>
    <cellStyle name="Normal 35 87" xfId="3467" xr:uid="{00000000-0005-0000-0000-00008A1F0000}"/>
    <cellStyle name="Normal 35 88" xfId="3468" xr:uid="{00000000-0005-0000-0000-00008B1F0000}"/>
    <cellStyle name="Normal 35 89" xfId="3469" xr:uid="{00000000-0005-0000-0000-00008C1F0000}"/>
    <cellStyle name="Normal 35 9" xfId="3470" xr:uid="{00000000-0005-0000-0000-00008D1F0000}"/>
    <cellStyle name="Normal 35 90" xfId="3471" xr:uid="{00000000-0005-0000-0000-00008E1F0000}"/>
    <cellStyle name="Normal 35 91" xfId="3472" xr:uid="{00000000-0005-0000-0000-00008F1F0000}"/>
    <cellStyle name="Normal 35 92" xfId="3473" xr:uid="{00000000-0005-0000-0000-0000901F0000}"/>
    <cellStyle name="Normal 35 93" xfId="3474" xr:uid="{00000000-0005-0000-0000-0000911F0000}"/>
    <cellStyle name="Normal 35 94" xfId="3475" xr:uid="{00000000-0005-0000-0000-0000921F0000}"/>
    <cellStyle name="Normal 35 95" xfId="3476" xr:uid="{00000000-0005-0000-0000-0000931F0000}"/>
    <cellStyle name="Normal 35 96" xfId="3477" xr:uid="{00000000-0005-0000-0000-0000941F0000}"/>
    <cellStyle name="Normal 35 97" xfId="3478" xr:uid="{00000000-0005-0000-0000-0000951F0000}"/>
    <cellStyle name="Normal 35 98" xfId="3479" xr:uid="{00000000-0005-0000-0000-0000961F0000}"/>
    <cellStyle name="Normal 35 99" xfId="3480" xr:uid="{00000000-0005-0000-0000-0000971F0000}"/>
    <cellStyle name="Normal 36" xfId="3481" xr:uid="{00000000-0005-0000-0000-0000981F0000}"/>
    <cellStyle name="Normal 36 10" xfId="3482" xr:uid="{00000000-0005-0000-0000-0000991F0000}"/>
    <cellStyle name="Normal 36 100" xfId="3483" xr:uid="{00000000-0005-0000-0000-00009A1F0000}"/>
    <cellStyle name="Normal 36 101" xfId="3484" xr:uid="{00000000-0005-0000-0000-00009B1F0000}"/>
    <cellStyle name="Normal 36 102" xfId="3485" xr:uid="{00000000-0005-0000-0000-00009C1F0000}"/>
    <cellStyle name="Normal 36 103" xfId="3486" xr:uid="{00000000-0005-0000-0000-00009D1F0000}"/>
    <cellStyle name="Normal 36 104" xfId="3487" xr:uid="{00000000-0005-0000-0000-00009E1F0000}"/>
    <cellStyle name="Normal 36 105" xfId="3488" xr:uid="{00000000-0005-0000-0000-00009F1F0000}"/>
    <cellStyle name="Normal 36 106" xfId="3489" xr:uid="{00000000-0005-0000-0000-0000A01F0000}"/>
    <cellStyle name="Normal 36 107" xfId="3490" xr:uid="{00000000-0005-0000-0000-0000A11F0000}"/>
    <cellStyle name="Normal 36 108" xfId="3491" xr:uid="{00000000-0005-0000-0000-0000A21F0000}"/>
    <cellStyle name="Normal 36 109" xfId="3492" xr:uid="{00000000-0005-0000-0000-0000A31F0000}"/>
    <cellStyle name="Normal 36 11" xfId="3493" xr:uid="{00000000-0005-0000-0000-0000A41F0000}"/>
    <cellStyle name="Normal 36 12" xfId="3494" xr:uid="{00000000-0005-0000-0000-0000A51F0000}"/>
    <cellStyle name="Normal 36 13" xfId="3495" xr:uid="{00000000-0005-0000-0000-0000A61F0000}"/>
    <cellStyle name="Normal 36 14" xfId="3496" xr:uid="{00000000-0005-0000-0000-0000A71F0000}"/>
    <cellStyle name="Normal 36 15" xfId="3497" xr:uid="{00000000-0005-0000-0000-0000A81F0000}"/>
    <cellStyle name="Normal 36 16" xfId="3498" xr:uid="{00000000-0005-0000-0000-0000A91F0000}"/>
    <cellStyle name="Normal 36 17" xfId="3499" xr:uid="{00000000-0005-0000-0000-0000AA1F0000}"/>
    <cellStyle name="Normal 36 18" xfId="3500" xr:uid="{00000000-0005-0000-0000-0000AB1F0000}"/>
    <cellStyle name="Normal 36 19" xfId="3501" xr:uid="{00000000-0005-0000-0000-0000AC1F0000}"/>
    <cellStyle name="Normal 36 2" xfId="3502" xr:uid="{00000000-0005-0000-0000-0000AD1F0000}"/>
    <cellStyle name="Normal 36 20" xfId="3503" xr:uid="{00000000-0005-0000-0000-0000AE1F0000}"/>
    <cellStyle name="Normal 36 21" xfId="3504" xr:uid="{00000000-0005-0000-0000-0000AF1F0000}"/>
    <cellStyle name="Normal 36 22" xfId="3505" xr:uid="{00000000-0005-0000-0000-0000B01F0000}"/>
    <cellStyle name="Normal 36 23" xfId="3506" xr:uid="{00000000-0005-0000-0000-0000B11F0000}"/>
    <cellStyle name="Normal 36 24" xfId="3507" xr:uid="{00000000-0005-0000-0000-0000B21F0000}"/>
    <cellStyle name="Normal 36 25" xfId="3508" xr:uid="{00000000-0005-0000-0000-0000B31F0000}"/>
    <cellStyle name="Normal 36 26" xfId="3509" xr:uid="{00000000-0005-0000-0000-0000B41F0000}"/>
    <cellStyle name="Normal 36 27" xfId="3510" xr:uid="{00000000-0005-0000-0000-0000B51F0000}"/>
    <cellStyle name="Normal 36 28" xfId="3511" xr:uid="{00000000-0005-0000-0000-0000B61F0000}"/>
    <cellStyle name="Normal 36 29" xfId="3512" xr:uid="{00000000-0005-0000-0000-0000B71F0000}"/>
    <cellStyle name="Normal 36 3" xfId="3513" xr:uid="{00000000-0005-0000-0000-0000B81F0000}"/>
    <cellStyle name="Normal 36 30" xfId="3514" xr:uid="{00000000-0005-0000-0000-0000B91F0000}"/>
    <cellStyle name="Normal 36 31" xfId="3515" xr:uid="{00000000-0005-0000-0000-0000BA1F0000}"/>
    <cellStyle name="Normal 36 32" xfId="3516" xr:uid="{00000000-0005-0000-0000-0000BB1F0000}"/>
    <cellStyle name="Normal 36 33" xfId="3517" xr:uid="{00000000-0005-0000-0000-0000BC1F0000}"/>
    <cellStyle name="Normal 36 34" xfId="3518" xr:uid="{00000000-0005-0000-0000-0000BD1F0000}"/>
    <cellStyle name="Normal 36 35" xfId="3519" xr:uid="{00000000-0005-0000-0000-0000BE1F0000}"/>
    <cellStyle name="Normal 36 36" xfId="3520" xr:uid="{00000000-0005-0000-0000-0000BF1F0000}"/>
    <cellStyle name="Normal 36 37" xfId="3521" xr:uid="{00000000-0005-0000-0000-0000C01F0000}"/>
    <cellStyle name="Normal 36 38" xfId="3522" xr:uid="{00000000-0005-0000-0000-0000C11F0000}"/>
    <cellStyle name="Normal 36 39" xfId="3523" xr:uid="{00000000-0005-0000-0000-0000C21F0000}"/>
    <cellStyle name="Normal 36 4" xfId="3524" xr:uid="{00000000-0005-0000-0000-0000C31F0000}"/>
    <cellStyle name="Normal 36 40" xfId="3525" xr:uid="{00000000-0005-0000-0000-0000C41F0000}"/>
    <cellStyle name="Normal 36 41" xfId="3526" xr:uid="{00000000-0005-0000-0000-0000C51F0000}"/>
    <cellStyle name="Normal 36 42" xfId="3527" xr:uid="{00000000-0005-0000-0000-0000C61F0000}"/>
    <cellStyle name="Normal 36 43" xfId="3528" xr:uid="{00000000-0005-0000-0000-0000C71F0000}"/>
    <cellStyle name="Normal 36 44" xfId="3529" xr:uid="{00000000-0005-0000-0000-0000C81F0000}"/>
    <cellStyle name="Normal 36 45" xfId="3530" xr:uid="{00000000-0005-0000-0000-0000C91F0000}"/>
    <cellStyle name="Normal 36 46" xfId="3531" xr:uid="{00000000-0005-0000-0000-0000CA1F0000}"/>
    <cellStyle name="Normal 36 47" xfId="3532" xr:uid="{00000000-0005-0000-0000-0000CB1F0000}"/>
    <cellStyle name="Normal 36 48" xfId="3533" xr:uid="{00000000-0005-0000-0000-0000CC1F0000}"/>
    <cellStyle name="Normal 36 49" xfId="3534" xr:uid="{00000000-0005-0000-0000-0000CD1F0000}"/>
    <cellStyle name="Normal 36 5" xfId="3535" xr:uid="{00000000-0005-0000-0000-0000CE1F0000}"/>
    <cellStyle name="Normal 36 50" xfId="3536" xr:uid="{00000000-0005-0000-0000-0000CF1F0000}"/>
    <cellStyle name="Normal 36 51" xfId="3537" xr:uid="{00000000-0005-0000-0000-0000D01F0000}"/>
    <cellStyle name="Normal 36 52" xfId="3538" xr:uid="{00000000-0005-0000-0000-0000D11F0000}"/>
    <cellStyle name="Normal 36 53" xfId="3539" xr:uid="{00000000-0005-0000-0000-0000D21F0000}"/>
    <cellStyle name="Normal 36 54" xfId="3540" xr:uid="{00000000-0005-0000-0000-0000D31F0000}"/>
    <cellStyle name="Normal 36 55" xfId="3541" xr:uid="{00000000-0005-0000-0000-0000D41F0000}"/>
    <cellStyle name="Normal 36 56" xfId="3542" xr:uid="{00000000-0005-0000-0000-0000D51F0000}"/>
    <cellStyle name="Normal 36 57" xfId="3543" xr:uid="{00000000-0005-0000-0000-0000D61F0000}"/>
    <cellStyle name="Normal 36 58" xfId="3544" xr:uid="{00000000-0005-0000-0000-0000D71F0000}"/>
    <cellStyle name="Normal 36 59" xfId="3545" xr:uid="{00000000-0005-0000-0000-0000D81F0000}"/>
    <cellStyle name="Normal 36 6" xfId="3546" xr:uid="{00000000-0005-0000-0000-0000D91F0000}"/>
    <cellStyle name="Normal 36 60" xfId="3547" xr:uid="{00000000-0005-0000-0000-0000DA1F0000}"/>
    <cellStyle name="Normal 36 61" xfId="3548" xr:uid="{00000000-0005-0000-0000-0000DB1F0000}"/>
    <cellStyle name="Normal 36 62" xfId="3549" xr:uid="{00000000-0005-0000-0000-0000DC1F0000}"/>
    <cellStyle name="Normal 36 63" xfId="3550" xr:uid="{00000000-0005-0000-0000-0000DD1F0000}"/>
    <cellStyle name="Normal 36 64" xfId="3551" xr:uid="{00000000-0005-0000-0000-0000DE1F0000}"/>
    <cellStyle name="Normal 36 65" xfId="3552" xr:uid="{00000000-0005-0000-0000-0000DF1F0000}"/>
    <cellStyle name="Normal 36 66" xfId="3553" xr:uid="{00000000-0005-0000-0000-0000E01F0000}"/>
    <cellStyle name="Normal 36 67" xfId="3554" xr:uid="{00000000-0005-0000-0000-0000E11F0000}"/>
    <cellStyle name="Normal 36 68" xfId="3555" xr:uid="{00000000-0005-0000-0000-0000E21F0000}"/>
    <cellStyle name="Normal 36 69" xfId="3556" xr:uid="{00000000-0005-0000-0000-0000E31F0000}"/>
    <cellStyle name="Normal 36 7" xfId="3557" xr:uid="{00000000-0005-0000-0000-0000E41F0000}"/>
    <cellStyle name="Normal 36 70" xfId="3558" xr:uid="{00000000-0005-0000-0000-0000E51F0000}"/>
    <cellStyle name="Normal 36 71" xfId="3559" xr:uid="{00000000-0005-0000-0000-0000E61F0000}"/>
    <cellStyle name="Normal 36 72" xfId="3560" xr:uid="{00000000-0005-0000-0000-0000E71F0000}"/>
    <cellStyle name="Normal 36 73" xfId="3561" xr:uid="{00000000-0005-0000-0000-0000E81F0000}"/>
    <cellStyle name="Normal 36 74" xfId="3562" xr:uid="{00000000-0005-0000-0000-0000E91F0000}"/>
    <cellStyle name="Normal 36 75" xfId="3563" xr:uid="{00000000-0005-0000-0000-0000EA1F0000}"/>
    <cellStyle name="Normal 36 76" xfId="3564" xr:uid="{00000000-0005-0000-0000-0000EB1F0000}"/>
    <cellStyle name="Normal 36 77" xfId="3565" xr:uid="{00000000-0005-0000-0000-0000EC1F0000}"/>
    <cellStyle name="Normal 36 78" xfId="3566" xr:uid="{00000000-0005-0000-0000-0000ED1F0000}"/>
    <cellStyle name="Normal 36 79" xfId="3567" xr:uid="{00000000-0005-0000-0000-0000EE1F0000}"/>
    <cellStyle name="Normal 36 8" xfId="3568" xr:uid="{00000000-0005-0000-0000-0000EF1F0000}"/>
    <cellStyle name="Normal 36 80" xfId="3569" xr:uid="{00000000-0005-0000-0000-0000F01F0000}"/>
    <cellStyle name="Normal 36 81" xfId="3570" xr:uid="{00000000-0005-0000-0000-0000F11F0000}"/>
    <cellStyle name="Normal 36 82" xfId="3571" xr:uid="{00000000-0005-0000-0000-0000F21F0000}"/>
    <cellStyle name="Normal 36 83" xfId="3572" xr:uid="{00000000-0005-0000-0000-0000F31F0000}"/>
    <cellStyle name="Normal 36 84" xfId="3573" xr:uid="{00000000-0005-0000-0000-0000F41F0000}"/>
    <cellStyle name="Normal 36 85" xfId="3574" xr:uid="{00000000-0005-0000-0000-0000F51F0000}"/>
    <cellStyle name="Normal 36 86" xfId="3575" xr:uid="{00000000-0005-0000-0000-0000F61F0000}"/>
    <cellStyle name="Normal 36 87" xfId="3576" xr:uid="{00000000-0005-0000-0000-0000F71F0000}"/>
    <cellStyle name="Normal 36 88" xfId="3577" xr:uid="{00000000-0005-0000-0000-0000F81F0000}"/>
    <cellStyle name="Normal 36 89" xfId="3578" xr:uid="{00000000-0005-0000-0000-0000F91F0000}"/>
    <cellStyle name="Normal 36 9" xfId="3579" xr:uid="{00000000-0005-0000-0000-0000FA1F0000}"/>
    <cellStyle name="Normal 36 90" xfId="3580" xr:uid="{00000000-0005-0000-0000-0000FB1F0000}"/>
    <cellStyle name="Normal 36 91" xfId="3581" xr:uid="{00000000-0005-0000-0000-0000FC1F0000}"/>
    <cellStyle name="Normal 36 92" xfId="3582" xr:uid="{00000000-0005-0000-0000-0000FD1F0000}"/>
    <cellStyle name="Normal 36 93" xfId="3583" xr:uid="{00000000-0005-0000-0000-0000FE1F0000}"/>
    <cellStyle name="Normal 36 94" xfId="3584" xr:uid="{00000000-0005-0000-0000-0000FF1F0000}"/>
    <cellStyle name="Normal 36 95" xfId="3585" xr:uid="{00000000-0005-0000-0000-000000200000}"/>
    <cellStyle name="Normal 36 96" xfId="3586" xr:uid="{00000000-0005-0000-0000-000001200000}"/>
    <cellStyle name="Normal 36 97" xfId="3587" xr:uid="{00000000-0005-0000-0000-000002200000}"/>
    <cellStyle name="Normal 36 98" xfId="3588" xr:uid="{00000000-0005-0000-0000-000003200000}"/>
    <cellStyle name="Normal 36 99" xfId="3589" xr:uid="{00000000-0005-0000-0000-000004200000}"/>
    <cellStyle name="Normal 37" xfId="3590" xr:uid="{00000000-0005-0000-0000-000005200000}"/>
    <cellStyle name="Normal 38" xfId="3591" xr:uid="{00000000-0005-0000-0000-000006200000}"/>
    <cellStyle name="Normal 39" xfId="3592" xr:uid="{00000000-0005-0000-0000-000007200000}"/>
    <cellStyle name="Normal 4" xfId="53" xr:uid="{00000000-0005-0000-0000-000008200000}"/>
    <cellStyle name="Normal-- 4" xfId="4544" xr:uid="{00000000-0005-0000-0000-000009200000}"/>
    <cellStyle name="Normal 4 10" xfId="3593" xr:uid="{00000000-0005-0000-0000-00000A200000}"/>
    <cellStyle name="Normal 4 10 2" xfId="3594" xr:uid="{00000000-0005-0000-0000-00000B200000}"/>
    <cellStyle name="Normal 4 100" xfId="3595" xr:uid="{00000000-0005-0000-0000-00000C200000}"/>
    <cellStyle name="Normal 4 101" xfId="3596" xr:uid="{00000000-0005-0000-0000-00000D200000}"/>
    <cellStyle name="Normal 4 102" xfId="3597" xr:uid="{00000000-0005-0000-0000-00000E200000}"/>
    <cellStyle name="Normal 4 103" xfId="3598" xr:uid="{00000000-0005-0000-0000-00000F200000}"/>
    <cellStyle name="Normal 4 104" xfId="3599" xr:uid="{00000000-0005-0000-0000-000010200000}"/>
    <cellStyle name="Normal 4 105" xfId="3600" xr:uid="{00000000-0005-0000-0000-000011200000}"/>
    <cellStyle name="Normal 4 106" xfId="3601" xr:uid="{00000000-0005-0000-0000-000012200000}"/>
    <cellStyle name="Normal 4 107" xfId="3602" xr:uid="{00000000-0005-0000-0000-000013200000}"/>
    <cellStyle name="Normal 4 108" xfId="3603" xr:uid="{00000000-0005-0000-0000-000014200000}"/>
    <cellStyle name="Normal 4 109" xfId="3604" xr:uid="{00000000-0005-0000-0000-000015200000}"/>
    <cellStyle name="Normal 4 11" xfId="3605" xr:uid="{00000000-0005-0000-0000-000016200000}"/>
    <cellStyle name="Normal 4 11 2" xfId="3606" xr:uid="{00000000-0005-0000-0000-000017200000}"/>
    <cellStyle name="Normal 4 110" xfId="3607" xr:uid="{00000000-0005-0000-0000-000018200000}"/>
    <cellStyle name="Normal 4 111" xfId="3608" xr:uid="{00000000-0005-0000-0000-000019200000}"/>
    <cellStyle name="Normal 4 112" xfId="3609" xr:uid="{00000000-0005-0000-0000-00001A200000}"/>
    <cellStyle name="Normal 4 113" xfId="3610" xr:uid="{00000000-0005-0000-0000-00001B200000}"/>
    <cellStyle name="Normal 4 114" xfId="3611" xr:uid="{00000000-0005-0000-0000-00001C200000}"/>
    <cellStyle name="Normal 4 115" xfId="3612" xr:uid="{00000000-0005-0000-0000-00001D200000}"/>
    <cellStyle name="Normal 4 116" xfId="3613" xr:uid="{00000000-0005-0000-0000-00001E200000}"/>
    <cellStyle name="Normal 4 117" xfId="3614" xr:uid="{00000000-0005-0000-0000-00001F200000}"/>
    <cellStyle name="Normal 4 118" xfId="3615" xr:uid="{00000000-0005-0000-0000-000020200000}"/>
    <cellStyle name="Normal 4 119" xfId="3616" xr:uid="{00000000-0005-0000-0000-000021200000}"/>
    <cellStyle name="Normal 4 12" xfId="3617" xr:uid="{00000000-0005-0000-0000-000022200000}"/>
    <cellStyle name="Normal 4 12 2" xfId="3618" xr:uid="{00000000-0005-0000-0000-000023200000}"/>
    <cellStyle name="Normal 4 120" xfId="3619" xr:uid="{00000000-0005-0000-0000-000024200000}"/>
    <cellStyle name="Normal 4 13" xfId="3620" xr:uid="{00000000-0005-0000-0000-000025200000}"/>
    <cellStyle name="Normal 4 13 2" xfId="3621" xr:uid="{00000000-0005-0000-0000-000026200000}"/>
    <cellStyle name="Normal 4 14" xfId="3622" xr:uid="{00000000-0005-0000-0000-000027200000}"/>
    <cellStyle name="Normal 4 14 2" xfId="3623" xr:uid="{00000000-0005-0000-0000-000028200000}"/>
    <cellStyle name="Normal 4 15" xfId="3624" xr:uid="{00000000-0005-0000-0000-000029200000}"/>
    <cellStyle name="Normal 4 15 2" xfId="3625" xr:uid="{00000000-0005-0000-0000-00002A200000}"/>
    <cellStyle name="Normal 4 16" xfId="3626" xr:uid="{00000000-0005-0000-0000-00002B200000}"/>
    <cellStyle name="Normal 4 16 2" xfId="3627" xr:uid="{00000000-0005-0000-0000-00002C200000}"/>
    <cellStyle name="Normal 4 17" xfId="3628" xr:uid="{00000000-0005-0000-0000-00002D200000}"/>
    <cellStyle name="Normal 4 17 2" xfId="3629" xr:uid="{00000000-0005-0000-0000-00002E200000}"/>
    <cellStyle name="Normal 4 18" xfId="3630" xr:uid="{00000000-0005-0000-0000-00002F200000}"/>
    <cellStyle name="Normal 4 18 2" xfId="3631" xr:uid="{00000000-0005-0000-0000-000030200000}"/>
    <cellStyle name="Normal 4 19" xfId="3632" xr:uid="{00000000-0005-0000-0000-000031200000}"/>
    <cellStyle name="Normal 4 19 2" xfId="3633" xr:uid="{00000000-0005-0000-0000-000032200000}"/>
    <cellStyle name="Normal 4 2" xfId="3634" xr:uid="{00000000-0005-0000-0000-000033200000}"/>
    <cellStyle name="Normal 4 2 2" xfId="3635" xr:uid="{00000000-0005-0000-0000-000034200000}"/>
    <cellStyle name="Normal 4 2 3" xfId="3636" xr:uid="{00000000-0005-0000-0000-000035200000}"/>
    <cellStyle name="Normal 4 2 4" xfId="3637" xr:uid="{00000000-0005-0000-0000-000036200000}"/>
    <cellStyle name="Normal 4 2 5" xfId="3638" xr:uid="{00000000-0005-0000-0000-000037200000}"/>
    <cellStyle name="Normal 4 2 6" xfId="3639" xr:uid="{00000000-0005-0000-0000-000038200000}"/>
    <cellStyle name="Normal 4 2 7" xfId="3640" xr:uid="{00000000-0005-0000-0000-000039200000}"/>
    <cellStyle name="Normal 4 2 8" xfId="3641" xr:uid="{00000000-0005-0000-0000-00003A200000}"/>
    <cellStyle name="Normal 4 2 9" xfId="3642" xr:uid="{00000000-0005-0000-0000-00003B200000}"/>
    <cellStyle name="Normal 4 20" xfId="3643" xr:uid="{00000000-0005-0000-0000-00003C200000}"/>
    <cellStyle name="Normal 4 20 2" xfId="3644" xr:uid="{00000000-0005-0000-0000-00003D200000}"/>
    <cellStyle name="Normal 4 21" xfId="3645" xr:uid="{00000000-0005-0000-0000-00003E200000}"/>
    <cellStyle name="Normal 4 21 2" xfId="3646" xr:uid="{00000000-0005-0000-0000-00003F200000}"/>
    <cellStyle name="Normal 4 21 2 2" xfId="3647" xr:uid="{00000000-0005-0000-0000-000040200000}"/>
    <cellStyle name="Normal 4 21 2 2 2" xfId="3648" xr:uid="{00000000-0005-0000-0000-000041200000}"/>
    <cellStyle name="Normal 4 21 2 2 2 2" xfId="3649" xr:uid="{00000000-0005-0000-0000-000042200000}"/>
    <cellStyle name="Normal 4 21 2 2 3" xfId="3650" xr:uid="{00000000-0005-0000-0000-000043200000}"/>
    <cellStyle name="Normal 4 21 2 3" xfId="3651" xr:uid="{00000000-0005-0000-0000-000044200000}"/>
    <cellStyle name="Normal 4 21 2 3 2" xfId="3652" xr:uid="{00000000-0005-0000-0000-000045200000}"/>
    <cellStyle name="Normal 4 21 2 4" xfId="3653" xr:uid="{00000000-0005-0000-0000-000046200000}"/>
    <cellStyle name="Normal 4 21 3" xfId="3654" xr:uid="{00000000-0005-0000-0000-000047200000}"/>
    <cellStyle name="Normal 4 21 3 2" xfId="3655" xr:uid="{00000000-0005-0000-0000-000048200000}"/>
    <cellStyle name="Normal 4 21 3 2 2" xfId="3656" xr:uid="{00000000-0005-0000-0000-000049200000}"/>
    <cellStyle name="Normal 4 21 3 2 2 2" xfId="3657" xr:uid="{00000000-0005-0000-0000-00004A200000}"/>
    <cellStyle name="Normal 4 21 3 2 3" xfId="3658" xr:uid="{00000000-0005-0000-0000-00004B200000}"/>
    <cellStyle name="Normal 4 21 3 3" xfId="3659" xr:uid="{00000000-0005-0000-0000-00004C200000}"/>
    <cellStyle name="Normal 4 21 3 3 2" xfId="3660" xr:uid="{00000000-0005-0000-0000-00004D200000}"/>
    <cellStyle name="Normal 4 21 3 4" xfId="3661" xr:uid="{00000000-0005-0000-0000-00004E200000}"/>
    <cellStyle name="Normal 4 21 4" xfId="3662" xr:uid="{00000000-0005-0000-0000-00004F200000}"/>
    <cellStyle name="Normal 4 21 4 2" xfId="3663" xr:uid="{00000000-0005-0000-0000-000050200000}"/>
    <cellStyle name="Normal 4 21 4 2 2" xfId="3664" xr:uid="{00000000-0005-0000-0000-000051200000}"/>
    <cellStyle name="Normal 4 21 4 2 2 2" xfId="3665" xr:uid="{00000000-0005-0000-0000-000052200000}"/>
    <cellStyle name="Normal 4 21 4 2 3" xfId="3666" xr:uid="{00000000-0005-0000-0000-000053200000}"/>
    <cellStyle name="Normal 4 21 4 3" xfId="3667" xr:uid="{00000000-0005-0000-0000-000054200000}"/>
    <cellStyle name="Normal 4 21 4 3 2" xfId="3668" xr:uid="{00000000-0005-0000-0000-000055200000}"/>
    <cellStyle name="Normal 4 21 4 4" xfId="3669" xr:uid="{00000000-0005-0000-0000-000056200000}"/>
    <cellStyle name="Normal 4 21 5" xfId="3670" xr:uid="{00000000-0005-0000-0000-000057200000}"/>
    <cellStyle name="Normal 4 21 5 2" xfId="3671" xr:uid="{00000000-0005-0000-0000-000058200000}"/>
    <cellStyle name="Normal 4 21 5 2 2" xfId="3672" xr:uid="{00000000-0005-0000-0000-000059200000}"/>
    <cellStyle name="Normal 4 21 5 3" xfId="3673" xr:uid="{00000000-0005-0000-0000-00005A200000}"/>
    <cellStyle name="Normal 4 21 6" xfId="3674" xr:uid="{00000000-0005-0000-0000-00005B200000}"/>
    <cellStyle name="Normal 4 21 6 2" xfId="3675" xr:uid="{00000000-0005-0000-0000-00005C200000}"/>
    <cellStyle name="Normal 4 21 7" xfId="3676" xr:uid="{00000000-0005-0000-0000-00005D200000}"/>
    <cellStyle name="Normal 4 21 8" xfId="3677" xr:uid="{00000000-0005-0000-0000-00005E200000}"/>
    <cellStyle name="Normal 4 22" xfId="3678" xr:uid="{00000000-0005-0000-0000-00005F200000}"/>
    <cellStyle name="Normal 4 22 2" xfId="3679" xr:uid="{00000000-0005-0000-0000-000060200000}"/>
    <cellStyle name="Normal 4 22 2 2" xfId="3680" xr:uid="{00000000-0005-0000-0000-000061200000}"/>
    <cellStyle name="Normal 4 22 2 2 2" xfId="3681" xr:uid="{00000000-0005-0000-0000-000062200000}"/>
    <cellStyle name="Normal 4 22 2 3" xfId="3682" xr:uid="{00000000-0005-0000-0000-000063200000}"/>
    <cellStyle name="Normal 4 22 3" xfId="3683" xr:uid="{00000000-0005-0000-0000-000064200000}"/>
    <cellStyle name="Normal 4 22 3 2" xfId="3684" xr:uid="{00000000-0005-0000-0000-000065200000}"/>
    <cellStyle name="Normal 4 22 4" xfId="3685" xr:uid="{00000000-0005-0000-0000-000066200000}"/>
    <cellStyle name="Normal 4 22 5" xfId="3686" xr:uid="{00000000-0005-0000-0000-000067200000}"/>
    <cellStyle name="Normal 4 23" xfId="3687" xr:uid="{00000000-0005-0000-0000-000068200000}"/>
    <cellStyle name="Normal 4 23 2" xfId="3688" xr:uid="{00000000-0005-0000-0000-000069200000}"/>
    <cellStyle name="Normal 4 23 2 2" xfId="3689" xr:uid="{00000000-0005-0000-0000-00006A200000}"/>
    <cellStyle name="Normal 4 23 2 2 2" xfId="3690" xr:uid="{00000000-0005-0000-0000-00006B200000}"/>
    <cellStyle name="Normal 4 23 2 3" xfId="3691" xr:uid="{00000000-0005-0000-0000-00006C200000}"/>
    <cellStyle name="Normal 4 23 3" xfId="3692" xr:uid="{00000000-0005-0000-0000-00006D200000}"/>
    <cellStyle name="Normal 4 23 3 2" xfId="3693" xr:uid="{00000000-0005-0000-0000-00006E200000}"/>
    <cellStyle name="Normal 4 23 4" xfId="3694" xr:uid="{00000000-0005-0000-0000-00006F200000}"/>
    <cellStyle name="Normal 4 23 5" xfId="3695" xr:uid="{00000000-0005-0000-0000-000070200000}"/>
    <cellStyle name="Normal 4 24" xfId="3696" xr:uid="{00000000-0005-0000-0000-000071200000}"/>
    <cellStyle name="Normal 4 24 2" xfId="3697" xr:uid="{00000000-0005-0000-0000-000072200000}"/>
    <cellStyle name="Normal 4 24 2 2" xfId="3698" xr:uid="{00000000-0005-0000-0000-000073200000}"/>
    <cellStyle name="Normal 4 24 2 2 2" xfId="3699" xr:uid="{00000000-0005-0000-0000-000074200000}"/>
    <cellStyle name="Normal 4 24 2 3" xfId="3700" xr:uid="{00000000-0005-0000-0000-000075200000}"/>
    <cellStyle name="Normal 4 24 3" xfId="3701" xr:uid="{00000000-0005-0000-0000-000076200000}"/>
    <cellStyle name="Normal 4 24 3 2" xfId="3702" xr:uid="{00000000-0005-0000-0000-000077200000}"/>
    <cellStyle name="Normal 4 24 4" xfId="3703" xr:uid="{00000000-0005-0000-0000-000078200000}"/>
    <cellStyle name="Normal 4 24 5" xfId="3704" xr:uid="{00000000-0005-0000-0000-000079200000}"/>
    <cellStyle name="Normal 4 25" xfId="3705" xr:uid="{00000000-0005-0000-0000-00007A200000}"/>
    <cellStyle name="Normal 4 25 2" xfId="3706" xr:uid="{00000000-0005-0000-0000-00007B200000}"/>
    <cellStyle name="Normal 4 25 2 2" xfId="3707" xr:uid="{00000000-0005-0000-0000-00007C200000}"/>
    <cellStyle name="Normal 4 25 3" xfId="3708" xr:uid="{00000000-0005-0000-0000-00007D200000}"/>
    <cellStyle name="Normal 4 25 4" xfId="3709" xr:uid="{00000000-0005-0000-0000-00007E200000}"/>
    <cellStyle name="Normal 4 26" xfId="3710" xr:uid="{00000000-0005-0000-0000-00007F200000}"/>
    <cellStyle name="Normal 4 26 2" xfId="3711" xr:uid="{00000000-0005-0000-0000-000080200000}"/>
    <cellStyle name="Normal 4 27" xfId="3712" xr:uid="{00000000-0005-0000-0000-000081200000}"/>
    <cellStyle name="Normal 4 27 2" xfId="3713" xr:uid="{00000000-0005-0000-0000-000082200000}"/>
    <cellStyle name="Normal 4 27 2 2" xfId="3714" xr:uid="{00000000-0005-0000-0000-000083200000}"/>
    <cellStyle name="Normal 4 27 3" xfId="3715" xr:uid="{00000000-0005-0000-0000-000084200000}"/>
    <cellStyle name="Normal 4 27 4" xfId="3716" xr:uid="{00000000-0005-0000-0000-000085200000}"/>
    <cellStyle name="Normal 4 28" xfId="3717" xr:uid="{00000000-0005-0000-0000-000086200000}"/>
    <cellStyle name="Normal 4 28 2" xfId="3718" xr:uid="{00000000-0005-0000-0000-000087200000}"/>
    <cellStyle name="Normal 4 28 3" xfId="3719" xr:uid="{00000000-0005-0000-0000-000088200000}"/>
    <cellStyle name="Normal 4 29" xfId="3720" xr:uid="{00000000-0005-0000-0000-000089200000}"/>
    <cellStyle name="Normal 4 29 2" xfId="3721" xr:uid="{00000000-0005-0000-0000-00008A200000}"/>
    <cellStyle name="Normal 4 3" xfId="3722" xr:uid="{00000000-0005-0000-0000-00008B200000}"/>
    <cellStyle name="Normal 4 3 2" xfId="3723" xr:uid="{00000000-0005-0000-0000-00008C200000}"/>
    <cellStyle name="Normal 4 3 2 2" xfId="3724" xr:uid="{00000000-0005-0000-0000-00008D200000}"/>
    <cellStyle name="Normal 4 3 2 2 2" xfId="3725" xr:uid="{00000000-0005-0000-0000-00008E200000}"/>
    <cellStyle name="Normal 4 3 2 3" xfId="3726" xr:uid="{00000000-0005-0000-0000-00008F200000}"/>
    <cellStyle name="Normal 4 3 2 4" xfId="3727" xr:uid="{00000000-0005-0000-0000-000090200000}"/>
    <cellStyle name="Normal 4 3 3" xfId="3728" xr:uid="{00000000-0005-0000-0000-000091200000}"/>
    <cellStyle name="Normal 4 3 4" xfId="3729" xr:uid="{00000000-0005-0000-0000-000092200000}"/>
    <cellStyle name="Normal 4 30" xfId="3730" xr:uid="{00000000-0005-0000-0000-000093200000}"/>
    <cellStyle name="Normal 4 30 2" xfId="3731" xr:uid="{00000000-0005-0000-0000-000094200000}"/>
    <cellStyle name="Normal 4 31" xfId="3732" xr:uid="{00000000-0005-0000-0000-000095200000}"/>
    <cellStyle name="Normal 4 31 2" xfId="3733" xr:uid="{00000000-0005-0000-0000-000096200000}"/>
    <cellStyle name="Normal 4 32" xfId="3734" xr:uid="{00000000-0005-0000-0000-000097200000}"/>
    <cellStyle name="Normal 4 32 2" xfId="3735" xr:uid="{00000000-0005-0000-0000-000098200000}"/>
    <cellStyle name="Normal 4 33" xfId="3736" xr:uid="{00000000-0005-0000-0000-000099200000}"/>
    <cellStyle name="Normal 4 33 2" xfId="3737" xr:uid="{00000000-0005-0000-0000-00009A200000}"/>
    <cellStyle name="Normal 4 34" xfId="3738" xr:uid="{00000000-0005-0000-0000-00009B200000}"/>
    <cellStyle name="Normal 4 35" xfId="3739" xr:uid="{00000000-0005-0000-0000-00009C200000}"/>
    <cellStyle name="Normal 4 36" xfId="3740" xr:uid="{00000000-0005-0000-0000-00009D200000}"/>
    <cellStyle name="Normal 4 37" xfId="3741" xr:uid="{00000000-0005-0000-0000-00009E200000}"/>
    <cellStyle name="Normal 4 38" xfId="3742" xr:uid="{00000000-0005-0000-0000-00009F200000}"/>
    <cellStyle name="Normal 4 39" xfId="3743" xr:uid="{00000000-0005-0000-0000-0000A0200000}"/>
    <cellStyle name="Normal 4 4" xfId="3744" xr:uid="{00000000-0005-0000-0000-0000A1200000}"/>
    <cellStyle name="Normal 4 4 2" xfId="3745" xr:uid="{00000000-0005-0000-0000-0000A2200000}"/>
    <cellStyle name="Normal 4 4 3" xfId="3746" xr:uid="{00000000-0005-0000-0000-0000A3200000}"/>
    <cellStyle name="Normal 4 4 4" xfId="3747" xr:uid="{00000000-0005-0000-0000-0000A4200000}"/>
    <cellStyle name="Normal 4 40" xfId="3748" xr:uid="{00000000-0005-0000-0000-0000A5200000}"/>
    <cellStyle name="Normal 4 41" xfId="3749" xr:uid="{00000000-0005-0000-0000-0000A6200000}"/>
    <cellStyle name="Normal 4 42" xfId="3750" xr:uid="{00000000-0005-0000-0000-0000A7200000}"/>
    <cellStyle name="Normal 4 43" xfId="3751" xr:uid="{00000000-0005-0000-0000-0000A8200000}"/>
    <cellStyle name="Normal 4 44" xfId="3752" xr:uid="{00000000-0005-0000-0000-0000A9200000}"/>
    <cellStyle name="Normal 4 45" xfId="3753" xr:uid="{00000000-0005-0000-0000-0000AA200000}"/>
    <cellStyle name="Normal 4 46" xfId="3754" xr:uid="{00000000-0005-0000-0000-0000AB200000}"/>
    <cellStyle name="Normal 4 47" xfId="3755" xr:uid="{00000000-0005-0000-0000-0000AC200000}"/>
    <cellStyle name="Normal 4 48" xfId="3756" xr:uid="{00000000-0005-0000-0000-0000AD200000}"/>
    <cellStyle name="Normal 4 49" xfId="3757" xr:uid="{00000000-0005-0000-0000-0000AE200000}"/>
    <cellStyle name="Normal 4 5" xfId="3758" xr:uid="{00000000-0005-0000-0000-0000AF200000}"/>
    <cellStyle name="Normal 4 5 2" xfId="3759" xr:uid="{00000000-0005-0000-0000-0000B0200000}"/>
    <cellStyle name="Normal 4 50" xfId="3760" xr:uid="{00000000-0005-0000-0000-0000B1200000}"/>
    <cellStyle name="Normal 4 51" xfId="3761" xr:uid="{00000000-0005-0000-0000-0000B2200000}"/>
    <cellStyle name="Normal 4 52" xfId="3762" xr:uid="{00000000-0005-0000-0000-0000B3200000}"/>
    <cellStyle name="Normal 4 53" xfId="3763" xr:uid="{00000000-0005-0000-0000-0000B4200000}"/>
    <cellStyle name="Normal 4 54" xfId="3764" xr:uid="{00000000-0005-0000-0000-0000B5200000}"/>
    <cellStyle name="Normal 4 55" xfId="3765" xr:uid="{00000000-0005-0000-0000-0000B6200000}"/>
    <cellStyle name="Normal 4 56" xfId="3766" xr:uid="{00000000-0005-0000-0000-0000B7200000}"/>
    <cellStyle name="Normal 4 57" xfId="3767" xr:uid="{00000000-0005-0000-0000-0000B8200000}"/>
    <cellStyle name="Normal 4 58" xfId="3768" xr:uid="{00000000-0005-0000-0000-0000B9200000}"/>
    <cellStyle name="Normal 4 59" xfId="3769" xr:uid="{00000000-0005-0000-0000-0000BA200000}"/>
    <cellStyle name="Normal 4 6" xfId="3770" xr:uid="{00000000-0005-0000-0000-0000BB200000}"/>
    <cellStyle name="Normal 4 6 2" xfId="3771" xr:uid="{00000000-0005-0000-0000-0000BC200000}"/>
    <cellStyle name="Normal 4 60" xfId="3772" xr:uid="{00000000-0005-0000-0000-0000BD200000}"/>
    <cellStyle name="Normal 4 61" xfId="3773" xr:uid="{00000000-0005-0000-0000-0000BE200000}"/>
    <cellStyle name="Normal 4 62" xfId="3774" xr:uid="{00000000-0005-0000-0000-0000BF200000}"/>
    <cellStyle name="Normal 4 63" xfId="3775" xr:uid="{00000000-0005-0000-0000-0000C0200000}"/>
    <cellStyle name="Normal 4 64" xfId="3776" xr:uid="{00000000-0005-0000-0000-0000C1200000}"/>
    <cellStyle name="Normal 4 65" xfId="3777" xr:uid="{00000000-0005-0000-0000-0000C2200000}"/>
    <cellStyle name="Normal 4 66" xfId="3778" xr:uid="{00000000-0005-0000-0000-0000C3200000}"/>
    <cellStyle name="Normal 4 67" xfId="3779" xr:uid="{00000000-0005-0000-0000-0000C4200000}"/>
    <cellStyle name="Normal 4 68" xfId="3780" xr:uid="{00000000-0005-0000-0000-0000C5200000}"/>
    <cellStyle name="Normal 4 69" xfId="3781" xr:uid="{00000000-0005-0000-0000-0000C6200000}"/>
    <cellStyle name="Normal 4 7" xfId="3782" xr:uid="{00000000-0005-0000-0000-0000C7200000}"/>
    <cellStyle name="Normal 4 7 2" xfId="3783" xr:uid="{00000000-0005-0000-0000-0000C8200000}"/>
    <cellStyle name="Normal 4 70" xfId="3784" xr:uid="{00000000-0005-0000-0000-0000C9200000}"/>
    <cellStyle name="Normal 4 71" xfId="3785" xr:uid="{00000000-0005-0000-0000-0000CA200000}"/>
    <cellStyle name="Normal 4 72" xfId="3786" xr:uid="{00000000-0005-0000-0000-0000CB200000}"/>
    <cellStyle name="Normal 4 73" xfId="3787" xr:uid="{00000000-0005-0000-0000-0000CC200000}"/>
    <cellStyle name="Normal 4 74" xfId="3788" xr:uid="{00000000-0005-0000-0000-0000CD200000}"/>
    <cellStyle name="Normal 4 75" xfId="3789" xr:uid="{00000000-0005-0000-0000-0000CE200000}"/>
    <cellStyle name="Normal 4 76" xfId="3790" xr:uid="{00000000-0005-0000-0000-0000CF200000}"/>
    <cellStyle name="Normal 4 77" xfId="3791" xr:uid="{00000000-0005-0000-0000-0000D0200000}"/>
    <cellStyle name="Normal 4 78" xfId="3792" xr:uid="{00000000-0005-0000-0000-0000D1200000}"/>
    <cellStyle name="Normal 4 79" xfId="3793" xr:uid="{00000000-0005-0000-0000-0000D2200000}"/>
    <cellStyle name="Normal 4 8" xfId="3794" xr:uid="{00000000-0005-0000-0000-0000D3200000}"/>
    <cellStyle name="Normal 4 8 2" xfId="3795" xr:uid="{00000000-0005-0000-0000-0000D4200000}"/>
    <cellStyle name="Normal 4 80" xfId="3796" xr:uid="{00000000-0005-0000-0000-0000D5200000}"/>
    <cellStyle name="Normal 4 81" xfId="3797" xr:uid="{00000000-0005-0000-0000-0000D6200000}"/>
    <cellStyle name="Normal 4 82" xfId="3798" xr:uid="{00000000-0005-0000-0000-0000D7200000}"/>
    <cellStyle name="Normal 4 83" xfId="3799" xr:uid="{00000000-0005-0000-0000-0000D8200000}"/>
    <cellStyle name="Normal 4 84" xfId="3800" xr:uid="{00000000-0005-0000-0000-0000D9200000}"/>
    <cellStyle name="Normal 4 85" xfId="3801" xr:uid="{00000000-0005-0000-0000-0000DA200000}"/>
    <cellStyle name="Normal 4 86" xfId="3802" xr:uid="{00000000-0005-0000-0000-0000DB200000}"/>
    <cellStyle name="Normal 4 87" xfId="3803" xr:uid="{00000000-0005-0000-0000-0000DC200000}"/>
    <cellStyle name="Normal 4 88" xfId="3804" xr:uid="{00000000-0005-0000-0000-0000DD200000}"/>
    <cellStyle name="Normal 4 89" xfId="3805" xr:uid="{00000000-0005-0000-0000-0000DE200000}"/>
    <cellStyle name="Normal 4 9" xfId="3806" xr:uid="{00000000-0005-0000-0000-0000DF200000}"/>
    <cellStyle name="Normal 4 9 2" xfId="3807" xr:uid="{00000000-0005-0000-0000-0000E0200000}"/>
    <cellStyle name="Normal 4 90" xfId="3808" xr:uid="{00000000-0005-0000-0000-0000E1200000}"/>
    <cellStyle name="Normal 4 91" xfId="3809" xr:uid="{00000000-0005-0000-0000-0000E2200000}"/>
    <cellStyle name="Normal 4 92" xfId="3810" xr:uid="{00000000-0005-0000-0000-0000E3200000}"/>
    <cellStyle name="Normal 4 93" xfId="3811" xr:uid="{00000000-0005-0000-0000-0000E4200000}"/>
    <cellStyle name="Normal 4 94" xfId="3812" xr:uid="{00000000-0005-0000-0000-0000E5200000}"/>
    <cellStyle name="Normal 4 95" xfId="3813" xr:uid="{00000000-0005-0000-0000-0000E6200000}"/>
    <cellStyle name="Normal 4 96" xfId="3814" xr:uid="{00000000-0005-0000-0000-0000E7200000}"/>
    <cellStyle name="Normal 4 97" xfId="3815" xr:uid="{00000000-0005-0000-0000-0000E8200000}"/>
    <cellStyle name="Normal 4 98" xfId="3816" xr:uid="{00000000-0005-0000-0000-0000E9200000}"/>
    <cellStyle name="Normal 4 99" xfId="3817" xr:uid="{00000000-0005-0000-0000-0000EA200000}"/>
    <cellStyle name="Normal 40" xfId="3818" xr:uid="{00000000-0005-0000-0000-0000EB200000}"/>
    <cellStyle name="Normal 41" xfId="3819" xr:uid="{00000000-0005-0000-0000-0000EC200000}"/>
    <cellStyle name="Normal 42" xfId="3820" xr:uid="{00000000-0005-0000-0000-0000ED200000}"/>
    <cellStyle name="Normal 43" xfId="3821" xr:uid="{00000000-0005-0000-0000-0000EE200000}"/>
    <cellStyle name="Normal 44" xfId="3822" xr:uid="{00000000-0005-0000-0000-0000EF200000}"/>
    <cellStyle name="Normal 45" xfId="3823" xr:uid="{00000000-0005-0000-0000-0000F0200000}"/>
    <cellStyle name="Normal 46" xfId="3824" xr:uid="{00000000-0005-0000-0000-0000F1200000}"/>
    <cellStyle name="Normal 47" xfId="3825" xr:uid="{00000000-0005-0000-0000-0000F2200000}"/>
    <cellStyle name="Normal 47 10" xfId="3826" xr:uid="{00000000-0005-0000-0000-0000F3200000}"/>
    <cellStyle name="Normal 47 11" xfId="3827" xr:uid="{00000000-0005-0000-0000-0000F4200000}"/>
    <cellStyle name="Normal 47 11 2" xfId="3828" xr:uid="{00000000-0005-0000-0000-0000F5200000}"/>
    <cellStyle name="Normal 47 11 3" xfId="3829" xr:uid="{00000000-0005-0000-0000-0000F6200000}"/>
    <cellStyle name="Normal 47 11 4" xfId="3830" xr:uid="{00000000-0005-0000-0000-0000F7200000}"/>
    <cellStyle name="Normal 47 11 5" xfId="3831" xr:uid="{00000000-0005-0000-0000-0000F8200000}"/>
    <cellStyle name="Normal 47 11 6" xfId="3832" xr:uid="{00000000-0005-0000-0000-0000F9200000}"/>
    <cellStyle name="Normal 47 11 7" xfId="3833" xr:uid="{00000000-0005-0000-0000-0000FA200000}"/>
    <cellStyle name="Normal 47 11 8" xfId="3834" xr:uid="{00000000-0005-0000-0000-0000FB200000}"/>
    <cellStyle name="Normal 47 12" xfId="3835" xr:uid="{00000000-0005-0000-0000-0000FC200000}"/>
    <cellStyle name="Normal 47 13" xfId="3836" xr:uid="{00000000-0005-0000-0000-0000FD200000}"/>
    <cellStyle name="Normal 47 14" xfId="3837" xr:uid="{00000000-0005-0000-0000-0000FE200000}"/>
    <cellStyle name="Normal 47 15" xfId="3838" xr:uid="{00000000-0005-0000-0000-0000FF200000}"/>
    <cellStyle name="Normal 47 16" xfId="3839" xr:uid="{00000000-0005-0000-0000-000000210000}"/>
    <cellStyle name="Normal 47 17" xfId="3840" xr:uid="{00000000-0005-0000-0000-000001210000}"/>
    <cellStyle name="Normal 47 2" xfId="3841" xr:uid="{00000000-0005-0000-0000-000002210000}"/>
    <cellStyle name="Normal 47 3" xfId="3842" xr:uid="{00000000-0005-0000-0000-000003210000}"/>
    <cellStyle name="Normal 47 3 2" xfId="3843" xr:uid="{00000000-0005-0000-0000-000004210000}"/>
    <cellStyle name="Normal 47 3 3" xfId="3844" xr:uid="{00000000-0005-0000-0000-000005210000}"/>
    <cellStyle name="Normal 47 3 4" xfId="3845" xr:uid="{00000000-0005-0000-0000-000006210000}"/>
    <cellStyle name="Normal 47 3 5" xfId="3846" xr:uid="{00000000-0005-0000-0000-000007210000}"/>
    <cellStyle name="Normal 47 3 6" xfId="3847" xr:uid="{00000000-0005-0000-0000-000008210000}"/>
    <cellStyle name="Normal 47 3 7" xfId="3848" xr:uid="{00000000-0005-0000-0000-000009210000}"/>
    <cellStyle name="Normal 47 3 8" xfId="3849" xr:uid="{00000000-0005-0000-0000-00000A210000}"/>
    <cellStyle name="Normal 47 4" xfId="3850" xr:uid="{00000000-0005-0000-0000-00000B210000}"/>
    <cellStyle name="Normal 47 4 2" xfId="3851" xr:uid="{00000000-0005-0000-0000-00000C210000}"/>
    <cellStyle name="Normal 47 4 3" xfId="3852" xr:uid="{00000000-0005-0000-0000-00000D210000}"/>
    <cellStyle name="Normal 47 4 4" xfId="3853" xr:uid="{00000000-0005-0000-0000-00000E210000}"/>
    <cellStyle name="Normal 47 4 5" xfId="3854" xr:uid="{00000000-0005-0000-0000-00000F210000}"/>
    <cellStyle name="Normal 47 4 6" xfId="3855" xr:uid="{00000000-0005-0000-0000-000010210000}"/>
    <cellStyle name="Normal 47 4 7" xfId="3856" xr:uid="{00000000-0005-0000-0000-000011210000}"/>
    <cellStyle name="Normal 47 4 8" xfId="3857" xr:uid="{00000000-0005-0000-0000-000012210000}"/>
    <cellStyle name="Normal 47 5" xfId="3858" xr:uid="{00000000-0005-0000-0000-000013210000}"/>
    <cellStyle name="Normal 47 5 2" xfId="3859" xr:uid="{00000000-0005-0000-0000-000014210000}"/>
    <cellStyle name="Normal 47 5 3" xfId="3860" xr:uid="{00000000-0005-0000-0000-000015210000}"/>
    <cellStyle name="Normal 47 5 4" xfId="3861" xr:uid="{00000000-0005-0000-0000-000016210000}"/>
    <cellStyle name="Normal 47 5 5" xfId="3862" xr:uid="{00000000-0005-0000-0000-000017210000}"/>
    <cellStyle name="Normal 47 5 6" xfId="3863" xr:uid="{00000000-0005-0000-0000-000018210000}"/>
    <cellStyle name="Normal 47 5 7" xfId="3864" xr:uid="{00000000-0005-0000-0000-000019210000}"/>
    <cellStyle name="Normal 47 5 8" xfId="3865" xr:uid="{00000000-0005-0000-0000-00001A210000}"/>
    <cellStyle name="Normal 47 6" xfId="3866" xr:uid="{00000000-0005-0000-0000-00001B210000}"/>
    <cellStyle name="Normal 47 6 2" xfId="3867" xr:uid="{00000000-0005-0000-0000-00001C210000}"/>
    <cellStyle name="Normal 47 6 3" xfId="3868" xr:uid="{00000000-0005-0000-0000-00001D210000}"/>
    <cellStyle name="Normal 47 6 4" xfId="3869" xr:uid="{00000000-0005-0000-0000-00001E210000}"/>
    <cellStyle name="Normal 47 6 5" xfId="3870" xr:uid="{00000000-0005-0000-0000-00001F210000}"/>
    <cellStyle name="Normal 47 6 6" xfId="3871" xr:uid="{00000000-0005-0000-0000-000020210000}"/>
    <cellStyle name="Normal 47 6 7" xfId="3872" xr:uid="{00000000-0005-0000-0000-000021210000}"/>
    <cellStyle name="Normal 47 6 8" xfId="3873" xr:uid="{00000000-0005-0000-0000-000022210000}"/>
    <cellStyle name="Normal 47 7" xfId="3874" xr:uid="{00000000-0005-0000-0000-000023210000}"/>
    <cellStyle name="Normal 47 7 2" xfId="3875" xr:uid="{00000000-0005-0000-0000-000024210000}"/>
    <cellStyle name="Normal 47 7 3" xfId="3876" xr:uid="{00000000-0005-0000-0000-000025210000}"/>
    <cellStyle name="Normal 47 7 4" xfId="3877" xr:uid="{00000000-0005-0000-0000-000026210000}"/>
    <cellStyle name="Normal 47 7 5" xfId="3878" xr:uid="{00000000-0005-0000-0000-000027210000}"/>
    <cellStyle name="Normal 47 7 6" xfId="3879" xr:uid="{00000000-0005-0000-0000-000028210000}"/>
    <cellStyle name="Normal 47 7 7" xfId="3880" xr:uid="{00000000-0005-0000-0000-000029210000}"/>
    <cellStyle name="Normal 47 7 8" xfId="3881" xr:uid="{00000000-0005-0000-0000-00002A210000}"/>
    <cellStyle name="Normal 47 8" xfId="3882" xr:uid="{00000000-0005-0000-0000-00002B210000}"/>
    <cellStyle name="Normal 47 8 2" xfId="3883" xr:uid="{00000000-0005-0000-0000-00002C210000}"/>
    <cellStyle name="Normal 47 8 3" xfId="3884" xr:uid="{00000000-0005-0000-0000-00002D210000}"/>
    <cellStyle name="Normal 47 8 4" xfId="3885" xr:uid="{00000000-0005-0000-0000-00002E210000}"/>
    <cellStyle name="Normal 47 8 5" xfId="3886" xr:uid="{00000000-0005-0000-0000-00002F210000}"/>
    <cellStyle name="Normal 47 8 6" xfId="3887" xr:uid="{00000000-0005-0000-0000-000030210000}"/>
    <cellStyle name="Normal 47 8 7" xfId="3888" xr:uid="{00000000-0005-0000-0000-000031210000}"/>
    <cellStyle name="Normal 47 8 8" xfId="3889" xr:uid="{00000000-0005-0000-0000-000032210000}"/>
    <cellStyle name="Normal 47 9" xfId="3890" xr:uid="{00000000-0005-0000-0000-000033210000}"/>
    <cellStyle name="Normal 48" xfId="3891" xr:uid="{00000000-0005-0000-0000-000034210000}"/>
    <cellStyle name="Normal 49" xfId="3892" xr:uid="{00000000-0005-0000-0000-000035210000}"/>
    <cellStyle name="Normal 49 2" xfId="3893" xr:uid="{00000000-0005-0000-0000-000036210000}"/>
    <cellStyle name="Normal 49 2 2" xfId="3894" xr:uid="{00000000-0005-0000-0000-000037210000}"/>
    <cellStyle name="Normal 49 2 2 2" xfId="3895" xr:uid="{00000000-0005-0000-0000-000038210000}"/>
    <cellStyle name="Normal 49 2 2 2 2" xfId="3896" xr:uid="{00000000-0005-0000-0000-000039210000}"/>
    <cellStyle name="Normal 49 2 2 3" xfId="3897" xr:uid="{00000000-0005-0000-0000-00003A210000}"/>
    <cellStyle name="Normal 49 2 3" xfId="3898" xr:uid="{00000000-0005-0000-0000-00003B210000}"/>
    <cellStyle name="Normal 49 2 3 2" xfId="3899" xr:uid="{00000000-0005-0000-0000-00003C210000}"/>
    <cellStyle name="Normal 49 2 4" xfId="3900" xr:uid="{00000000-0005-0000-0000-00003D210000}"/>
    <cellStyle name="Normal 49 3" xfId="3901" xr:uid="{00000000-0005-0000-0000-00003E210000}"/>
    <cellStyle name="Normal 49 3 2" xfId="3902" xr:uid="{00000000-0005-0000-0000-00003F210000}"/>
    <cellStyle name="Normal 49 3 2 2" xfId="3903" xr:uid="{00000000-0005-0000-0000-000040210000}"/>
    <cellStyle name="Normal 49 3 2 2 2" xfId="3904" xr:uid="{00000000-0005-0000-0000-000041210000}"/>
    <cellStyle name="Normal 49 3 2 3" xfId="3905" xr:uid="{00000000-0005-0000-0000-000042210000}"/>
    <cellStyle name="Normal 49 3 3" xfId="3906" xr:uid="{00000000-0005-0000-0000-000043210000}"/>
    <cellStyle name="Normal 49 3 3 2" xfId="3907" xr:uid="{00000000-0005-0000-0000-000044210000}"/>
    <cellStyle name="Normal 49 3 4" xfId="3908" xr:uid="{00000000-0005-0000-0000-000045210000}"/>
    <cellStyle name="Normal 49 4" xfId="3909" xr:uid="{00000000-0005-0000-0000-000046210000}"/>
    <cellStyle name="Normal 49 4 2" xfId="3910" xr:uid="{00000000-0005-0000-0000-000047210000}"/>
    <cellStyle name="Normal 49 4 2 2" xfId="3911" xr:uid="{00000000-0005-0000-0000-000048210000}"/>
    <cellStyle name="Normal 49 4 2 2 2" xfId="3912" xr:uid="{00000000-0005-0000-0000-000049210000}"/>
    <cellStyle name="Normal 49 4 2 3" xfId="3913" xr:uid="{00000000-0005-0000-0000-00004A210000}"/>
    <cellStyle name="Normal 49 4 3" xfId="3914" xr:uid="{00000000-0005-0000-0000-00004B210000}"/>
    <cellStyle name="Normal 49 4 3 2" xfId="3915" xr:uid="{00000000-0005-0000-0000-00004C210000}"/>
    <cellStyle name="Normal 49 4 4" xfId="3916" xr:uid="{00000000-0005-0000-0000-00004D210000}"/>
    <cellStyle name="Normal 49 5" xfId="3917" xr:uid="{00000000-0005-0000-0000-00004E210000}"/>
    <cellStyle name="Normal 49 5 2" xfId="3918" xr:uid="{00000000-0005-0000-0000-00004F210000}"/>
    <cellStyle name="Normal 49 5 2 2" xfId="3919" xr:uid="{00000000-0005-0000-0000-000050210000}"/>
    <cellStyle name="Normal 49 5 3" xfId="3920" xr:uid="{00000000-0005-0000-0000-000051210000}"/>
    <cellStyle name="Normal 49 6" xfId="3921" xr:uid="{00000000-0005-0000-0000-000052210000}"/>
    <cellStyle name="Normal 49 6 2" xfId="3922" xr:uid="{00000000-0005-0000-0000-000053210000}"/>
    <cellStyle name="Normal 49 7" xfId="3923" xr:uid="{00000000-0005-0000-0000-000054210000}"/>
    <cellStyle name="Normal 49 8" xfId="3924" xr:uid="{00000000-0005-0000-0000-000055210000}"/>
    <cellStyle name="Normal 5" xfId="54" xr:uid="{00000000-0005-0000-0000-000056210000}"/>
    <cellStyle name="Normal-- 5" xfId="4545" xr:uid="{00000000-0005-0000-0000-000057210000}"/>
    <cellStyle name="Normal 5 10" xfId="3925" xr:uid="{00000000-0005-0000-0000-000058210000}"/>
    <cellStyle name="Normal 5 10 2" xfId="3926" xr:uid="{00000000-0005-0000-0000-000059210000}"/>
    <cellStyle name="Normal 5 100" xfId="3927" xr:uid="{00000000-0005-0000-0000-00005A210000}"/>
    <cellStyle name="Normal 5 101" xfId="3928" xr:uid="{00000000-0005-0000-0000-00005B210000}"/>
    <cellStyle name="Normal 5 102" xfId="3929" xr:uid="{00000000-0005-0000-0000-00005C210000}"/>
    <cellStyle name="Normal 5 103" xfId="3930" xr:uid="{00000000-0005-0000-0000-00005D210000}"/>
    <cellStyle name="Normal 5 104" xfId="3931" xr:uid="{00000000-0005-0000-0000-00005E210000}"/>
    <cellStyle name="Normal 5 105" xfId="3932" xr:uid="{00000000-0005-0000-0000-00005F210000}"/>
    <cellStyle name="Normal 5 106" xfId="3933" xr:uid="{00000000-0005-0000-0000-000060210000}"/>
    <cellStyle name="Normal 5 107" xfId="3934" xr:uid="{00000000-0005-0000-0000-000061210000}"/>
    <cellStyle name="Normal 5 108" xfId="3935" xr:uid="{00000000-0005-0000-0000-000062210000}"/>
    <cellStyle name="Normal 5 109" xfId="3936" xr:uid="{00000000-0005-0000-0000-000063210000}"/>
    <cellStyle name="Normal 5 11" xfId="3937" xr:uid="{00000000-0005-0000-0000-000064210000}"/>
    <cellStyle name="Normal 5 11 2" xfId="3938" xr:uid="{00000000-0005-0000-0000-000065210000}"/>
    <cellStyle name="Normal 5 110" xfId="3939" xr:uid="{00000000-0005-0000-0000-000066210000}"/>
    <cellStyle name="Normal 5 111" xfId="3940" xr:uid="{00000000-0005-0000-0000-000067210000}"/>
    <cellStyle name="Normal 5 112" xfId="3941" xr:uid="{00000000-0005-0000-0000-000068210000}"/>
    <cellStyle name="Normal 5 113" xfId="3942" xr:uid="{00000000-0005-0000-0000-000069210000}"/>
    <cellStyle name="Normal 5 12" xfId="3943" xr:uid="{00000000-0005-0000-0000-00006A210000}"/>
    <cellStyle name="Normal 5 12 2" xfId="3944" xr:uid="{00000000-0005-0000-0000-00006B210000}"/>
    <cellStyle name="Normal 5 13" xfId="3945" xr:uid="{00000000-0005-0000-0000-00006C210000}"/>
    <cellStyle name="Normal 5 13 2" xfId="3946" xr:uid="{00000000-0005-0000-0000-00006D210000}"/>
    <cellStyle name="Normal 5 14" xfId="3947" xr:uid="{00000000-0005-0000-0000-00006E210000}"/>
    <cellStyle name="Normal 5 14 2" xfId="3948" xr:uid="{00000000-0005-0000-0000-00006F210000}"/>
    <cellStyle name="Normal 5 15" xfId="3949" xr:uid="{00000000-0005-0000-0000-000070210000}"/>
    <cellStyle name="Normal 5 15 2" xfId="3950" xr:uid="{00000000-0005-0000-0000-000071210000}"/>
    <cellStyle name="Normal 5 16" xfId="3951" xr:uid="{00000000-0005-0000-0000-000072210000}"/>
    <cellStyle name="Normal 5 16 2" xfId="3952" xr:uid="{00000000-0005-0000-0000-000073210000}"/>
    <cellStyle name="Normal 5 17" xfId="3953" xr:uid="{00000000-0005-0000-0000-000074210000}"/>
    <cellStyle name="Normal 5 17 2" xfId="3954" xr:uid="{00000000-0005-0000-0000-000075210000}"/>
    <cellStyle name="Normal 5 18" xfId="3955" xr:uid="{00000000-0005-0000-0000-000076210000}"/>
    <cellStyle name="Normal 5 18 2" xfId="3956" xr:uid="{00000000-0005-0000-0000-000077210000}"/>
    <cellStyle name="Normal 5 19" xfId="3957" xr:uid="{00000000-0005-0000-0000-000078210000}"/>
    <cellStyle name="Normal 5 19 2" xfId="3958" xr:uid="{00000000-0005-0000-0000-000079210000}"/>
    <cellStyle name="Normal 5 2" xfId="74" xr:uid="{00000000-0005-0000-0000-00007A210000}"/>
    <cellStyle name="Normal 5 2 2" xfId="3959" xr:uid="{00000000-0005-0000-0000-00007B210000}"/>
    <cellStyle name="Normal 5 2 3" xfId="3960" xr:uid="{00000000-0005-0000-0000-00007C210000}"/>
    <cellStyle name="Normal 5 2 4" xfId="3961" xr:uid="{00000000-0005-0000-0000-00007D210000}"/>
    <cellStyle name="Normal 5 2 5" xfId="3962" xr:uid="{00000000-0005-0000-0000-00007E210000}"/>
    <cellStyle name="Normal 5 20" xfId="3963" xr:uid="{00000000-0005-0000-0000-00007F210000}"/>
    <cellStyle name="Normal 5 20 2" xfId="3964" xr:uid="{00000000-0005-0000-0000-000080210000}"/>
    <cellStyle name="Normal 5 21" xfId="3965" xr:uid="{00000000-0005-0000-0000-000081210000}"/>
    <cellStyle name="Normal 5 21 2" xfId="3966" xr:uid="{00000000-0005-0000-0000-000082210000}"/>
    <cellStyle name="Normal 5 22" xfId="3967" xr:uid="{00000000-0005-0000-0000-000083210000}"/>
    <cellStyle name="Normal 5 22 2" xfId="3968" xr:uid="{00000000-0005-0000-0000-000084210000}"/>
    <cellStyle name="Normal 5 22 2 2" xfId="3969" xr:uid="{00000000-0005-0000-0000-000085210000}"/>
    <cellStyle name="Normal 5 22 3" xfId="3970" xr:uid="{00000000-0005-0000-0000-000086210000}"/>
    <cellStyle name="Normal 5 22 4" xfId="3971" xr:uid="{00000000-0005-0000-0000-000087210000}"/>
    <cellStyle name="Normal 5 23" xfId="3972" xr:uid="{00000000-0005-0000-0000-000088210000}"/>
    <cellStyle name="Normal 5 23 2" xfId="3973" xr:uid="{00000000-0005-0000-0000-000089210000}"/>
    <cellStyle name="Normal 5 24" xfId="3974" xr:uid="{00000000-0005-0000-0000-00008A210000}"/>
    <cellStyle name="Normal 5 24 2" xfId="3975" xr:uid="{00000000-0005-0000-0000-00008B210000}"/>
    <cellStyle name="Normal 5 25" xfId="3976" xr:uid="{00000000-0005-0000-0000-00008C210000}"/>
    <cellStyle name="Normal 5 25 2" xfId="3977" xr:uid="{00000000-0005-0000-0000-00008D210000}"/>
    <cellStyle name="Normal 5 26" xfId="3978" xr:uid="{00000000-0005-0000-0000-00008E210000}"/>
    <cellStyle name="Normal 5 26 2" xfId="3979" xr:uid="{00000000-0005-0000-0000-00008F210000}"/>
    <cellStyle name="Normal 5 27" xfId="3980" xr:uid="{00000000-0005-0000-0000-000090210000}"/>
    <cellStyle name="Normal 5 27 2" xfId="3981" xr:uid="{00000000-0005-0000-0000-000091210000}"/>
    <cellStyle name="Normal 5 28" xfId="3982" xr:uid="{00000000-0005-0000-0000-000092210000}"/>
    <cellStyle name="Normal 5 28 2" xfId="3983" xr:uid="{00000000-0005-0000-0000-000093210000}"/>
    <cellStyle name="Normal 5 29" xfId="3984" xr:uid="{00000000-0005-0000-0000-000094210000}"/>
    <cellStyle name="Normal 5 29 2" xfId="3985" xr:uid="{00000000-0005-0000-0000-000095210000}"/>
    <cellStyle name="Normal 5 3" xfId="3986" xr:uid="{00000000-0005-0000-0000-000096210000}"/>
    <cellStyle name="Normal 5 3 2" xfId="3987" xr:uid="{00000000-0005-0000-0000-000097210000}"/>
    <cellStyle name="Normal 5 30" xfId="3988" xr:uid="{00000000-0005-0000-0000-000098210000}"/>
    <cellStyle name="Normal 5 30 2" xfId="3989" xr:uid="{00000000-0005-0000-0000-000099210000}"/>
    <cellStyle name="Normal 5 31" xfId="3990" xr:uid="{00000000-0005-0000-0000-00009A210000}"/>
    <cellStyle name="Normal 5 31 2" xfId="3991" xr:uid="{00000000-0005-0000-0000-00009B210000}"/>
    <cellStyle name="Normal 5 32" xfId="3992" xr:uid="{00000000-0005-0000-0000-00009C210000}"/>
    <cellStyle name="Normal 5 32 2" xfId="3993" xr:uid="{00000000-0005-0000-0000-00009D210000}"/>
    <cellStyle name="Normal 5 33" xfId="3994" xr:uid="{00000000-0005-0000-0000-00009E210000}"/>
    <cellStyle name="Normal 5 33 2" xfId="3995" xr:uid="{00000000-0005-0000-0000-00009F210000}"/>
    <cellStyle name="Normal 5 34" xfId="3996" xr:uid="{00000000-0005-0000-0000-0000A0210000}"/>
    <cellStyle name="Normal 5 34 2" xfId="3997" xr:uid="{00000000-0005-0000-0000-0000A1210000}"/>
    <cellStyle name="Normal 5 35" xfId="3998" xr:uid="{00000000-0005-0000-0000-0000A2210000}"/>
    <cellStyle name="Normal 5 35 2" xfId="3999" xr:uid="{00000000-0005-0000-0000-0000A3210000}"/>
    <cellStyle name="Normal 5 36" xfId="4000" xr:uid="{00000000-0005-0000-0000-0000A4210000}"/>
    <cellStyle name="Normal 5 36 2" xfId="4001" xr:uid="{00000000-0005-0000-0000-0000A5210000}"/>
    <cellStyle name="Normal 5 37" xfId="4002" xr:uid="{00000000-0005-0000-0000-0000A6210000}"/>
    <cellStyle name="Normal 5 37 2" xfId="4003" xr:uid="{00000000-0005-0000-0000-0000A7210000}"/>
    <cellStyle name="Normal 5 38" xfId="4004" xr:uid="{00000000-0005-0000-0000-0000A8210000}"/>
    <cellStyle name="Normal 5 39" xfId="4005" xr:uid="{00000000-0005-0000-0000-0000A9210000}"/>
    <cellStyle name="Normal 5 4" xfId="4006" xr:uid="{00000000-0005-0000-0000-0000AA210000}"/>
    <cellStyle name="Normal 5 4 2" xfId="4007" xr:uid="{00000000-0005-0000-0000-0000AB210000}"/>
    <cellStyle name="Normal 5 40" xfId="4008" xr:uid="{00000000-0005-0000-0000-0000AC210000}"/>
    <cellStyle name="Normal 5 41" xfId="4009" xr:uid="{00000000-0005-0000-0000-0000AD210000}"/>
    <cellStyle name="Normal 5 42" xfId="4010" xr:uid="{00000000-0005-0000-0000-0000AE210000}"/>
    <cellStyle name="Normal 5 43" xfId="4011" xr:uid="{00000000-0005-0000-0000-0000AF210000}"/>
    <cellStyle name="Normal 5 44" xfId="4012" xr:uid="{00000000-0005-0000-0000-0000B0210000}"/>
    <cellStyle name="Normal 5 45" xfId="4013" xr:uid="{00000000-0005-0000-0000-0000B1210000}"/>
    <cellStyle name="Normal 5 46" xfId="4014" xr:uid="{00000000-0005-0000-0000-0000B2210000}"/>
    <cellStyle name="Normal 5 47" xfId="4015" xr:uid="{00000000-0005-0000-0000-0000B3210000}"/>
    <cellStyle name="Normal 5 48" xfId="4016" xr:uid="{00000000-0005-0000-0000-0000B4210000}"/>
    <cellStyle name="Normal 5 49" xfId="4017" xr:uid="{00000000-0005-0000-0000-0000B5210000}"/>
    <cellStyle name="Normal 5 5" xfId="4018" xr:uid="{00000000-0005-0000-0000-0000B6210000}"/>
    <cellStyle name="Normal 5 5 2" xfId="4019" xr:uid="{00000000-0005-0000-0000-0000B7210000}"/>
    <cellStyle name="Normal 5 50" xfId="4020" xr:uid="{00000000-0005-0000-0000-0000B8210000}"/>
    <cellStyle name="Normal 5 51" xfId="4021" xr:uid="{00000000-0005-0000-0000-0000B9210000}"/>
    <cellStyle name="Normal 5 52" xfId="4022" xr:uid="{00000000-0005-0000-0000-0000BA210000}"/>
    <cellStyle name="Normal 5 53" xfId="4023" xr:uid="{00000000-0005-0000-0000-0000BB210000}"/>
    <cellStyle name="Normal 5 54" xfId="4024" xr:uid="{00000000-0005-0000-0000-0000BC210000}"/>
    <cellStyle name="Normal 5 55" xfId="4025" xr:uid="{00000000-0005-0000-0000-0000BD210000}"/>
    <cellStyle name="Normal 5 56" xfId="4026" xr:uid="{00000000-0005-0000-0000-0000BE210000}"/>
    <cellStyle name="Normal 5 57" xfId="4027" xr:uid="{00000000-0005-0000-0000-0000BF210000}"/>
    <cellStyle name="Normal 5 58" xfId="4028" xr:uid="{00000000-0005-0000-0000-0000C0210000}"/>
    <cellStyle name="Normal 5 59" xfId="4029" xr:uid="{00000000-0005-0000-0000-0000C1210000}"/>
    <cellStyle name="Normal 5 6" xfId="4030" xr:uid="{00000000-0005-0000-0000-0000C2210000}"/>
    <cellStyle name="Normal 5 6 2" xfId="4031" xr:uid="{00000000-0005-0000-0000-0000C3210000}"/>
    <cellStyle name="Normal 5 60" xfId="4032" xr:uid="{00000000-0005-0000-0000-0000C4210000}"/>
    <cellStyle name="Normal 5 61" xfId="4033" xr:uid="{00000000-0005-0000-0000-0000C5210000}"/>
    <cellStyle name="Normal 5 62" xfId="4034" xr:uid="{00000000-0005-0000-0000-0000C6210000}"/>
    <cellStyle name="Normal 5 63" xfId="4035" xr:uid="{00000000-0005-0000-0000-0000C7210000}"/>
    <cellStyle name="Normal 5 64" xfId="4036" xr:uid="{00000000-0005-0000-0000-0000C8210000}"/>
    <cellStyle name="Normal 5 65" xfId="4037" xr:uid="{00000000-0005-0000-0000-0000C9210000}"/>
    <cellStyle name="Normal 5 66" xfId="4038" xr:uid="{00000000-0005-0000-0000-0000CA210000}"/>
    <cellStyle name="Normal 5 67" xfId="4039" xr:uid="{00000000-0005-0000-0000-0000CB210000}"/>
    <cellStyle name="Normal 5 68" xfId="4040" xr:uid="{00000000-0005-0000-0000-0000CC210000}"/>
    <cellStyle name="Normal 5 69" xfId="4041" xr:uid="{00000000-0005-0000-0000-0000CD210000}"/>
    <cellStyle name="Normal 5 7" xfId="4042" xr:uid="{00000000-0005-0000-0000-0000CE210000}"/>
    <cellStyle name="Normal 5 7 2" xfId="4043" xr:uid="{00000000-0005-0000-0000-0000CF210000}"/>
    <cellStyle name="Normal 5 70" xfId="4044" xr:uid="{00000000-0005-0000-0000-0000D0210000}"/>
    <cellStyle name="Normal 5 71" xfId="4045" xr:uid="{00000000-0005-0000-0000-0000D1210000}"/>
    <cellStyle name="Normal 5 72" xfId="4046" xr:uid="{00000000-0005-0000-0000-0000D2210000}"/>
    <cellStyle name="Normal 5 73" xfId="4047" xr:uid="{00000000-0005-0000-0000-0000D3210000}"/>
    <cellStyle name="Normal 5 74" xfId="4048" xr:uid="{00000000-0005-0000-0000-0000D4210000}"/>
    <cellStyle name="Normal 5 75" xfId="4049" xr:uid="{00000000-0005-0000-0000-0000D5210000}"/>
    <cellStyle name="Normal 5 76" xfId="4050" xr:uid="{00000000-0005-0000-0000-0000D6210000}"/>
    <cellStyle name="Normal 5 77" xfId="4051" xr:uid="{00000000-0005-0000-0000-0000D7210000}"/>
    <cellStyle name="Normal 5 78" xfId="4052" xr:uid="{00000000-0005-0000-0000-0000D8210000}"/>
    <cellStyle name="Normal 5 79" xfId="4053" xr:uid="{00000000-0005-0000-0000-0000D9210000}"/>
    <cellStyle name="Normal 5 8" xfId="4054" xr:uid="{00000000-0005-0000-0000-0000DA210000}"/>
    <cellStyle name="Normal 5 8 2" xfId="4055" xr:uid="{00000000-0005-0000-0000-0000DB210000}"/>
    <cellStyle name="Normal 5 80" xfId="4056" xr:uid="{00000000-0005-0000-0000-0000DC210000}"/>
    <cellStyle name="Normal 5 81" xfId="4057" xr:uid="{00000000-0005-0000-0000-0000DD210000}"/>
    <cellStyle name="Normal 5 82" xfId="4058" xr:uid="{00000000-0005-0000-0000-0000DE210000}"/>
    <cellStyle name="Normal 5 83" xfId="4059" xr:uid="{00000000-0005-0000-0000-0000DF210000}"/>
    <cellStyle name="Normal 5 84" xfId="4060" xr:uid="{00000000-0005-0000-0000-0000E0210000}"/>
    <cellStyle name="Normal 5 85" xfId="4061" xr:uid="{00000000-0005-0000-0000-0000E1210000}"/>
    <cellStyle name="Normal 5 86" xfId="4062" xr:uid="{00000000-0005-0000-0000-0000E2210000}"/>
    <cellStyle name="Normal 5 87" xfId="4063" xr:uid="{00000000-0005-0000-0000-0000E3210000}"/>
    <cellStyle name="Normal 5 88" xfId="4064" xr:uid="{00000000-0005-0000-0000-0000E4210000}"/>
    <cellStyle name="Normal 5 89" xfId="4065" xr:uid="{00000000-0005-0000-0000-0000E5210000}"/>
    <cellStyle name="Normal 5 9" xfId="4066" xr:uid="{00000000-0005-0000-0000-0000E6210000}"/>
    <cellStyle name="Normal 5 9 2" xfId="4067" xr:uid="{00000000-0005-0000-0000-0000E7210000}"/>
    <cellStyle name="Normal 5 90" xfId="4068" xr:uid="{00000000-0005-0000-0000-0000E8210000}"/>
    <cellStyle name="Normal 5 91" xfId="4069" xr:uid="{00000000-0005-0000-0000-0000E9210000}"/>
    <cellStyle name="Normal 5 92" xfId="4070" xr:uid="{00000000-0005-0000-0000-0000EA210000}"/>
    <cellStyle name="Normal 5 93" xfId="4071" xr:uid="{00000000-0005-0000-0000-0000EB210000}"/>
    <cellStyle name="Normal 5 94" xfId="4072" xr:uid="{00000000-0005-0000-0000-0000EC210000}"/>
    <cellStyle name="Normal 5 95" xfId="4073" xr:uid="{00000000-0005-0000-0000-0000ED210000}"/>
    <cellStyle name="Normal 5 96" xfId="4074" xr:uid="{00000000-0005-0000-0000-0000EE210000}"/>
    <cellStyle name="Normal 5 97" xfId="4075" xr:uid="{00000000-0005-0000-0000-0000EF210000}"/>
    <cellStyle name="Normal 5 98" xfId="4076" xr:uid="{00000000-0005-0000-0000-0000F0210000}"/>
    <cellStyle name="Normal 5 99" xfId="4077" xr:uid="{00000000-0005-0000-0000-0000F1210000}"/>
    <cellStyle name="Normal 50" xfId="4078" xr:uid="{00000000-0005-0000-0000-0000F2210000}"/>
    <cellStyle name="Normal 50 2" xfId="4079" xr:uid="{00000000-0005-0000-0000-0000F3210000}"/>
    <cellStyle name="Normal 50 3" xfId="4080" xr:uid="{00000000-0005-0000-0000-0000F4210000}"/>
    <cellStyle name="Normal 50 4" xfId="4081" xr:uid="{00000000-0005-0000-0000-0000F5210000}"/>
    <cellStyle name="Normal 50 5" xfId="4082" xr:uid="{00000000-0005-0000-0000-0000F6210000}"/>
    <cellStyle name="Normal 50 6" xfId="4083" xr:uid="{00000000-0005-0000-0000-0000F7210000}"/>
    <cellStyle name="Normal 50 7" xfId="4084" xr:uid="{00000000-0005-0000-0000-0000F8210000}"/>
    <cellStyle name="Normal 50 8" xfId="4085" xr:uid="{00000000-0005-0000-0000-0000F9210000}"/>
    <cellStyle name="Normal 51" xfId="4086" xr:uid="{00000000-0005-0000-0000-0000FA210000}"/>
    <cellStyle name="Normal 51 2" xfId="4087" xr:uid="{00000000-0005-0000-0000-0000FB210000}"/>
    <cellStyle name="Normal 51 2 2" xfId="4088" xr:uid="{00000000-0005-0000-0000-0000FC210000}"/>
    <cellStyle name="Normal 51 2 2 2" xfId="4089" xr:uid="{00000000-0005-0000-0000-0000FD210000}"/>
    <cellStyle name="Normal 51 2 2 2 2" xfId="4090" xr:uid="{00000000-0005-0000-0000-0000FE210000}"/>
    <cellStyle name="Normal 51 2 2 3" xfId="4091" xr:uid="{00000000-0005-0000-0000-0000FF210000}"/>
    <cellStyle name="Normal 51 2 3" xfId="4092" xr:uid="{00000000-0005-0000-0000-000000220000}"/>
    <cellStyle name="Normal 51 2 3 2" xfId="4093" xr:uid="{00000000-0005-0000-0000-000001220000}"/>
    <cellStyle name="Normal 51 2 4" xfId="4094" xr:uid="{00000000-0005-0000-0000-000002220000}"/>
    <cellStyle name="Normal 51 3" xfId="4095" xr:uid="{00000000-0005-0000-0000-000003220000}"/>
    <cellStyle name="Normal 51 3 2" xfId="4096" xr:uid="{00000000-0005-0000-0000-000004220000}"/>
    <cellStyle name="Normal 51 3 2 2" xfId="4097" xr:uid="{00000000-0005-0000-0000-000005220000}"/>
    <cellStyle name="Normal 51 3 3" xfId="4098" xr:uid="{00000000-0005-0000-0000-000006220000}"/>
    <cellStyle name="Normal 51 4" xfId="4099" xr:uid="{00000000-0005-0000-0000-000007220000}"/>
    <cellStyle name="Normal 51 4 2" xfId="4100" xr:uid="{00000000-0005-0000-0000-000008220000}"/>
    <cellStyle name="Normal 51 5" xfId="4101" xr:uid="{00000000-0005-0000-0000-000009220000}"/>
    <cellStyle name="Normal 51 6" xfId="4102" xr:uid="{00000000-0005-0000-0000-00000A220000}"/>
    <cellStyle name="Normal 51 7" xfId="4103" xr:uid="{00000000-0005-0000-0000-00000B220000}"/>
    <cellStyle name="Normal 51 8" xfId="4104" xr:uid="{00000000-0005-0000-0000-00000C220000}"/>
    <cellStyle name="Normal 52" xfId="4105" xr:uid="{00000000-0005-0000-0000-00000D220000}"/>
    <cellStyle name="Normal 52 2" xfId="4106" xr:uid="{00000000-0005-0000-0000-00000E220000}"/>
    <cellStyle name="Normal 52 2 2" xfId="4107" xr:uid="{00000000-0005-0000-0000-00000F220000}"/>
    <cellStyle name="Normal 52 3" xfId="4108" xr:uid="{00000000-0005-0000-0000-000010220000}"/>
    <cellStyle name="Normal 52 4" xfId="4109" xr:uid="{00000000-0005-0000-0000-000011220000}"/>
    <cellStyle name="Normal 52 5" xfId="4110" xr:uid="{00000000-0005-0000-0000-000012220000}"/>
    <cellStyle name="Normal 52 6" xfId="4111" xr:uid="{00000000-0005-0000-0000-000013220000}"/>
    <cellStyle name="Normal 52 7" xfId="4112" xr:uid="{00000000-0005-0000-0000-000014220000}"/>
    <cellStyle name="Normal 52 8" xfId="4113" xr:uid="{00000000-0005-0000-0000-000015220000}"/>
    <cellStyle name="Normal 53" xfId="4114" xr:uid="{00000000-0005-0000-0000-000016220000}"/>
    <cellStyle name="Normal 53 2" xfId="4115" xr:uid="{00000000-0005-0000-0000-000017220000}"/>
    <cellStyle name="Normal 53 2 2" xfId="4116" xr:uid="{00000000-0005-0000-0000-000018220000}"/>
    <cellStyle name="Normal 53 2 2 2" xfId="4117" xr:uid="{00000000-0005-0000-0000-000019220000}"/>
    <cellStyle name="Normal 53 2 3" xfId="4118" xr:uid="{00000000-0005-0000-0000-00001A220000}"/>
    <cellStyle name="Normal 53 3" xfId="4119" xr:uid="{00000000-0005-0000-0000-00001B220000}"/>
    <cellStyle name="Normal 53 3 2" xfId="4120" xr:uid="{00000000-0005-0000-0000-00001C220000}"/>
    <cellStyle name="Normal 53 4" xfId="4121" xr:uid="{00000000-0005-0000-0000-00001D220000}"/>
    <cellStyle name="Normal 53 5" xfId="4122" xr:uid="{00000000-0005-0000-0000-00001E220000}"/>
    <cellStyle name="Normal 53 6" xfId="4123" xr:uid="{00000000-0005-0000-0000-00001F220000}"/>
    <cellStyle name="Normal 53 7" xfId="4124" xr:uid="{00000000-0005-0000-0000-000020220000}"/>
    <cellStyle name="Normal 53 8" xfId="4125" xr:uid="{00000000-0005-0000-0000-000021220000}"/>
    <cellStyle name="Normal 54" xfId="4126" xr:uid="{00000000-0005-0000-0000-000022220000}"/>
    <cellStyle name="Normal 54 2" xfId="4127" xr:uid="{00000000-0005-0000-0000-000023220000}"/>
    <cellStyle name="Normal 54 3" xfId="4128" xr:uid="{00000000-0005-0000-0000-000024220000}"/>
    <cellStyle name="Normal 54 4" xfId="4129" xr:uid="{00000000-0005-0000-0000-000025220000}"/>
    <cellStyle name="Normal 54 5" xfId="4130" xr:uid="{00000000-0005-0000-0000-000026220000}"/>
    <cellStyle name="Normal 54 6" xfId="4131" xr:uid="{00000000-0005-0000-0000-000027220000}"/>
    <cellStyle name="Normal 54 7" xfId="4132" xr:uid="{00000000-0005-0000-0000-000028220000}"/>
    <cellStyle name="Normal 54 8" xfId="4133" xr:uid="{00000000-0005-0000-0000-000029220000}"/>
    <cellStyle name="Normal 55" xfId="4134" xr:uid="{00000000-0005-0000-0000-00002A220000}"/>
    <cellStyle name="Normal 55 2" xfId="4135" xr:uid="{00000000-0005-0000-0000-00002B220000}"/>
    <cellStyle name="Normal 55 3" xfId="4136" xr:uid="{00000000-0005-0000-0000-00002C220000}"/>
    <cellStyle name="Normal 55 4" xfId="4137" xr:uid="{00000000-0005-0000-0000-00002D220000}"/>
    <cellStyle name="Normal 55 5" xfId="4138" xr:uid="{00000000-0005-0000-0000-00002E220000}"/>
    <cellStyle name="Normal 55 6" xfId="4139" xr:uid="{00000000-0005-0000-0000-00002F220000}"/>
    <cellStyle name="Normal 55 7" xfId="4140" xr:uid="{00000000-0005-0000-0000-000030220000}"/>
    <cellStyle name="Normal 55 8" xfId="4141" xr:uid="{00000000-0005-0000-0000-000031220000}"/>
    <cellStyle name="Normal 56" xfId="4142" xr:uid="{00000000-0005-0000-0000-000032220000}"/>
    <cellStyle name="Normal 56 2" xfId="4143" xr:uid="{00000000-0005-0000-0000-000033220000}"/>
    <cellStyle name="Normal 56 3" xfId="4144" xr:uid="{00000000-0005-0000-0000-000034220000}"/>
    <cellStyle name="Normal 56 4" xfId="4145" xr:uid="{00000000-0005-0000-0000-000035220000}"/>
    <cellStyle name="Normal 56 5" xfId="4146" xr:uid="{00000000-0005-0000-0000-000036220000}"/>
    <cellStyle name="Normal 56 6" xfId="4147" xr:uid="{00000000-0005-0000-0000-000037220000}"/>
    <cellStyle name="Normal 56 7" xfId="4148" xr:uid="{00000000-0005-0000-0000-000038220000}"/>
    <cellStyle name="Normal 56 8" xfId="4149" xr:uid="{00000000-0005-0000-0000-000039220000}"/>
    <cellStyle name="Normal 57" xfId="4150" xr:uid="{00000000-0005-0000-0000-00003A220000}"/>
    <cellStyle name="Normal 57 2" xfId="4151" xr:uid="{00000000-0005-0000-0000-00003B220000}"/>
    <cellStyle name="Normal 57 3" xfId="4152" xr:uid="{00000000-0005-0000-0000-00003C220000}"/>
    <cellStyle name="Normal 57 4" xfId="4153" xr:uid="{00000000-0005-0000-0000-00003D220000}"/>
    <cellStyle name="Normal 57 5" xfId="4154" xr:uid="{00000000-0005-0000-0000-00003E220000}"/>
    <cellStyle name="Normal 57 6" xfId="4155" xr:uid="{00000000-0005-0000-0000-00003F220000}"/>
    <cellStyle name="Normal 57 7" xfId="4156" xr:uid="{00000000-0005-0000-0000-000040220000}"/>
    <cellStyle name="Normal 57 8" xfId="4157" xr:uid="{00000000-0005-0000-0000-000041220000}"/>
    <cellStyle name="Normal 58" xfId="4158" xr:uid="{00000000-0005-0000-0000-000042220000}"/>
    <cellStyle name="Normal 58 2" xfId="4159" xr:uid="{00000000-0005-0000-0000-000043220000}"/>
    <cellStyle name="Normal 58 3" xfId="4160" xr:uid="{00000000-0005-0000-0000-000044220000}"/>
    <cellStyle name="Normal 58 4" xfId="4161" xr:uid="{00000000-0005-0000-0000-000045220000}"/>
    <cellStyle name="Normal 58 5" xfId="4162" xr:uid="{00000000-0005-0000-0000-000046220000}"/>
    <cellStyle name="Normal 58 6" xfId="4163" xr:uid="{00000000-0005-0000-0000-000047220000}"/>
    <cellStyle name="Normal 58 7" xfId="4164" xr:uid="{00000000-0005-0000-0000-000048220000}"/>
    <cellStyle name="Normal 58 8" xfId="4165" xr:uid="{00000000-0005-0000-0000-000049220000}"/>
    <cellStyle name="Normal 59" xfId="4166" xr:uid="{00000000-0005-0000-0000-00004A220000}"/>
    <cellStyle name="Normal 59 2" xfId="4167" xr:uid="{00000000-0005-0000-0000-00004B220000}"/>
    <cellStyle name="Normal 59 3" xfId="4168" xr:uid="{00000000-0005-0000-0000-00004C220000}"/>
    <cellStyle name="Normal 59 4" xfId="4169" xr:uid="{00000000-0005-0000-0000-00004D220000}"/>
    <cellStyle name="Normal 59 5" xfId="4170" xr:uid="{00000000-0005-0000-0000-00004E220000}"/>
    <cellStyle name="Normal 59 6" xfId="4171" xr:uid="{00000000-0005-0000-0000-00004F220000}"/>
    <cellStyle name="Normal 59 7" xfId="4172" xr:uid="{00000000-0005-0000-0000-000050220000}"/>
    <cellStyle name="Normal 59 8" xfId="4173" xr:uid="{00000000-0005-0000-0000-000051220000}"/>
    <cellStyle name="Normal 6" xfId="613" xr:uid="{00000000-0005-0000-0000-000052220000}"/>
    <cellStyle name="Normal-- 6" xfId="4546" xr:uid="{00000000-0005-0000-0000-000053220000}"/>
    <cellStyle name="Normal 6 10" xfId="4174" xr:uid="{00000000-0005-0000-0000-000054220000}"/>
    <cellStyle name="Normal 6 10 2" xfId="4175" xr:uid="{00000000-0005-0000-0000-000055220000}"/>
    <cellStyle name="Normal 6 100" xfId="4176" xr:uid="{00000000-0005-0000-0000-000056220000}"/>
    <cellStyle name="Normal 6 101" xfId="4177" xr:uid="{00000000-0005-0000-0000-000057220000}"/>
    <cellStyle name="Normal 6 102" xfId="4178" xr:uid="{00000000-0005-0000-0000-000058220000}"/>
    <cellStyle name="Normal 6 103" xfId="4179" xr:uid="{00000000-0005-0000-0000-000059220000}"/>
    <cellStyle name="Normal 6 104" xfId="4180" xr:uid="{00000000-0005-0000-0000-00005A220000}"/>
    <cellStyle name="Normal 6 105" xfId="4181" xr:uid="{00000000-0005-0000-0000-00005B220000}"/>
    <cellStyle name="Normal 6 106" xfId="4182" xr:uid="{00000000-0005-0000-0000-00005C220000}"/>
    <cellStyle name="Normal 6 107" xfId="4183" xr:uid="{00000000-0005-0000-0000-00005D220000}"/>
    <cellStyle name="Normal 6 108" xfId="4184" xr:uid="{00000000-0005-0000-0000-00005E220000}"/>
    <cellStyle name="Normal 6 109" xfId="4185" xr:uid="{00000000-0005-0000-0000-00005F220000}"/>
    <cellStyle name="Normal 6 11" xfId="4186" xr:uid="{00000000-0005-0000-0000-000060220000}"/>
    <cellStyle name="Normal 6 11 2" xfId="4187" xr:uid="{00000000-0005-0000-0000-000061220000}"/>
    <cellStyle name="Normal 6 110" xfId="4188" xr:uid="{00000000-0005-0000-0000-000062220000}"/>
    <cellStyle name="Normal 6 111" xfId="4189" xr:uid="{00000000-0005-0000-0000-000063220000}"/>
    <cellStyle name="Normal 6 112" xfId="4190" xr:uid="{00000000-0005-0000-0000-000064220000}"/>
    <cellStyle name="Normal 6 113" xfId="4191" xr:uid="{00000000-0005-0000-0000-000065220000}"/>
    <cellStyle name="Normal 6 114" xfId="4192" xr:uid="{00000000-0005-0000-0000-000066220000}"/>
    <cellStyle name="Normal 6 115" xfId="4193" xr:uid="{00000000-0005-0000-0000-000067220000}"/>
    <cellStyle name="Normal 6 116" xfId="4194" xr:uid="{00000000-0005-0000-0000-000068220000}"/>
    <cellStyle name="Normal 6 117" xfId="4195" xr:uid="{00000000-0005-0000-0000-000069220000}"/>
    <cellStyle name="Normal 6 12" xfId="4196" xr:uid="{00000000-0005-0000-0000-00006A220000}"/>
    <cellStyle name="Normal 6 12 2" xfId="4197" xr:uid="{00000000-0005-0000-0000-00006B220000}"/>
    <cellStyle name="Normal 6 13" xfId="4198" xr:uid="{00000000-0005-0000-0000-00006C220000}"/>
    <cellStyle name="Normal 6 13 2" xfId="4199" xr:uid="{00000000-0005-0000-0000-00006D220000}"/>
    <cellStyle name="Normal 6 14" xfId="4200" xr:uid="{00000000-0005-0000-0000-00006E220000}"/>
    <cellStyle name="Normal 6 14 2" xfId="4201" xr:uid="{00000000-0005-0000-0000-00006F220000}"/>
    <cellStyle name="Normal 6 15" xfId="4202" xr:uid="{00000000-0005-0000-0000-000070220000}"/>
    <cellStyle name="Normal 6 15 2" xfId="4203" xr:uid="{00000000-0005-0000-0000-000071220000}"/>
    <cellStyle name="Normal 6 16" xfId="4204" xr:uid="{00000000-0005-0000-0000-000072220000}"/>
    <cellStyle name="Normal 6 16 2" xfId="4205" xr:uid="{00000000-0005-0000-0000-000073220000}"/>
    <cellStyle name="Normal 6 17" xfId="4206" xr:uid="{00000000-0005-0000-0000-000074220000}"/>
    <cellStyle name="Normal 6 17 2" xfId="4207" xr:uid="{00000000-0005-0000-0000-000075220000}"/>
    <cellStyle name="Normal 6 18" xfId="4208" xr:uid="{00000000-0005-0000-0000-000076220000}"/>
    <cellStyle name="Normal 6 18 2" xfId="4209" xr:uid="{00000000-0005-0000-0000-000077220000}"/>
    <cellStyle name="Normal 6 19" xfId="4210" xr:uid="{00000000-0005-0000-0000-000078220000}"/>
    <cellStyle name="Normal 6 19 2" xfId="4211" xr:uid="{00000000-0005-0000-0000-000079220000}"/>
    <cellStyle name="Normal 6 2" xfId="4212" xr:uid="{00000000-0005-0000-0000-00007A220000}"/>
    <cellStyle name="Normal 6 2 2" xfId="4213" xr:uid="{00000000-0005-0000-0000-00007B220000}"/>
    <cellStyle name="Normal 6 2 3" xfId="4214" xr:uid="{00000000-0005-0000-0000-00007C220000}"/>
    <cellStyle name="Normal 6 2 4" xfId="4215" xr:uid="{00000000-0005-0000-0000-00007D220000}"/>
    <cellStyle name="Normal 6 2 5" xfId="4216" xr:uid="{00000000-0005-0000-0000-00007E220000}"/>
    <cellStyle name="Normal 6 20" xfId="4217" xr:uid="{00000000-0005-0000-0000-00007F220000}"/>
    <cellStyle name="Normal 6 20 2" xfId="4218" xr:uid="{00000000-0005-0000-0000-000080220000}"/>
    <cellStyle name="Normal 6 21" xfId="4219" xr:uid="{00000000-0005-0000-0000-000081220000}"/>
    <cellStyle name="Normal 6 21 2" xfId="4220" xr:uid="{00000000-0005-0000-0000-000082220000}"/>
    <cellStyle name="Normal 6 21 2 2" xfId="4221" xr:uid="{00000000-0005-0000-0000-000083220000}"/>
    <cellStyle name="Normal 6 21 3" xfId="4222" xr:uid="{00000000-0005-0000-0000-000084220000}"/>
    <cellStyle name="Normal 6 21 4" xfId="4223" xr:uid="{00000000-0005-0000-0000-000085220000}"/>
    <cellStyle name="Normal 6 22" xfId="4224" xr:uid="{00000000-0005-0000-0000-000086220000}"/>
    <cellStyle name="Normal 6 22 2" xfId="4225" xr:uid="{00000000-0005-0000-0000-000087220000}"/>
    <cellStyle name="Normal 6 22 2 2" xfId="4226" xr:uid="{00000000-0005-0000-0000-000088220000}"/>
    <cellStyle name="Normal 6 22 3" xfId="4227" xr:uid="{00000000-0005-0000-0000-000089220000}"/>
    <cellStyle name="Normal 6 22 4" xfId="4228" xr:uid="{00000000-0005-0000-0000-00008A220000}"/>
    <cellStyle name="Normal 6 23" xfId="4229" xr:uid="{00000000-0005-0000-0000-00008B220000}"/>
    <cellStyle name="Normal 6 23 2" xfId="4230" xr:uid="{00000000-0005-0000-0000-00008C220000}"/>
    <cellStyle name="Normal 6 24" xfId="4231" xr:uid="{00000000-0005-0000-0000-00008D220000}"/>
    <cellStyle name="Normal 6 24 2" xfId="4232" xr:uid="{00000000-0005-0000-0000-00008E220000}"/>
    <cellStyle name="Normal 6 25" xfId="4233" xr:uid="{00000000-0005-0000-0000-00008F220000}"/>
    <cellStyle name="Normal 6 25 2" xfId="4234" xr:uid="{00000000-0005-0000-0000-000090220000}"/>
    <cellStyle name="Normal 6 26" xfId="4235" xr:uid="{00000000-0005-0000-0000-000091220000}"/>
    <cellStyle name="Normal 6 26 2" xfId="4236" xr:uid="{00000000-0005-0000-0000-000092220000}"/>
    <cellStyle name="Normal 6 27" xfId="4237" xr:uid="{00000000-0005-0000-0000-000093220000}"/>
    <cellStyle name="Normal 6 27 2" xfId="4238" xr:uid="{00000000-0005-0000-0000-000094220000}"/>
    <cellStyle name="Normal 6 28" xfId="4239" xr:uid="{00000000-0005-0000-0000-000095220000}"/>
    <cellStyle name="Normal 6 28 2" xfId="4240" xr:uid="{00000000-0005-0000-0000-000096220000}"/>
    <cellStyle name="Normal 6 29" xfId="4241" xr:uid="{00000000-0005-0000-0000-000097220000}"/>
    <cellStyle name="Normal 6 29 2" xfId="4242" xr:uid="{00000000-0005-0000-0000-000098220000}"/>
    <cellStyle name="Normal 6 3" xfId="4243" xr:uid="{00000000-0005-0000-0000-000099220000}"/>
    <cellStyle name="Normal 6 3 2" xfId="4244" xr:uid="{00000000-0005-0000-0000-00009A220000}"/>
    <cellStyle name="Normal 6 3 3" xfId="4245" xr:uid="{00000000-0005-0000-0000-00009B220000}"/>
    <cellStyle name="Normal 6 3 4" xfId="4246" xr:uid="{00000000-0005-0000-0000-00009C220000}"/>
    <cellStyle name="Normal 6 30" xfId="4247" xr:uid="{00000000-0005-0000-0000-00009D220000}"/>
    <cellStyle name="Normal 6 31" xfId="4248" xr:uid="{00000000-0005-0000-0000-00009E220000}"/>
    <cellStyle name="Normal 6 32" xfId="4249" xr:uid="{00000000-0005-0000-0000-00009F220000}"/>
    <cellStyle name="Normal 6 33" xfId="4250" xr:uid="{00000000-0005-0000-0000-0000A0220000}"/>
    <cellStyle name="Normal 6 34" xfId="4251" xr:uid="{00000000-0005-0000-0000-0000A1220000}"/>
    <cellStyle name="Normal 6 35" xfId="4252" xr:uid="{00000000-0005-0000-0000-0000A2220000}"/>
    <cellStyle name="Normal 6 36" xfId="4253" xr:uid="{00000000-0005-0000-0000-0000A3220000}"/>
    <cellStyle name="Normal 6 37" xfId="4254" xr:uid="{00000000-0005-0000-0000-0000A4220000}"/>
    <cellStyle name="Normal 6 38" xfId="4255" xr:uid="{00000000-0005-0000-0000-0000A5220000}"/>
    <cellStyle name="Normal 6 39" xfId="4256" xr:uid="{00000000-0005-0000-0000-0000A6220000}"/>
    <cellStyle name="Normal 6 4" xfId="4257" xr:uid="{00000000-0005-0000-0000-0000A7220000}"/>
    <cellStyle name="Normal 6 4 2" xfId="4258" xr:uid="{00000000-0005-0000-0000-0000A8220000}"/>
    <cellStyle name="Normal 6 40" xfId="4259" xr:uid="{00000000-0005-0000-0000-0000A9220000}"/>
    <cellStyle name="Normal 6 41" xfId="4260" xr:uid="{00000000-0005-0000-0000-0000AA220000}"/>
    <cellStyle name="Normal 6 42" xfId="4261" xr:uid="{00000000-0005-0000-0000-0000AB220000}"/>
    <cellStyle name="Normal 6 43" xfId="4262" xr:uid="{00000000-0005-0000-0000-0000AC220000}"/>
    <cellStyle name="Normal 6 44" xfId="4263" xr:uid="{00000000-0005-0000-0000-0000AD220000}"/>
    <cellStyle name="Normal 6 45" xfId="4264" xr:uid="{00000000-0005-0000-0000-0000AE220000}"/>
    <cellStyle name="Normal 6 46" xfId="4265" xr:uid="{00000000-0005-0000-0000-0000AF220000}"/>
    <cellStyle name="Normal 6 47" xfId="4266" xr:uid="{00000000-0005-0000-0000-0000B0220000}"/>
    <cellStyle name="Normal 6 48" xfId="4267" xr:uid="{00000000-0005-0000-0000-0000B1220000}"/>
    <cellStyle name="Normal 6 49" xfId="4268" xr:uid="{00000000-0005-0000-0000-0000B2220000}"/>
    <cellStyle name="Normal 6 5" xfId="4269" xr:uid="{00000000-0005-0000-0000-0000B3220000}"/>
    <cellStyle name="Normal 6 5 2" xfId="4270" xr:uid="{00000000-0005-0000-0000-0000B4220000}"/>
    <cellStyle name="Normal 6 50" xfId="4271" xr:uid="{00000000-0005-0000-0000-0000B5220000}"/>
    <cellStyle name="Normal 6 51" xfId="4272" xr:uid="{00000000-0005-0000-0000-0000B6220000}"/>
    <cellStyle name="Normal 6 52" xfId="4273" xr:uid="{00000000-0005-0000-0000-0000B7220000}"/>
    <cellStyle name="Normal 6 53" xfId="4274" xr:uid="{00000000-0005-0000-0000-0000B8220000}"/>
    <cellStyle name="Normal 6 54" xfId="4275" xr:uid="{00000000-0005-0000-0000-0000B9220000}"/>
    <cellStyle name="Normal 6 55" xfId="4276" xr:uid="{00000000-0005-0000-0000-0000BA220000}"/>
    <cellStyle name="Normal 6 56" xfId="4277" xr:uid="{00000000-0005-0000-0000-0000BB220000}"/>
    <cellStyle name="Normal 6 57" xfId="4278" xr:uid="{00000000-0005-0000-0000-0000BC220000}"/>
    <cellStyle name="Normal 6 58" xfId="4279" xr:uid="{00000000-0005-0000-0000-0000BD220000}"/>
    <cellStyle name="Normal 6 59" xfId="4280" xr:uid="{00000000-0005-0000-0000-0000BE220000}"/>
    <cellStyle name="Normal 6 6" xfId="4281" xr:uid="{00000000-0005-0000-0000-0000BF220000}"/>
    <cellStyle name="Normal 6 6 2" xfId="4282" xr:uid="{00000000-0005-0000-0000-0000C0220000}"/>
    <cellStyle name="Normal 6 60" xfId="4283" xr:uid="{00000000-0005-0000-0000-0000C1220000}"/>
    <cellStyle name="Normal 6 61" xfId="4284" xr:uid="{00000000-0005-0000-0000-0000C2220000}"/>
    <cellStyle name="Normal 6 62" xfId="4285" xr:uid="{00000000-0005-0000-0000-0000C3220000}"/>
    <cellStyle name="Normal 6 63" xfId="4286" xr:uid="{00000000-0005-0000-0000-0000C4220000}"/>
    <cellStyle name="Normal 6 64" xfId="4287" xr:uid="{00000000-0005-0000-0000-0000C5220000}"/>
    <cellStyle name="Normal 6 65" xfId="4288" xr:uid="{00000000-0005-0000-0000-0000C6220000}"/>
    <cellStyle name="Normal 6 66" xfId="4289" xr:uid="{00000000-0005-0000-0000-0000C7220000}"/>
    <cellStyle name="Normal 6 67" xfId="4290" xr:uid="{00000000-0005-0000-0000-0000C8220000}"/>
    <cellStyle name="Normal 6 68" xfId="4291" xr:uid="{00000000-0005-0000-0000-0000C9220000}"/>
    <cellStyle name="Normal 6 69" xfId="4292" xr:uid="{00000000-0005-0000-0000-0000CA220000}"/>
    <cellStyle name="Normal 6 7" xfId="4293" xr:uid="{00000000-0005-0000-0000-0000CB220000}"/>
    <cellStyle name="Normal 6 7 2" xfId="4294" xr:uid="{00000000-0005-0000-0000-0000CC220000}"/>
    <cellStyle name="Normal 6 70" xfId="4295" xr:uid="{00000000-0005-0000-0000-0000CD220000}"/>
    <cellStyle name="Normal 6 71" xfId="4296" xr:uid="{00000000-0005-0000-0000-0000CE220000}"/>
    <cellStyle name="Normal 6 72" xfId="4297" xr:uid="{00000000-0005-0000-0000-0000CF220000}"/>
    <cellStyle name="Normal 6 73" xfId="4298" xr:uid="{00000000-0005-0000-0000-0000D0220000}"/>
    <cellStyle name="Normal 6 74" xfId="4299" xr:uid="{00000000-0005-0000-0000-0000D1220000}"/>
    <cellStyle name="Normal 6 75" xfId="4300" xr:uid="{00000000-0005-0000-0000-0000D2220000}"/>
    <cellStyle name="Normal 6 76" xfId="4301" xr:uid="{00000000-0005-0000-0000-0000D3220000}"/>
    <cellStyle name="Normal 6 77" xfId="4302" xr:uid="{00000000-0005-0000-0000-0000D4220000}"/>
    <cellStyle name="Normal 6 78" xfId="4303" xr:uid="{00000000-0005-0000-0000-0000D5220000}"/>
    <cellStyle name="Normal 6 79" xfId="4304" xr:uid="{00000000-0005-0000-0000-0000D6220000}"/>
    <cellStyle name="Normal 6 8" xfId="4305" xr:uid="{00000000-0005-0000-0000-0000D7220000}"/>
    <cellStyle name="Normal 6 8 2" xfId="4306" xr:uid="{00000000-0005-0000-0000-0000D8220000}"/>
    <cellStyle name="Normal 6 80" xfId="4307" xr:uid="{00000000-0005-0000-0000-0000D9220000}"/>
    <cellStyle name="Normal 6 81" xfId="4308" xr:uid="{00000000-0005-0000-0000-0000DA220000}"/>
    <cellStyle name="Normal 6 82" xfId="4309" xr:uid="{00000000-0005-0000-0000-0000DB220000}"/>
    <cellStyle name="Normal 6 83" xfId="4310" xr:uid="{00000000-0005-0000-0000-0000DC220000}"/>
    <cellStyle name="Normal 6 84" xfId="4311" xr:uid="{00000000-0005-0000-0000-0000DD220000}"/>
    <cellStyle name="Normal 6 85" xfId="4312" xr:uid="{00000000-0005-0000-0000-0000DE220000}"/>
    <cellStyle name="Normal 6 86" xfId="4313" xr:uid="{00000000-0005-0000-0000-0000DF220000}"/>
    <cellStyle name="Normal 6 87" xfId="4314" xr:uid="{00000000-0005-0000-0000-0000E0220000}"/>
    <cellStyle name="Normal 6 88" xfId="4315" xr:uid="{00000000-0005-0000-0000-0000E1220000}"/>
    <cellStyle name="Normal 6 89" xfId="4316" xr:uid="{00000000-0005-0000-0000-0000E2220000}"/>
    <cellStyle name="Normal 6 9" xfId="4317" xr:uid="{00000000-0005-0000-0000-0000E3220000}"/>
    <cellStyle name="Normal 6 9 2" xfId="4318" xr:uid="{00000000-0005-0000-0000-0000E4220000}"/>
    <cellStyle name="Normal 6 90" xfId="4319" xr:uid="{00000000-0005-0000-0000-0000E5220000}"/>
    <cellStyle name="Normal 6 91" xfId="4320" xr:uid="{00000000-0005-0000-0000-0000E6220000}"/>
    <cellStyle name="Normal 6 92" xfId="4321" xr:uid="{00000000-0005-0000-0000-0000E7220000}"/>
    <cellStyle name="Normal 6 93" xfId="4322" xr:uid="{00000000-0005-0000-0000-0000E8220000}"/>
    <cellStyle name="Normal 6 94" xfId="4323" xr:uid="{00000000-0005-0000-0000-0000E9220000}"/>
    <cellStyle name="Normal 6 95" xfId="4324" xr:uid="{00000000-0005-0000-0000-0000EA220000}"/>
    <cellStyle name="Normal 6 96" xfId="4325" xr:uid="{00000000-0005-0000-0000-0000EB220000}"/>
    <cellStyle name="Normal 6 97" xfId="4326" xr:uid="{00000000-0005-0000-0000-0000EC220000}"/>
    <cellStyle name="Normal 6 98" xfId="4327" xr:uid="{00000000-0005-0000-0000-0000ED220000}"/>
    <cellStyle name="Normal 6 99" xfId="4328" xr:uid="{00000000-0005-0000-0000-0000EE220000}"/>
    <cellStyle name="Normal 60 2" xfId="4329" xr:uid="{00000000-0005-0000-0000-0000EF220000}"/>
    <cellStyle name="Normal 60 3" xfId="4330" xr:uid="{00000000-0005-0000-0000-0000F0220000}"/>
    <cellStyle name="Normal 60 4" xfId="4331" xr:uid="{00000000-0005-0000-0000-0000F1220000}"/>
    <cellStyle name="Normal 60 5" xfId="4332" xr:uid="{00000000-0005-0000-0000-0000F2220000}"/>
    <cellStyle name="Normal 60 6" xfId="4333" xr:uid="{00000000-0005-0000-0000-0000F3220000}"/>
    <cellStyle name="Normal 60 7" xfId="4334" xr:uid="{00000000-0005-0000-0000-0000F4220000}"/>
    <cellStyle name="Normal 60 8" xfId="4335" xr:uid="{00000000-0005-0000-0000-0000F5220000}"/>
    <cellStyle name="Normal 61 2" xfId="4336" xr:uid="{00000000-0005-0000-0000-0000F6220000}"/>
    <cellStyle name="Normal 61 3" xfId="4337" xr:uid="{00000000-0005-0000-0000-0000F7220000}"/>
    <cellStyle name="Normal 61 4" xfId="4338" xr:uid="{00000000-0005-0000-0000-0000F8220000}"/>
    <cellStyle name="Normal 61 5" xfId="4339" xr:uid="{00000000-0005-0000-0000-0000F9220000}"/>
    <cellStyle name="Normal 61 6" xfId="4340" xr:uid="{00000000-0005-0000-0000-0000FA220000}"/>
    <cellStyle name="Normal 61 7" xfId="4341" xr:uid="{00000000-0005-0000-0000-0000FB220000}"/>
    <cellStyle name="Normal 61 8" xfId="4342" xr:uid="{00000000-0005-0000-0000-0000FC220000}"/>
    <cellStyle name="Normal 62 2" xfId="4343" xr:uid="{00000000-0005-0000-0000-0000FD220000}"/>
    <cellStyle name="Normal 62 3" xfId="4344" xr:uid="{00000000-0005-0000-0000-0000FE220000}"/>
    <cellStyle name="Normal 62 4" xfId="4345" xr:uid="{00000000-0005-0000-0000-0000FF220000}"/>
    <cellStyle name="Normal 62 5" xfId="4346" xr:uid="{00000000-0005-0000-0000-000000230000}"/>
    <cellStyle name="Normal 62 6" xfId="4347" xr:uid="{00000000-0005-0000-0000-000001230000}"/>
    <cellStyle name="Normal 62 7" xfId="4348" xr:uid="{00000000-0005-0000-0000-000002230000}"/>
    <cellStyle name="Normal 62 8" xfId="4349" xr:uid="{00000000-0005-0000-0000-000003230000}"/>
    <cellStyle name="Normal 63 2" xfId="4350" xr:uid="{00000000-0005-0000-0000-000004230000}"/>
    <cellStyle name="Normal 63 3" xfId="4351" xr:uid="{00000000-0005-0000-0000-000005230000}"/>
    <cellStyle name="Normal 63 4" xfId="4352" xr:uid="{00000000-0005-0000-0000-000006230000}"/>
    <cellStyle name="Normal 63 5" xfId="4353" xr:uid="{00000000-0005-0000-0000-000007230000}"/>
    <cellStyle name="Normal 63 6" xfId="4354" xr:uid="{00000000-0005-0000-0000-000008230000}"/>
    <cellStyle name="Normal 63 7" xfId="4355" xr:uid="{00000000-0005-0000-0000-000009230000}"/>
    <cellStyle name="Normal 63 8" xfId="4356" xr:uid="{00000000-0005-0000-0000-00000A230000}"/>
    <cellStyle name="Normal 64 2" xfId="4357" xr:uid="{00000000-0005-0000-0000-00000B230000}"/>
    <cellStyle name="Normal 64 3" xfId="4358" xr:uid="{00000000-0005-0000-0000-00000C230000}"/>
    <cellStyle name="Normal 64 4" xfId="4359" xr:uid="{00000000-0005-0000-0000-00000D230000}"/>
    <cellStyle name="Normal 64 5" xfId="4360" xr:uid="{00000000-0005-0000-0000-00000E230000}"/>
    <cellStyle name="Normal 64 6" xfId="4361" xr:uid="{00000000-0005-0000-0000-00000F230000}"/>
    <cellStyle name="Normal 64 7" xfId="4362" xr:uid="{00000000-0005-0000-0000-000010230000}"/>
    <cellStyle name="Normal 64 8" xfId="4363" xr:uid="{00000000-0005-0000-0000-000011230000}"/>
    <cellStyle name="Normal 65" xfId="4364" xr:uid="{00000000-0005-0000-0000-000012230000}"/>
    <cellStyle name="Normal 65 2" xfId="4365" xr:uid="{00000000-0005-0000-0000-000013230000}"/>
    <cellStyle name="Normal 65 3" xfId="4366" xr:uid="{00000000-0005-0000-0000-000014230000}"/>
    <cellStyle name="Normal 65 4" xfId="4367" xr:uid="{00000000-0005-0000-0000-000015230000}"/>
    <cellStyle name="Normal 65 5" xfId="4368" xr:uid="{00000000-0005-0000-0000-000016230000}"/>
    <cellStyle name="Normal 65 6" xfId="4369" xr:uid="{00000000-0005-0000-0000-000017230000}"/>
    <cellStyle name="Normal 65 7" xfId="4370" xr:uid="{00000000-0005-0000-0000-000018230000}"/>
    <cellStyle name="Normal 65 8" xfId="4371" xr:uid="{00000000-0005-0000-0000-000019230000}"/>
    <cellStyle name="Normal 67 2" xfId="4372" xr:uid="{00000000-0005-0000-0000-00001A230000}"/>
    <cellStyle name="Normal 67 3" xfId="4373" xr:uid="{00000000-0005-0000-0000-00001B230000}"/>
    <cellStyle name="Normal 67 4" xfId="4374" xr:uid="{00000000-0005-0000-0000-00001C230000}"/>
    <cellStyle name="Normal 67 5" xfId="4375" xr:uid="{00000000-0005-0000-0000-00001D230000}"/>
    <cellStyle name="Normal 67 6" xfId="4376" xr:uid="{00000000-0005-0000-0000-00001E230000}"/>
    <cellStyle name="Normal 67 7" xfId="4377" xr:uid="{00000000-0005-0000-0000-00001F230000}"/>
    <cellStyle name="Normal 67 8" xfId="4378" xr:uid="{00000000-0005-0000-0000-000020230000}"/>
    <cellStyle name="Normal 69 2" xfId="4379" xr:uid="{00000000-0005-0000-0000-000021230000}"/>
    <cellStyle name="Normal 69 3" xfId="4380" xr:uid="{00000000-0005-0000-0000-000022230000}"/>
    <cellStyle name="Normal 69 4" xfId="4381" xr:uid="{00000000-0005-0000-0000-000023230000}"/>
    <cellStyle name="Normal 69 5" xfId="4382" xr:uid="{00000000-0005-0000-0000-000024230000}"/>
    <cellStyle name="Normal 69 6" xfId="4383" xr:uid="{00000000-0005-0000-0000-000025230000}"/>
    <cellStyle name="Normal 69 7" xfId="4384" xr:uid="{00000000-0005-0000-0000-000026230000}"/>
    <cellStyle name="Normal 69 8" xfId="4385" xr:uid="{00000000-0005-0000-0000-000027230000}"/>
    <cellStyle name="Normal 7" xfId="4386" xr:uid="{00000000-0005-0000-0000-000028230000}"/>
    <cellStyle name="Normal-- 7" xfId="4547" xr:uid="{00000000-0005-0000-0000-000029230000}"/>
    <cellStyle name="Normal 7 10" xfId="4387" xr:uid="{00000000-0005-0000-0000-00002A230000}"/>
    <cellStyle name="Normal 7 11" xfId="4388" xr:uid="{00000000-0005-0000-0000-00002B230000}"/>
    <cellStyle name="Normal 7 12" xfId="4389" xr:uid="{00000000-0005-0000-0000-00002C230000}"/>
    <cellStyle name="Normal 7 13" xfId="4390" xr:uid="{00000000-0005-0000-0000-00002D230000}"/>
    <cellStyle name="Normal 7 14" xfId="4391" xr:uid="{00000000-0005-0000-0000-00002E230000}"/>
    <cellStyle name="Normal 7 15" xfId="4392" xr:uid="{00000000-0005-0000-0000-00002F230000}"/>
    <cellStyle name="Normal 7 16" xfId="4393" xr:uid="{00000000-0005-0000-0000-000030230000}"/>
    <cellStyle name="Normal 7 17" xfId="4394" xr:uid="{00000000-0005-0000-0000-000031230000}"/>
    <cellStyle name="Normal 7 18" xfId="4395" xr:uid="{00000000-0005-0000-0000-000032230000}"/>
    <cellStyle name="Normal 7 19" xfId="4396" xr:uid="{00000000-0005-0000-0000-000033230000}"/>
    <cellStyle name="Normal 7 2" xfId="4397" xr:uid="{00000000-0005-0000-0000-000034230000}"/>
    <cellStyle name="Normal 7 2 2" xfId="4398" xr:uid="{00000000-0005-0000-0000-000035230000}"/>
    <cellStyle name="Normal 7 2 3" xfId="4399" xr:uid="{00000000-0005-0000-0000-000036230000}"/>
    <cellStyle name="Normal 7 2 4" xfId="4400" xr:uid="{00000000-0005-0000-0000-000037230000}"/>
    <cellStyle name="Normal 7 20" xfId="4401" xr:uid="{00000000-0005-0000-0000-000038230000}"/>
    <cellStyle name="Normal 7 21" xfId="4402" xr:uid="{00000000-0005-0000-0000-000039230000}"/>
    <cellStyle name="Normal 7 22" xfId="4403" xr:uid="{00000000-0005-0000-0000-00003A230000}"/>
    <cellStyle name="Normal 7 23" xfId="4404" xr:uid="{00000000-0005-0000-0000-00003B230000}"/>
    <cellStyle name="Normal 7 24" xfId="4405" xr:uid="{00000000-0005-0000-0000-00003C230000}"/>
    <cellStyle name="Normal 7 25" xfId="4406" xr:uid="{00000000-0005-0000-0000-00003D230000}"/>
    <cellStyle name="Normal 7 26" xfId="4407" xr:uid="{00000000-0005-0000-0000-00003E230000}"/>
    <cellStyle name="Normal 7 27" xfId="4408" xr:uid="{00000000-0005-0000-0000-00003F230000}"/>
    <cellStyle name="Normal 7 28" xfId="4409" xr:uid="{00000000-0005-0000-0000-000040230000}"/>
    <cellStyle name="Normal 7 29" xfId="4410" xr:uid="{00000000-0005-0000-0000-000041230000}"/>
    <cellStyle name="Normal 7 3" xfId="4411" xr:uid="{00000000-0005-0000-0000-000042230000}"/>
    <cellStyle name="Normal 7 30" xfId="4412" xr:uid="{00000000-0005-0000-0000-000043230000}"/>
    <cellStyle name="Normal 7 31" xfId="4413" xr:uid="{00000000-0005-0000-0000-000044230000}"/>
    <cellStyle name="Normal 7 32" xfId="4414" xr:uid="{00000000-0005-0000-0000-000045230000}"/>
    <cellStyle name="Normal 7 33" xfId="4415" xr:uid="{00000000-0005-0000-0000-000046230000}"/>
    <cellStyle name="Normal 7 34" xfId="4416" xr:uid="{00000000-0005-0000-0000-000047230000}"/>
    <cellStyle name="Normal 7 35" xfId="4417" xr:uid="{00000000-0005-0000-0000-000048230000}"/>
    <cellStyle name="Normal 7 36" xfId="4418" xr:uid="{00000000-0005-0000-0000-000049230000}"/>
    <cellStyle name="Normal 7 37" xfId="4419" xr:uid="{00000000-0005-0000-0000-00004A230000}"/>
    <cellStyle name="Normal 7 38" xfId="4420" xr:uid="{00000000-0005-0000-0000-00004B230000}"/>
    <cellStyle name="Normal 7 4" xfId="4421" xr:uid="{00000000-0005-0000-0000-00004C230000}"/>
    <cellStyle name="Normal 7 5" xfId="4422" xr:uid="{00000000-0005-0000-0000-00004D230000}"/>
    <cellStyle name="Normal 7 6" xfId="4423" xr:uid="{00000000-0005-0000-0000-00004E230000}"/>
    <cellStyle name="Normal 7 7" xfId="4424" xr:uid="{00000000-0005-0000-0000-00004F230000}"/>
    <cellStyle name="Normal 7 8" xfId="4425" xr:uid="{00000000-0005-0000-0000-000050230000}"/>
    <cellStyle name="Normal 7 9" xfId="4426" xr:uid="{00000000-0005-0000-0000-000051230000}"/>
    <cellStyle name="Normal 70 2" xfId="4427" xr:uid="{00000000-0005-0000-0000-000052230000}"/>
    <cellStyle name="Normal 70 3" xfId="4428" xr:uid="{00000000-0005-0000-0000-000053230000}"/>
    <cellStyle name="Normal 70 4" xfId="4429" xr:uid="{00000000-0005-0000-0000-000054230000}"/>
    <cellStyle name="Normal 70 5" xfId="4430" xr:uid="{00000000-0005-0000-0000-000055230000}"/>
    <cellStyle name="Normal 70 6" xfId="4431" xr:uid="{00000000-0005-0000-0000-000056230000}"/>
    <cellStyle name="Normal 70 7" xfId="4432" xr:uid="{00000000-0005-0000-0000-000057230000}"/>
    <cellStyle name="Normal 70 8" xfId="4433" xr:uid="{00000000-0005-0000-0000-000058230000}"/>
    <cellStyle name="Normal 71 2" xfId="4434" xr:uid="{00000000-0005-0000-0000-000059230000}"/>
    <cellStyle name="Normal 71 3" xfId="4435" xr:uid="{00000000-0005-0000-0000-00005A230000}"/>
    <cellStyle name="Normal 71 4" xfId="4436" xr:uid="{00000000-0005-0000-0000-00005B230000}"/>
    <cellStyle name="Normal 71 5" xfId="4437" xr:uid="{00000000-0005-0000-0000-00005C230000}"/>
    <cellStyle name="Normal 71 6" xfId="4438" xr:uid="{00000000-0005-0000-0000-00005D230000}"/>
    <cellStyle name="Normal 71 7" xfId="4439" xr:uid="{00000000-0005-0000-0000-00005E230000}"/>
    <cellStyle name="Normal 71 8" xfId="4440" xr:uid="{00000000-0005-0000-0000-00005F230000}"/>
    <cellStyle name="Normal 72 2" xfId="4441" xr:uid="{00000000-0005-0000-0000-000060230000}"/>
    <cellStyle name="Normal 72 3" xfId="4442" xr:uid="{00000000-0005-0000-0000-000061230000}"/>
    <cellStyle name="Normal 72 4" xfId="4443" xr:uid="{00000000-0005-0000-0000-000062230000}"/>
    <cellStyle name="Normal 72 5" xfId="4444" xr:uid="{00000000-0005-0000-0000-000063230000}"/>
    <cellStyle name="Normal 72 6" xfId="4445" xr:uid="{00000000-0005-0000-0000-000064230000}"/>
    <cellStyle name="Normal 72 7" xfId="4446" xr:uid="{00000000-0005-0000-0000-000065230000}"/>
    <cellStyle name="Normal 72 8" xfId="4447" xr:uid="{00000000-0005-0000-0000-000066230000}"/>
    <cellStyle name="Normal 73 2" xfId="4448" xr:uid="{00000000-0005-0000-0000-000067230000}"/>
    <cellStyle name="Normal 73 3" xfId="4449" xr:uid="{00000000-0005-0000-0000-000068230000}"/>
    <cellStyle name="Normal 73 4" xfId="4450" xr:uid="{00000000-0005-0000-0000-000069230000}"/>
    <cellStyle name="Normal 73 5" xfId="4451" xr:uid="{00000000-0005-0000-0000-00006A230000}"/>
    <cellStyle name="Normal 73 6" xfId="4452" xr:uid="{00000000-0005-0000-0000-00006B230000}"/>
    <cellStyle name="Normal 73 7" xfId="4453" xr:uid="{00000000-0005-0000-0000-00006C230000}"/>
    <cellStyle name="Normal 73 8" xfId="4454" xr:uid="{00000000-0005-0000-0000-00006D230000}"/>
    <cellStyle name="Normal 74 2" xfId="4455" xr:uid="{00000000-0005-0000-0000-00006E230000}"/>
    <cellStyle name="Normal 74 3" xfId="4456" xr:uid="{00000000-0005-0000-0000-00006F230000}"/>
    <cellStyle name="Normal 74 4" xfId="4457" xr:uid="{00000000-0005-0000-0000-000070230000}"/>
    <cellStyle name="Normal 74 5" xfId="4458" xr:uid="{00000000-0005-0000-0000-000071230000}"/>
    <cellStyle name="Normal 74 6" xfId="4459" xr:uid="{00000000-0005-0000-0000-000072230000}"/>
    <cellStyle name="Normal 74 7" xfId="4460" xr:uid="{00000000-0005-0000-0000-000073230000}"/>
    <cellStyle name="Normal 74 8" xfId="4461" xr:uid="{00000000-0005-0000-0000-000074230000}"/>
    <cellStyle name="Normal 75 2" xfId="4462" xr:uid="{00000000-0005-0000-0000-000075230000}"/>
    <cellStyle name="Normal 75 3" xfId="4463" xr:uid="{00000000-0005-0000-0000-000076230000}"/>
    <cellStyle name="Normal 75 4" xfId="4464" xr:uid="{00000000-0005-0000-0000-000077230000}"/>
    <cellStyle name="Normal 75 5" xfId="4465" xr:uid="{00000000-0005-0000-0000-000078230000}"/>
    <cellStyle name="Normal 75 6" xfId="4466" xr:uid="{00000000-0005-0000-0000-000079230000}"/>
    <cellStyle name="Normal 75 7" xfId="4467" xr:uid="{00000000-0005-0000-0000-00007A230000}"/>
    <cellStyle name="Normal 75 8" xfId="4468" xr:uid="{00000000-0005-0000-0000-00007B230000}"/>
    <cellStyle name="Normal 76" xfId="4469" xr:uid="{00000000-0005-0000-0000-00007C230000}"/>
    <cellStyle name="Normal 77" xfId="4470" xr:uid="{00000000-0005-0000-0000-00007D230000}"/>
    <cellStyle name="Normal 8" xfId="4471" xr:uid="{00000000-0005-0000-0000-00007E230000}"/>
    <cellStyle name="Normal-- 8" xfId="4548" xr:uid="{00000000-0005-0000-0000-00007F230000}"/>
    <cellStyle name="Normal 8 10" xfId="4472" xr:uid="{00000000-0005-0000-0000-000080230000}"/>
    <cellStyle name="Normal 8 11" xfId="4473" xr:uid="{00000000-0005-0000-0000-000081230000}"/>
    <cellStyle name="Normal 8 12" xfId="4474" xr:uid="{00000000-0005-0000-0000-000082230000}"/>
    <cellStyle name="Normal 8 13" xfId="4475" xr:uid="{00000000-0005-0000-0000-000083230000}"/>
    <cellStyle name="Normal 8 14" xfId="4476" xr:uid="{00000000-0005-0000-0000-000084230000}"/>
    <cellStyle name="Normal 8 15" xfId="4477" xr:uid="{00000000-0005-0000-0000-000085230000}"/>
    <cellStyle name="Normal 8 16" xfId="4478" xr:uid="{00000000-0005-0000-0000-000086230000}"/>
    <cellStyle name="Normal 8 17" xfId="4479" xr:uid="{00000000-0005-0000-0000-000087230000}"/>
    <cellStyle name="Normal 8 18" xfId="4480" xr:uid="{00000000-0005-0000-0000-000088230000}"/>
    <cellStyle name="Normal 8 19" xfId="4481" xr:uid="{00000000-0005-0000-0000-000089230000}"/>
    <cellStyle name="Normal 8 2" xfId="4482" xr:uid="{00000000-0005-0000-0000-00008A230000}"/>
    <cellStyle name="Normal 8 2 2" xfId="4483" xr:uid="{00000000-0005-0000-0000-00008B230000}"/>
    <cellStyle name="Normal 8 2 3" xfId="4484" xr:uid="{00000000-0005-0000-0000-00008C230000}"/>
    <cellStyle name="Normal 8 20" xfId="4485" xr:uid="{00000000-0005-0000-0000-00008D230000}"/>
    <cellStyle name="Normal 8 21" xfId="4486" xr:uid="{00000000-0005-0000-0000-00008E230000}"/>
    <cellStyle name="Normal 8 21 2" xfId="4487" xr:uid="{00000000-0005-0000-0000-00008F230000}"/>
    <cellStyle name="Normal 8 21 2 2" xfId="4488" xr:uid="{00000000-0005-0000-0000-000090230000}"/>
    <cellStyle name="Normal 8 21 2 2 2" xfId="4489" xr:uid="{00000000-0005-0000-0000-000091230000}"/>
    <cellStyle name="Normal 8 21 2 3" xfId="4490" xr:uid="{00000000-0005-0000-0000-000092230000}"/>
    <cellStyle name="Normal 8 21 3" xfId="4491" xr:uid="{00000000-0005-0000-0000-000093230000}"/>
    <cellStyle name="Normal 8 21 3 2" xfId="4492" xr:uid="{00000000-0005-0000-0000-000094230000}"/>
    <cellStyle name="Normal 8 21 4" xfId="4493" xr:uid="{00000000-0005-0000-0000-000095230000}"/>
    <cellStyle name="Normal 8 22" xfId="4494" xr:uid="{00000000-0005-0000-0000-000096230000}"/>
    <cellStyle name="Normal 8 22 2" xfId="4495" xr:uid="{00000000-0005-0000-0000-000097230000}"/>
    <cellStyle name="Normal 8 22 2 2" xfId="4496" xr:uid="{00000000-0005-0000-0000-000098230000}"/>
    <cellStyle name="Normal 8 22 2 2 2" xfId="4497" xr:uid="{00000000-0005-0000-0000-000099230000}"/>
    <cellStyle name="Normal 8 22 2 3" xfId="4498" xr:uid="{00000000-0005-0000-0000-00009A230000}"/>
    <cellStyle name="Normal 8 22 3" xfId="4499" xr:uid="{00000000-0005-0000-0000-00009B230000}"/>
    <cellStyle name="Normal 8 22 3 2" xfId="4500" xr:uid="{00000000-0005-0000-0000-00009C230000}"/>
    <cellStyle name="Normal 8 22 4" xfId="4501" xr:uid="{00000000-0005-0000-0000-00009D230000}"/>
    <cellStyle name="Normal 8 23" xfId="4502" xr:uid="{00000000-0005-0000-0000-00009E230000}"/>
    <cellStyle name="Normal 8 23 2" xfId="4503" xr:uid="{00000000-0005-0000-0000-00009F230000}"/>
    <cellStyle name="Normal 8 23 2 2" xfId="4504" xr:uid="{00000000-0005-0000-0000-0000A0230000}"/>
    <cellStyle name="Normal 8 23 3" xfId="4505" xr:uid="{00000000-0005-0000-0000-0000A1230000}"/>
    <cellStyle name="Normal 8 24" xfId="4506" xr:uid="{00000000-0005-0000-0000-0000A2230000}"/>
    <cellStyle name="Normal 8 24 2" xfId="4507" xr:uid="{00000000-0005-0000-0000-0000A3230000}"/>
    <cellStyle name="Normal 8 25" xfId="4508" xr:uid="{00000000-0005-0000-0000-0000A4230000}"/>
    <cellStyle name="Normal 8 26" xfId="4509" xr:uid="{00000000-0005-0000-0000-0000A5230000}"/>
    <cellStyle name="Normal 8 27" xfId="4510" xr:uid="{00000000-0005-0000-0000-0000A6230000}"/>
    <cellStyle name="Normal 8 28" xfId="4511" xr:uid="{00000000-0005-0000-0000-0000A7230000}"/>
    <cellStyle name="Normal 8 29" xfId="4512" xr:uid="{00000000-0005-0000-0000-0000A8230000}"/>
    <cellStyle name="Normal 8 3" xfId="4513" xr:uid="{00000000-0005-0000-0000-0000A9230000}"/>
    <cellStyle name="Normal 8 3 2" xfId="4514" xr:uid="{00000000-0005-0000-0000-0000AA230000}"/>
    <cellStyle name="Normal 8 30" xfId="4515" xr:uid="{00000000-0005-0000-0000-0000AB230000}"/>
    <cellStyle name="Normal 8 31" xfId="4516" xr:uid="{00000000-0005-0000-0000-0000AC230000}"/>
    <cellStyle name="Normal 8 32" xfId="4517" xr:uid="{00000000-0005-0000-0000-0000AD230000}"/>
    <cellStyle name="Normal 8 33" xfId="4518" xr:uid="{00000000-0005-0000-0000-0000AE230000}"/>
    <cellStyle name="Normal 8 34" xfId="4519" xr:uid="{00000000-0005-0000-0000-0000AF230000}"/>
    <cellStyle name="Normal 8 35" xfId="4520" xr:uid="{00000000-0005-0000-0000-0000B0230000}"/>
    <cellStyle name="Normal 8 36" xfId="4521" xr:uid="{00000000-0005-0000-0000-0000B1230000}"/>
    <cellStyle name="Normal 8 37" xfId="4522" xr:uid="{00000000-0005-0000-0000-0000B2230000}"/>
    <cellStyle name="Normal 8 38" xfId="4523" xr:uid="{00000000-0005-0000-0000-0000B3230000}"/>
    <cellStyle name="Normal 8 39" xfId="4524" xr:uid="{00000000-0005-0000-0000-0000B4230000}"/>
    <cellStyle name="Normal 8 4" xfId="4525" xr:uid="{00000000-0005-0000-0000-0000B5230000}"/>
    <cellStyle name="Normal 8 40" xfId="4526" xr:uid="{00000000-0005-0000-0000-0000B6230000}"/>
    <cellStyle name="Normal 8 41" xfId="4527" xr:uid="{00000000-0005-0000-0000-0000B7230000}"/>
    <cellStyle name="Normal 8 42" xfId="4528" xr:uid="{00000000-0005-0000-0000-0000B8230000}"/>
    <cellStyle name="Normal 8 5" xfId="4529" xr:uid="{00000000-0005-0000-0000-0000B9230000}"/>
    <cellStyle name="Normal 8 6" xfId="4530" xr:uid="{00000000-0005-0000-0000-0000BA230000}"/>
    <cellStyle name="Normal 8 7" xfId="4531" xr:uid="{00000000-0005-0000-0000-0000BB230000}"/>
    <cellStyle name="Normal 8 8" xfId="4532" xr:uid="{00000000-0005-0000-0000-0000BC230000}"/>
    <cellStyle name="Normal 8 9" xfId="4533" xr:uid="{00000000-0005-0000-0000-0000BD230000}"/>
    <cellStyle name="Normal 9" xfId="4534" xr:uid="{00000000-0005-0000-0000-0000BE230000}"/>
    <cellStyle name="Normal 9 2" xfId="4535" xr:uid="{00000000-0005-0000-0000-0000BF230000}"/>
    <cellStyle name="Normal 9 2 2" xfId="4536" xr:uid="{00000000-0005-0000-0000-0000C0230000}"/>
    <cellStyle name="Normal 9 3" xfId="4537" xr:uid="{00000000-0005-0000-0000-0000C1230000}"/>
    <cellStyle name="Normal 9 4" xfId="4538" xr:uid="{00000000-0005-0000-0000-0000C2230000}"/>
    <cellStyle name="Normal 9 5" xfId="4539" xr:uid="{00000000-0005-0000-0000-0000C3230000}"/>
    <cellStyle name="Normal 9 6" xfId="4540" xr:uid="{00000000-0005-0000-0000-0000C4230000}"/>
    <cellStyle name="Normal2" xfId="4549" xr:uid="{00000000-0005-0000-0000-0000C5230000}"/>
    <cellStyle name="Normale_97.98.us" xfId="4550" xr:uid="{00000000-0005-0000-0000-0000C6230000}"/>
    <cellStyle name="NormalGB" xfId="4551" xr:uid="{00000000-0005-0000-0000-0000C7230000}"/>
    <cellStyle name="Normalx" xfId="4552" xr:uid="{00000000-0005-0000-0000-0000C8230000}"/>
    <cellStyle name="Note 2" xfId="56" xr:uid="{00000000-0005-0000-0000-0000C9230000}"/>
    <cellStyle name="Note 2 10" xfId="4553" xr:uid="{00000000-0005-0000-0000-0000CA230000}"/>
    <cellStyle name="Note 2 11" xfId="4554" xr:uid="{00000000-0005-0000-0000-0000CB230000}"/>
    <cellStyle name="Note 2 12" xfId="9749" xr:uid="{00000000-0005-0000-0000-0000CC230000}"/>
    <cellStyle name="Note 2 2" xfId="67" xr:uid="{00000000-0005-0000-0000-0000CD230000}"/>
    <cellStyle name="Note 2 2 2" xfId="87" xr:uid="{00000000-0005-0000-0000-0000CE230000}"/>
    <cellStyle name="Note 2 2 2 2" xfId="4555" xr:uid="{00000000-0005-0000-0000-0000CF230000}"/>
    <cellStyle name="Note 2 2 2 3" xfId="4556" xr:uid="{00000000-0005-0000-0000-0000D0230000}"/>
    <cellStyle name="Note 2 2 2 4" xfId="9769" xr:uid="{00000000-0005-0000-0000-0000D1230000}"/>
    <cellStyle name="Note 2 2 3" xfId="4557" xr:uid="{00000000-0005-0000-0000-0000D2230000}"/>
    <cellStyle name="Note 2 2 4" xfId="4558" xr:uid="{00000000-0005-0000-0000-0000D3230000}"/>
    <cellStyle name="Note 2 2 5" xfId="9755" xr:uid="{00000000-0005-0000-0000-0000D4230000}"/>
    <cellStyle name="Note 2 3" xfId="81" xr:uid="{00000000-0005-0000-0000-0000D5230000}"/>
    <cellStyle name="Note 2 3 2" xfId="4559" xr:uid="{00000000-0005-0000-0000-0000D6230000}"/>
    <cellStyle name="Note 2 3 3" xfId="9763" xr:uid="{00000000-0005-0000-0000-0000D7230000}"/>
    <cellStyle name="Note 2 4" xfId="4560" xr:uid="{00000000-0005-0000-0000-0000D8230000}"/>
    <cellStyle name="Note 2 5" xfId="4561" xr:uid="{00000000-0005-0000-0000-0000D9230000}"/>
    <cellStyle name="Note 2 6" xfId="4562" xr:uid="{00000000-0005-0000-0000-0000DA230000}"/>
    <cellStyle name="Note 2 7" xfId="4563" xr:uid="{00000000-0005-0000-0000-0000DB230000}"/>
    <cellStyle name="Note 2 8" xfId="4564" xr:uid="{00000000-0005-0000-0000-0000DC230000}"/>
    <cellStyle name="Note 2 9" xfId="4565" xr:uid="{00000000-0005-0000-0000-0000DD230000}"/>
    <cellStyle name="Note 3" xfId="55" xr:uid="{00000000-0005-0000-0000-0000DE230000}"/>
    <cellStyle name="Note 3 2" xfId="66" xr:uid="{00000000-0005-0000-0000-0000DF230000}"/>
    <cellStyle name="Note 3 2 2" xfId="86" xr:uid="{00000000-0005-0000-0000-0000E0230000}"/>
    <cellStyle name="Note 3 2 2 2" xfId="9768" xr:uid="{00000000-0005-0000-0000-0000E1230000}"/>
    <cellStyle name="Note 3 2 3" xfId="9754" xr:uid="{00000000-0005-0000-0000-0000E2230000}"/>
    <cellStyle name="Note 3 3" xfId="80" xr:uid="{00000000-0005-0000-0000-0000E3230000}"/>
    <cellStyle name="Note 3 3 2" xfId="9762" xr:uid="{00000000-0005-0000-0000-0000E4230000}"/>
    <cellStyle name="Note 3 4" xfId="9748" xr:uid="{00000000-0005-0000-0000-0000E5230000}"/>
    <cellStyle name="Note 4" xfId="4566" xr:uid="{00000000-0005-0000-0000-0000E6230000}"/>
    <cellStyle name="Note 4 2" xfId="4567" xr:uid="{00000000-0005-0000-0000-0000E7230000}"/>
    <cellStyle name="Note 5" xfId="4568" xr:uid="{00000000-0005-0000-0000-0000E8230000}"/>
    <cellStyle name="Note 5 2" xfId="4569" xr:uid="{00000000-0005-0000-0000-0000E9230000}"/>
    <cellStyle name="Note 6" xfId="4570" xr:uid="{00000000-0005-0000-0000-0000EA230000}"/>
    <cellStyle name="Note 6 2" xfId="4571" xr:uid="{00000000-0005-0000-0000-0000EB230000}"/>
    <cellStyle name="Note 7" xfId="4572" xr:uid="{00000000-0005-0000-0000-0000EC230000}"/>
    <cellStyle name="Note 7 2" xfId="4573" xr:uid="{00000000-0005-0000-0000-0000ED230000}"/>
    <cellStyle name="Note 8" xfId="4574" xr:uid="{00000000-0005-0000-0000-0000EE230000}"/>
    <cellStyle name="Note 8 2" xfId="4575" xr:uid="{00000000-0005-0000-0000-0000EF230000}"/>
    <cellStyle name="Note 8 2 2" xfId="4576" xr:uid="{00000000-0005-0000-0000-0000F0230000}"/>
    <cellStyle name="Note 8 2 2 2" xfId="4577" xr:uid="{00000000-0005-0000-0000-0000F1230000}"/>
    <cellStyle name="Note 8 2 2 2 2" xfId="4578" xr:uid="{00000000-0005-0000-0000-0000F2230000}"/>
    <cellStyle name="Note 8 2 2 3" xfId="4579" xr:uid="{00000000-0005-0000-0000-0000F3230000}"/>
    <cellStyle name="Note 8 2 3" xfId="4580" xr:uid="{00000000-0005-0000-0000-0000F4230000}"/>
    <cellStyle name="Note 8 2 3 2" xfId="4581" xr:uid="{00000000-0005-0000-0000-0000F5230000}"/>
    <cellStyle name="Note 8 2 4" xfId="4582" xr:uid="{00000000-0005-0000-0000-0000F6230000}"/>
    <cellStyle name="Note 8 3" xfId="4583" xr:uid="{00000000-0005-0000-0000-0000F7230000}"/>
    <cellStyle name="Note 8 3 2" xfId="4584" xr:uid="{00000000-0005-0000-0000-0000F8230000}"/>
    <cellStyle name="Note 8 3 2 2" xfId="4585" xr:uid="{00000000-0005-0000-0000-0000F9230000}"/>
    <cellStyle name="Note 8 3 2 2 2" xfId="4586" xr:uid="{00000000-0005-0000-0000-0000FA230000}"/>
    <cellStyle name="Note 8 3 2 3" xfId="4587" xr:uid="{00000000-0005-0000-0000-0000FB230000}"/>
    <cellStyle name="Note 8 3 3" xfId="4588" xr:uid="{00000000-0005-0000-0000-0000FC230000}"/>
    <cellStyle name="Note 8 3 3 2" xfId="4589" xr:uid="{00000000-0005-0000-0000-0000FD230000}"/>
    <cellStyle name="Note 8 3 4" xfId="4590" xr:uid="{00000000-0005-0000-0000-0000FE230000}"/>
    <cellStyle name="Note 8 4" xfId="4591" xr:uid="{00000000-0005-0000-0000-0000FF230000}"/>
    <cellStyle name="Note 8 4 2" xfId="4592" xr:uid="{00000000-0005-0000-0000-000000240000}"/>
    <cellStyle name="Note 8 4 2 2" xfId="4593" xr:uid="{00000000-0005-0000-0000-000001240000}"/>
    <cellStyle name="Note 8 4 3" xfId="4594" xr:uid="{00000000-0005-0000-0000-000002240000}"/>
    <cellStyle name="Note 8 5" xfId="4595" xr:uid="{00000000-0005-0000-0000-000003240000}"/>
    <cellStyle name="Note 8 5 2" xfId="4596" xr:uid="{00000000-0005-0000-0000-000004240000}"/>
    <cellStyle name="Note 8 6" xfId="4597" xr:uid="{00000000-0005-0000-0000-000005240000}"/>
    <cellStyle name="Nr 0 dec" xfId="4598" xr:uid="{00000000-0005-0000-0000-000006240000}"/>
    <cellStyle name="Nr 0 dec - Input" xfId="4599" xr:uid="{00000000-0005-0000-0000-000007240000}"/>
    <cellStyle name="Nr 0 dec - Subtotal" xfId="4600" xr:uid="{00000000-0005-0000-0000-000008240000}"/>
    <cellStyle name="Nr 0 dec_Data" xfId="4601" xr:uid="{00000000-0005-0000-0000-000009240000}"/>
    <cellStyle name="Nr 1 dec" xfId="4602" xr:uid="{00000000-0005-0000-0000-00000A240000}"/>
    <cellStyle name="Nr 1 dec - Input" xfId="4603" xr:uid="{00000000-0005-0000-0000-00000B240000}"/>
    <cellStyle name="Nr, 0 dec" xfId="4604" xr:uid="{00000000-0005-0000-0000-00000C240000}"/>
    <cellStyle name="number" xfId="4605" xr:uid="{00000000-0005-0000-0000-00000D240000}"/>
    <cellStyle name="Number, 1 dec" xfId="4606" xr:uid="{00000000-0005-0000-0000-00000E240000}"/>
    <cellStyle name="Output (1dp#)" xfId="4607" xr:uid="{00000000-0005-0000-0000-00000F240000}"/>
    <cellStyle name="Output (1dpx)_ Pies " xfId="4608" xr:uid="{00000000-0005-0000-0000-000010240000}"/>
    <cellStyle name="Output 2" xfId="57" xr:uid="{00000000-0005-0000-0000-000011240000}"/>
    <cellStyle name="Output 2 10" xfId="9750" xr:uid="{00000000-0005-0000-0000-000012240000}"/>
    <cellStyle name="Output 2 2" xfId="68" xr:uid="{00000000-0005-0000-0000-000013240000}"/>
    <cellStyle name="Output 2 2 2" xfId="88" xr:uid="{00000000-0005-0000-0000-000014240000}"/>
    <cellStyle name="Output 2 2 2 2" xfId="9770" xr:uid="{00000000-0005-0000-0000-000015240000}"/>
    <cellStyle name="Output 2 2 3" xfId="9756" xr:uid="{00000000-0005-0000-0000-000016240000}"/>
    <cellStyle name="Output 2 3" xfId="82" xr:uid="{00000000-0005-0000-0000-000017240000}"/>
    <cellStyle name="Output 2 3 2" xfId="9764" xr:uid="{00000000-0005-0000-0000-000018240000}"/>
    <cellStyle name="Output 2 4" xfId="4609" xr:uid="{00000000-0005-0000-0000-000019240000}"/>
    <cellStyle name="Output 2 5" xfId="4610" xr:uid="{00000000-0005-0000-0000-00001A240000}"/>
    <cellStyle name="Output 2 6" xfId="4611" xr:uid="{00000000-0005-0000-0000-00001B240000}"/>
    <cellStyle name="Output 2 7" xfId="4612" xr:uid="{00000000-0005-0000-0000-00001C240000}"/>
    <cellStyle name="Output 2 8" xfId="4613" xr:uid="{00000000-0005-0000-0000-00001D240000}"/>
    <cellStyle name="Output 2 9" xfId="4614" xr:uid="{00000000-0005-0000-0000-00001E240000}"/>
    <cellStyle name="Output 3" xfId="4615" xr:uid="{00000000-0005-0000-0000-00001F240000}"/>
    <cellStyle name="Page Heading" xfId="4616" xr:uid="{00000000-0005-0000-0000-000020240000}"/>
    <cellStyle name="Page Heading Large" xfId="4617" xr:uid="{00000000-0005-0000-0000-000021240000}"/>
    <cellStyle name="Page Heading Small" xfId="4618" xr:uid="{00000000-0005-0000-0000-000022240000}"/>
    <cellStyle name="Page Number" xfId="4619" xr:uid="{00000000-0005-0000-0000-000023240000}"/>
    <cellStyle name="pb_page_heading_LS" xfId="4620" xr:uid="{00000000-0005-0000-0000-000024240000}"/>
    <cellStyle name="Per aandeel" xfId="4621" xr:uid="{00000000-0005-0000-0000-000025240000}"/>
    <cellStyle name="Percent" xfId="72" builtinId="5"/>
    <cellStyle name="Percent (1)" xfId="4622" xr:uid="{00000000-0005-0000-0000-000027240000}"/>
    <cellStyle name="Percent [0]" xfId="4623" xr:uid="{00000000-0005-0000-0000-000028240000}"/>
    <cellStyle name="Percent [00]" xfId="4624" xr:uid="{00000000-0005-0000-0000-000029240000}"/>
    <cellStyle name="Percent [1]" xfId="4625" xr:uid="{00000000-0005-0000-0000-00002A240000}"/>
    <cellStyle name="Percent [2]" xfId="4626" xr:uid="{00000000-0005-0000-0000-00002B240000}"/>
    <cellStyle name="Percent [2] 2" xfId="4627" xr:uid="{00000000-0005-0000-0000-00002C240000}"/>
    <cellStyle name="Percent [2] 3" xfId="4628" xr:uid="{00000000-0005-0000-0000-00002D240000}"/>
    <cellStyle name="Percent 1 dec" xfId="4629" xr:uid="{00000000-0005-0000-0000-00002E240000}"/>
    <cellStyle name="Percent 1 dec - Input" xfId="4630" xr:uid="{00000000-0005-0000-0000-00002F240000}"/>
    <cellStyle name="Percent 1 dec_Data" xfId="4631" xr:uid="{00000000-0005-0000-0000-000030240000}"/>
    <cellStyle name="Percent 10" xfId="4632" xr:uid="{00000000-0005-0000-0000-000031240000}"/>
    <cellStyle name="Percent 2" xfId="8" xr:uid="{00000000-0005-0000-0000-000032240000}"/>
    <cellStyle name="Percent 2 10" xfId="4633" xr:uid="{00000000-0005-0000-0000-000033240000}"/>
    <cellStyle name="Percent 2 10 2" xfId="4634" xr:uid="{00000000-0005-0000-0000-000034240000}"/>
    <cellStyle name="Percent 2 10 2 2" xfId="4635" xr:uid="{00000000-0005-0000-0000-000035240000}"/>
    <cellStyle name="Percent 2 10 3" xfId="4636" xr:uid="{00000000-0005-0000-0000-000036240000}"/>
    <cellStyle name="Percent 2 11" xfId="4637" xr:uid="{00000000-0005-0000-0000-000037240000}"/>
    <cellStyle name="Percent 2 12" xfId="4638" xr:uid="{00000000-0005-0000-0000-000038240000}"/>
    <cellStyle name="Percent 2 12 2" xfId="4639" xr:uid="{00000000-0005-0000-0000-000039240000}"/>
    <cellStyle name="Percent 2 12 2 2" xfId="4640" xr:uid="{00000000-0005-0000-0000-00003A240000}"/>
    <cellStyle name="Percent 2 12 3" xfId="4641" xr:uid="{00000000-0005-0000-0000-00003B240000}"/>
    <cellStyle name="Percent 2 13" xfId="4642" xr:uid="{00000000-0005-0000-0000-00003C240000}"/>
    <cellStyle name="Percent 2 13 2" xfId="4643" xr:uid="{00000000-0005-0000-0000-00003D240000}"/>
    <cellStyle name="Percent 2 14" xfId="4644" xr:uid="{00000000-0005-0000-0000-00003E240000}"/>
    <cellStyle name="Percent 2 15" xfId="4645" xr:uid="{00000000-0005-0000-0000-00003F240000}"/>
    <cellStyle name="Percent 2 16" xfId="4646" xr:uid="{00000000-0005-0000-0000-000040240000}"/>
    <cellStyle name="Percent 2 17" xfId="4647" xr:uid="{00000000-0005-0000-0000-000041240000}"/>
    <cellStyle name="Percent 2 18" xfId="4648" xr:uid="{00000000-0005-0000-0000-000042240000}"/>
    <cellStyle name="Percent 2 19" xfId="4649" xr:uid="{00000000-0005-0000-0000-000043240000}"/>
    <cellStyle name="Percent 2 2" xfId="9" xr:uid="{00000000-0005-0000-0000-000044240000}"/>
    <cellStyle name="Percent 2 2 2" xfId="4650" xr:uid="{00000000-0005-0000-0000-000045240000}"/>
    <cellStyle name="Percent 2 2 3" xfId="4651" xr:uid="{00000000-0005-0000-0000-000046240000}"/>
    <cellStyle name="Percent 2 2 4" xfId="4652" xr:uid="{00000000-0005-0000-0000-000047240000}"/>
    <cellStyle name="Percent 2 2 4 2" xfId="4653" xr:uid="{00000000-0005-0000-0000-000048240000}"/>
    <cellStyle name="Percent 2 2 4 2 2" xfId="4654" xr:uid="{00000000-0005-0000-0000-000049240000}"/>
    <cellStyle name="Percent 2 2 4 2 2 2" xfId="4655" xr:uid="{00000000-0005-0000-0000-00004A240000}"/>
    <cellStyle name="Percent 2 2 4 2 3" xfId="4656" xr:uid="{00000000-0005-0000-0000-00004B240000}"/>
    <cellStyle name="Percent 2 2 4 3" xfId="4657" xr:uid="{00000000-0005-0000-0000-00004C240000}"/>
    <cellStyle name="Percent 2 2 4 3 2" xfId="4658" xr:uid="{00000000-0005-0000-0000-00004D240000}"/>
    <cellStyle name="Percent 2 2 4 4" xfId="4659" xr:uid="{00000000-0005-0000-0000-00004E240000}"/>
    <cellStyle name="Percent 2 2 5" xfId="4660" xr:uid="{00000000-0005-0000-0000-00004F240000}"/>
    <cellStyle name="Percent 2 2 6" xfId="4661" xr:uid="{00000000-0005-0000-0000-000050240000}"/>
    <cellStyle name="Percent 2 3" xfId="10" xr:uid="{00000000-0005-0000-0000-000051240000}"/>
    <cellStyle name="Percent 2 4" xfId="4662" xr:uid="{00000000-0005-0000-0000-000052240000}"/>
    <cellStyle name="Percent 2 5" xfId="4663" xr:uid="{00000000-0005-0000-0000-000053240000}"/>
    <cellStyle name="Percent 2 5 2" xfId="4664" xr:uid="{00000000-0005-0000-0000-000054240000}"/>
    <cellStyle name="Percent 2 5 2 2" xfId="4665" xr:uid="{00000000-0005-0000-0000-000055240000}"/>
    <cellStyle name="Percent 2 5 2 2 2" xfId="4666" xr:uid="{00000000-0005-0000-0000-000056240000}"/>
    <cellStyle name="Percent 2 5 2 2 2 2" xfId="4667" xr:uid="{00000000-0005-0000-0000-000057240000}"/>
    <cellStyle name="Percent 2 5 2 2 3" xfId="4668" xr:uid="{00000000-0005-0000-0000-000058240000}"/>
    <cellStyle name="Percent 2 5 2 3" xfId="4669" xr:uid="{00000000-0005-0000-0000-000059240000}"/>
    <cellStyle name="Percent 2 5 2 3 2" xfId="4670" xr:uid="{00000000-0005-0000-0000-00005A240000}"/>
    <cellStyle name="Percent 2 5 2 4" xfId="4671" xr:uid="{00000000-0005-0000-0000-00005B240000}"/>
    <cellStyle name="Percent 2 5 3" xfId="4672" xr:uid="{00000000-0005-0000-0000-00005C240000}"/>
    <cellStyle name="Percent 2 5 3 2" xfId="4673" xr:uid="{00000000-0005-0000-0000-00005D240000}"/>
    <cellStyle name="Percent 2 5 3 2 2" xfId="4674" xr:uid="{00000000-0005-0000-0000-00005E240000}"/>
    <cellStyle name="Percent 2 5 3 2 2 2" xfId="4675" xr:uid="{00000000-0005-0000-0000-00005F240000}"/>
    <cellStyle name="Percent 2 5 3 2 3" xfId="4676" xr:uid="{00000000-0005-0000-0000-000060240000}"/>
    <cellStyle name="Percent 2 5 3 3" xfId="4677" xr:uid="{00000000-0005-0000-0000-000061240000}"/>
    <cellStyle name="Percent 2 5 3 3 2" xfId="4678" xr:uid="{00000000-0005-0000-0000-000062240000}"/>
    <cellStyle name="Percent 2 5 3 4" xfId="4679" xr:uid="{00000000-0005-0000-0000-000063240000}"/>
    <cellStyle name="Percent 2 5 4" xfId="4680" xr:uid="{00000000-0005-0000-0000-000064240000}"/>
    <cellStyle name="Percent 2 5 4 2" xfId="4681" xr:uid="{00000000-0005-0000-0000-000065240000}"/>
    <cellStyle name="Percent 2 5 4 2 2" xfId="4682" xr:uid="{00000000-0005-0000-0000-000066240000}"/>
    <cellStyle name="Percent 2 5 4 3" xfId="4683" xr:uid="{00000000-0005-0000-0000-000067240000}"/>
    <cellStyle name="Percent 2 5 5" xfId="4684" xr:uid="{00000000-0005-0000-0000-000068240000}"/>
    <cellStyle name="Percent 2 5 5 2" xfId="4685" xr:uid="{00000000-0005-0000-0000-000069240000}"/>
    <cellStyle name="Percent 2 5 6" xfId="4686" xr:uid="{00000000-0005-0000-0000-00006A240000}"/>
    <cellStyle name="Percent 2 6" xfId="4687" xr:uid="{00000000-0005-0000-0000-00006B240000}"/>
    <cellStyle name="Percent 2 6 2" xfId="4688" xr:uid="{00000000-0005-0000-0000-00006C240000}"/>
    <cellStyle name="Percent 2 6 2 2" xfId="4689" xr:uid="{00000000-0005-0000-0000-00006D240000}"/>
    <cellStyle name="Percent 2 6 2 2 2" xfId="4690" xr:uid="{00000000-0005-0000-0000-00006E240000}"/>
    <cellStyle name="Percent 2 6 2 2 2 2" xfId="4691" xr:uid="{00000000-0005-0000-0000-00006F240000}"/>
    <cellStyle name="Percent 2 6 2 2 3" xfId="4692" xr:uid="{00000000-0005-0000-0000-000070240000}"/>
    <cellStyle name="Percent 2 6 2 3" xfId="4693" xr:uid="{00000000-0005-0000-0000-000071240000}"/>
    <cellStyle name="Percent 2 6 2 3 2" xfId="4694" xr:uid="{00000000-0005-0000-0000-000072240000}"/>
    <cellStyle name="Percent 2 6 2 4" xfId="4695" xr:uid="{00000000-0005-0000-0000-000073240000}"/>
    <cellStyle name="Percent 2 6 3" xfId="4696" xr:uid="{00000000-0005-0000-0000-000074240000}"/>
    <cellStyle name="Percent 2 6 3 2" xfId="4697" xr:uid="{00000000-0005-0000-0000-000075240000}"/>
    <cellStyle name="Percent 2 6 3 2 2" xfId="4698" xr:uid="{00000000-0005-0000-0000-000076240000}"/>
    <cellStyle name="Percent 2 6 3 2 2 2" xfId="4699" xr:uid="{00000000-0005-0000-0000-000077240000}"/>
    <cellStyle name="Percent 2 6 3 2 3" xfId="4700" xr:uid="{00000000-0005-0000-0000-000078240000}"/>
    <cellStyle name="Percent 2 6 3 3" xfId="4701" xr:uid="{00000000-0005-0000-0000-000079240000}"/>
    <cellStyle name="Percent 2 6 3 3 2" xfId="4702" xr:uid="{00000000-0005-0000-0000-00007A240000}"/>
    <cellStyle name="Percent 2 6 3 4" xfId="4703" xr:uid="{00000000-0005-0000-0000-00007B240000}"/>
    <cellStyle name="Percent 2 6 4" xfId="4704" xr:uid="{00000000-0005-0000-0000-00007C240000}"/>
    <cellStyle name="Percent 2 6 4 2" xfId="4705" xr:uid="{00000000-0005-0000-0000-00007D240000}"/>
    <cellStyle name="Percent 2 6 4 2 2" xfId="4706" xr:uid="{00000000-0005-0000-0000-00007E240000}"/>
    <cellStyle name="Percent 2 6 4 3" xfId="4707" xr:uid="{00000000-0005-0000-0000-00007F240000}"/>
    <cellStyle name="Percent 2 6 5" xfId="4708" xr:uid="{00000000-0005-0000-0000-000080240000}"/>
    <cellStyle name="Percent 2 6 5 2" xfId="4709" xr:uid="{00000000-0005-0000-0000-000081240000}"/>
    <cellStyle name="Percent 2 6 6" xfId="4710" xr:uid="{00000000-0005-0000-0000-000082240000}"/>
    <cellStyle name="Percent 2 7" xfId="4711" xr:uid="{00000000-0005-0000-0000-000083240000}"/>
    <cellStyle name="Percent 2 7 2" xfId="4712" xr:uid="{00000000-0005-0000-0000-000084240000}"/>
    <cellStyle name="Percent 2 7 3" xfId="4713" xr:uid="{00000000-0005-0000-0000-000085240000}"/>
    <cellStyle name="Percent 2 7 4" xfId="4714" xr:uid="{00000000-0005-0000-0000-000086240000}"/>
    <cellStyle name="Percent 2 7 4 2" xfId="4715" xr:uid="{00000000-0005-0000-0000-000087240000}"/>
    <cellStyle name="Percent 2 7 4 2 2" xfId="4716" xr:uid="{00000000-0005-0000-0000-000088240000}"/>
    <cellStyle name="Percent 2 7 4 3" xfId="4717" xr:uid="{00000000-0005-0000-0000-000089240000}"/>
    <cellStyle name="Percent 2 7 5" xfId="4718" xr:uid="{00000000-0005-0000-0000-00008A240000}"/>
    <cellStyle name="Percent 2 7 5 2" xfId="4719" xr:uid="{00000000-0005-0000-0000-00008B240000}"/>
    <cellStyle name="Percent 2 7 6" xfId="4720" xr:uid="{00000000-0005-0000-0000-00008C240000}"/>
    <cellStyle name="Percent 2 8" xfId="4721" xr:uid="{00000000-0005-0000-0000-00008D240000}"/>
    <cellStyle name="Percent 2 8 2" xfId="4722" xr:uid="{00000000-0005-0000-0000-00008E240000}"/>
    <cellStyle name="Percent 2 8 2 2" xfId="4723" xr:uid="{00000000-0005-0000-0000-00008F240000}"/>
    <cellStyle name="Percent 2 8 2 2 2" xfId="4724" xr:uid="{00000000-0005-0000-0000-000090240000}"/>
    <cellStyle name="Percent 2 8 2 3" xfId="4725" xr:uid="{00000000-0005-0000-0000-000091240000}"/>
    <cellStyle name="Percent 2 8 3" xfId="4726" xr:uid="{00000000-0005-0000-0000-000092240000}"/>
    <cellStyle name="Percent 2 8 3 2" xfId="4727" xr:uid="{00000000-0005-0000-0000-000093240000}"/>
    <cellStyle name="Percent 2 8 4" xfId="4728" xr:uid="{00000000-0005-0000-0000-000094240000}"/>
    <cellStyle name="Percent 2 9" xfId="4729" xr:uid="{00000000-0005-0000-0000-000095240000}"/>
    <cellStyle name="Percent 3" xfId="58" xr:uid="{00000000-0005-0000-0000-000096240000}"/>
    <cellStyle name="Percent 3 2" xfId="75" xr:uid="{00000000-0005-0000-0000-000097240000}"/>
    <cellStyle name="Percent 3 2 2" xfId="4730" xr:uid="{00000000-0005-0000-0000-000098240000}"/>
    <cellStyle name="Percent 3 2 2 2" xfId="4731" xr:uid="{00000000-0005-0000-0000-000099240000}"/>
    <cellStyle name="Percent 3 2 3" xfId="4732" xr:uid="{00000000-0005-0000-0000-00009A240000}"/>
    <cellStyle name="Percent 3 2 4" xfId="4733" xr:uid="{00000000-0005-0000-0000-00009B240000}"/>
    <cellStyle name="Percent 3 3" xfId="4734" xr:uid="{00000000-0005-0000-0000-00009C240000}"/>
    <cellStyle name="Percent 3 4" xfId="4735" xr:uid="{00000000-0005-0000-0000-00009D240000}"/>
    <cellStyle name="Percent 4" xfId="4736" xr:uid="{00000000-0005-0000-0000-00009E240000}"/>
    <cellStyle name="Percent 4 2" xfId="4737" xr:uid="{00000000-0005-0000-0000-00009F240000}"/>
    <cellStyle name="Percent 4 2 2" xfId="4738" xr:uid="{00000000-0005-0000-0000-0000A0240000}"/>
    <cellStyle name="Percent 4 2 3" xfId="4739" xr:uid="{00000000-0005-0000-0000-0000A1240000}"/>
    <cellStyle name="Percent 4 3" xfId="4740" xr:uid="{00000000-0005-0000-0000-0000A2240000}"/>
    <cellStyle name="Percent 4 3 2" xfId="4741" xr:uid="{00000000-0005-0000-0000-0000A3240000}"/>
    <cellStyle name="Percent 4 3 2 2" xfId="4742" xr:uid="{00000000-0005-0000-0000-0000A4240000}"/>
    <cellStyle name="Percent 4 3 3" xfId="4743" xr:uid="{00000000-0005-0000-0000-0000A5240000}"/>
    <cellStyle name="Percent 4 4" xfId="4744" xr:uid="{00000000-0005-0000-0000-0000A6240000}"/>
    <cellStyle name="Percent 5" xfId="4745" xr:uid="{00000000-0005-0000-0000-0000A7240000}"/>
    <cellStyle name="Percent 5 2" xfId="4746" xr:uid="{00000000-0005-0000-0000-0000A8240000}"/>
    <cellStyle name="Percent 5 2 2" xfId="4747" xr:uid="{00000000-0005-0000-0000-0000A9240000}"/>
    <cellStyle name="Percent 5 2 2 2" xfId="4748" xr:uid="{00000000-0005-0000-0000-0000AA240000}"/>
    <cellStyle name="Percent 5 2 3" xfId="4749" xr:uid="{00000000-0005-0000-0000-0000AB240000}"/>
    <cellStyle name="Percent 6" xfId="4750" xr:uid="{00000000-0005-0000-0000-0000AC240000}"/>
    <cellStyle name="Percent 6 2" xfId="4751" xr:uid="{00000000-0005-0000-0000-0000AD240000}"/>
    <cellStyle name="Percent 6 2 2" xfId="4752" xr:uid="{00000000-0005-0000-0000-0000AE240000}"/>
    <cellStyle name="Percent 6 2 2 2" xfId="4753" xr:uid="{00000000-0005-0000-0000-0000AF240000}"/>
    <cellStyle name="Percent 6 2 3" xfId="4754" xr:uid="{00000000-0005-0000-0000-0000B0240000}"/>
    <cellStyle name="Percent 6 3" xfId="4755" xr:uid="{00000000-0005-0000-0000-0000B1240000}"/>
    <cellStyle name="Percent 6 3 2" xfId="4756" xr:uid="{00000000-0005-0000-0000-0000B2240000}"/>
    <cellStyle name="Percent 6 3 2 2" xfId="4757" xr:uid="{00000000-0005-0000-0000-0000B3240000}"/>
    <cellStyle name="Percent 6 3 3" xfId="4758" xr:uid="{00000000-0005-0000-0000-0000B4240000}"/>
    <cellStyle name="Percent 7" xfId="4759" xr:uid="{00000000-0005-0000-0000-0000B5240000}"/>
    <cellStyle name="Percent 7 2" xfId="4760" xr:uid="{00000000-0005-0000-0000-0000B6240000}"/>
    <cellStyle name="Percent 7 2 2" xfId="4761" xr:uid="{00000000-0005-0000-0000-0000B7240000}"/>
    <cellStyle name="Percent 7 2 2 2" xfId="4762" xr:uid="{00000000-0005-0000-0000-0000B8240000}"/>
    <cellStyle name="Percent 7 2 3" xfId="4763" xr:uid="{00000000-0005-0000-0000-0000B9240000}"/>
    <cellStyle name="Percent 7 3" xfId="4764" xr:uid="{00000000-0005-0000-0000-0000BA240000}"/>
    <cellStyle name="Percent 7 3 2" xfId="4765" xr:uid="{00000000-0005-0000-0000-0000BB240000}"/>
    <cellStyle name="Percent 7 4" xfId="4766" xr:uid="{00000000-0005-0000-0000-0000BC240000}"/>
    <cellStyle name="Percent 8" xfId="4767" xr:uid="{00000000-0005-0000-0000-0000BD240000}"/>
    <cellStyle name="Percent 9" xfId="4768" xr:uid="{00000000-0005-0000-0000-0000BE240000}"/>
    <cellStyle name="Percent Hard" xfId="4769" xr:uid="{00000000-0005-0000-0000-0000BF240000}"/>
    <cellStyle name="percentage" xfId="4770" xr:uid="{00000000-0005-0000-0000-0000C0240000}"/>
    <cellStyle name="PercentChange" xfId="4771" xr:uid="{00000000-0005-0000-0000-0000C1240000}"/>
    <cellStyle name="PLAN1" xfId="4772" xr:uid="{00000000-0005-0000-0000-0000C2240000}"/>
    <cellStyle name="Porcentaje" xfId="4773" xr:uid="{00000000-0005-0000-0000-0000C3240000}"/>
    <cellStyle name="Pourcentage_Profit &amp; Loss" xfId="4774" xr:uid="{00000000-0005-0000-0000-0000C4240000}"/>
    <cellStyle name="PrePop Currency (0)" xfId="4775" xr:uid="{00000000-0005-0000-0000-0000C5240000}"/>
    <cellStyle name="PrePop Currency (2)" xfId="4776" xr:uid="{00000000-0005-0000-0000-0000C6240000}"/>
    <cellStyle name="PrePop Units (0)" xfId="4777" xr:uid="{00000000-0005-0000-0000-0000C7240000}"/>
    <cellStyle name="PrePop Units (1)" xfId="4778" xr:uid="{00000000-0005-0000-0000-0000C8240000}"/>
    <cellStyle name="PrePop Units (2)" xfId="4779" xr:uid="{00000000-0005-0000-0000-0000C9240000}"/>
    <cellStyle name="Procenten" xfId="4780" xr:uid="{00000000-0005-0000-0000-0000CA240000}"/>
    <cellStyle name="Procenten estimate" xfId="4781" xr:uid="{00000000-0005-0000-0000-0000CB240000}"/>
    <cellStyle name="Procenten_EMI" xfId="4782" xr:uid="{00000000-0005-0000-0000-0000CC240000}"/>
    <cellStyle name="Profit figure" xfId="4783" xr:uid="{00000000-0005-0000-0000-0000CD240000}"/>
    <cellStyle name="Protected" xfId="4784" xr:uid="{00000000-0005-0000-0000-0000CE240000}"/>
    <cellStyle name="ProtectedDates" xfId="4785" xr:uid="{00000000-0005-0000-0000-0000CF240000}"/>
    <cellStyle name="PSChar" xfId="4786" xr:uid="{00000000-0005-0000-0000-0000D0240000}"/>
    <cellStyle name="PSDate" xfId="4787" xr:uid="{00000000-0005-0000-0000-0000D1240000}"/>
    <cellStyle name="PSDec" xfId="4788" xr:uid="{00000000-0005-0000-0000-0000D2240000}"/>
    <cellStyle name="PSHeading" xfId="4789" xr:uid="{00000000-0005-0000-0000-0000D3240000}"/>
    <cellStyle name="PSInt" xfId="4790" xr:uid="{00000000-0005-0000-0000-0000D4240000}"/>
    <cellStyle name="PSSpacer" xfId="4791" xr:uid="{00000000-0005-0000-0000-0000D5240000}"/>
    <cellStyle name="RatioX" xfId="4792" xr:uid="{00000000-0005-0000-0000-0000D6240000}"/>
    <cellStyle name="Red font" xfId="4793" xr:uid="{00000000-0005-0000-0000-0000D7240000}"/>
    <cellStyle name="ref" xfId="4794" xr:uid="{00000000-0005-0000-0000-0000D8240000}"/>
    <cellStyle name="Right" xfId="4795" xr:uid="{00000000-0005-0000-0000-0000D9240000}"/>
    <cellStyle name="Salomon Logo" xfId="4796" xr:uid="{00000000-0005-0000-0000-0000DA240000}"/>
    <cellStyle name="ScripFactor" xfId="4797" xr:uid="{00000000-0005-0000-0000-0000DB240000}"/>
    <cellStyle name="SectionHeading" xfId="4798" xr:uid="{00000000-0005-0000-0000-0000DC240000}"/>
    <cellStyle name="Shade" xfId="4799" xr:uid="{00000000-0005-0000-0000-0000DD240000}"/>
    <cellStyle name="Shaded" xfId="4800" xr:uid="{00000000-0005-0000-0000-0000DE240000}"/>
    <cellStyle name="Single Accounting" xfId="4801" xr:uid="{00000000-0005-0000-0000-0000DF240000}"/>
    <cellStyle name="SingleLineAcctgn" xfId="4802" xr:uid="{00000000-0005-0000-0000-0000E0240000}"/>
    <cellStyle name="SingleLinePercent" xfId="4803" xr:uid="{00000000-0005-0000-0000-0000E1240000}"/>
    <cellStyle name="Source Superscript" xfId="4804" xr:uid="{00000000-0005-0000-0000-0000E2240000}"/>
    <cellStyle name="Source Text" xfId="4805" xr:uid="{00000000-0005-0000-0000-0000E3240000}"/>
    <cellStyle name="ssp " xfId="4806" xr:uid="{00000000-0005-0000-0000-0000E4240000}"/>
    <cellStyle name="Standard" xfId="4807" xr:uid="{00000000-0005-0000-0000-0000E5240000}"/>
    <cellStyle name="Style 1" xfId="4808" xr:uid="{00000000-0005-0000-0000-0000E6240000}"/>
    <cellStyle name="Style 10" xfId="4809" xr:uid="{00000000-0005-0000-0000-0000E7240000}"/>
    <cellStyle name="Style 100" xfId="4810" xr:uid="{00000000-0005-0000-0000-0000E8240000}"/>
    <cellStyle name="Style 101" xfId="4811" xr:uid="{00000000-0005-0000-0000-0000E9240000}"/>
    <cellStyle name="Style 102" xfId="4812" xr:uid="{00000000-0005-0000-0000-0000EA240000}"/>
    <cellStyle name="Style 103" xfId="4813" xr:uid="{00000000-0005-0000-0000-0000EB240000}"/>
    <cellStyle name="Style 104" xfId="4814" xr:uid="{00000000-0005-0000-0000-0000EC240000}"/>
    <cellStyle name="Style 105" xfId="4815" xr:uid="{00000000-0005-0000-0000-0000ED240000}"/>
    <cellStyle name="Style 106" xfId="4816" xr:uid="{00000000-0005-0000-0000-0000EE240000}"/>
    <cellStyle name="Style 107" xfId="4817" xr:uid="{00000000-0005-0000-0000-0000EF240000}"/>
    <cellStyle name="Style 108" xfId="4818" xr:uid="{00000000-0005-0000-0000-0000F0240000}"/>
    <cellStyle name="Style 109" xfId="4819" xr:uid="{00000000-0005-0000-0000-0000F1240000}"/>
    <cellStyle name="Style 11" xfId="4820" xr:uid="{00000000-0005-0000-0000-0000F2240000}"/>
    <cellStyle name="Style 110" xfId="4821" xr:uid="{00000000-0005-0000-0000-0000F3240000}"/>
    <cellStyle name="Style 111" xfId="4822" xr:uid="{00000000-0005-0000-0000-0000F4240000}"/>
    <cellStyle name="Style 112" xfId="4823" xr:uid="{00000000-0005-0000-0000-0000F5240000}"/>
    <cellStyle name="Style 113" xfId="4824" xr:uid="{00000000-0005-0000-0000-0000F6240000}"/>
    <cellStyle name="Style 114" xfId="4825" xr:uid="{00000000-0005-0000-0000-0000F7240000}"/>
    <cellStyle name="Style 115" xfId="4826" xr:uid="{00000000-0005-0000-0000-0000F8240000}"/>
    <cellStyle name="Style 116" xfId="4827" xr:uid="{00000000-0005-0000-0000-0000F9240000}"/>
    <cellStyle name="Style 117" xfId="4828" xr:uid="{00000000-0005-0000-0000-0000FA240000}"/>
    <cellStyle name="Style 118" xfId="4829" xr:uid="{00000000-0005-0000-0000-0000FB240000}"/>
    <cellStyle name="Style 119" xfId="4830" xr:uid="{00000000-0005-0000-0000-0000FC240000}"/>
    <cellStyle name="Style 12" xfId="4831" xr:uid="{00000000-0005-0000-0000-0000FD240000}"/>
    <cellStyle name="Style 120" xfId="4832" xr:uid="{00000000-0005-0000-0000-0000FE240000}"/>
    <cellStyle name="Style 121" xfId="4833" xr:uid="{00000000-0005-0000-0000-0000FF240000}"/>
    <cellStyle name="Style 122" xfId="4834" xr:uid="{00000000-0005-0000-0000-000000250000}"/>
    <cellStyle name="Style 123" xfId="4835" xr:uid="{00000000-0005-0000-0000-000001250000}"/>
    <cellStyle name="Style 124" xfId="4836" xr:uid="{00000000-0005-0000-0000-000002250000}"/>
    <cellStyle name="Style 125" xfId="4837" xr:uid="{00000000-0005-0000-0000-000003250000}"/>
    <cellStyle name="Style 126" xfId="4838" xr:uid="{00000000-0005-0000-0000-000004250000}"/>
    <cellStyle name="Style 127" xfId="4839" xr:uid="{00000000-0005-0000-0000-000005250000}"/>
    <cellStyle name="Style 128" xfId="4840" xr:uid="{00000000-0005-0000-0000-000006250000}"/>
    <cellStyle name="Style 129" xfId="4841" xr:uid="{00000000-0005-0000-0000-000007250000}"/>
    <cellStyle name="Style 13" xfId="4842" xr:uid="{00000000-0005-0000-0000-000008250000}"/>
    <cellStyle name="Style 130" xfId="4843" xr:uid="{00000000-0005-0000-0000-000009250000}"/>
    <cellStyle name="Style 131" xfId="4844" xr:uid="{00000000-0005-0000-0000-00000A250000}"/>
    <cellStyle name="Style 132" xfId="4845" xr:uid="{00000000-0005-0000-0000-00000B250000}"/>
    <cellStyle name="Style 133" xfId="4846" xr:uid="{00000000-0005-0000-0000-00000C250000}"/>
    <cellStyle name="Style 134" xfId="4847" xr:uid="{00000000-0005-0000-0000-00000D250000}"/>
    <cellStyle name="Style 135" xfId="4848" xr:uid="{00000000-0005-0000-0000-00000E250000}"/>
    <cellStyle name="Style 136" xfId="4849" xr:uid="{00000000-0005-0000-0000-00000F250000}"/>
    <cellStyle name="Style 137" xfId="4850" xr:uid="{00000000-0005-0000-0000-000010250000}"/>
    <cellStyle name="Style 138" xfId="4851" xr:uid="{00000000-0005-0000-0000-000011250000}"/>
    <cellStyle name="Style 139" xfId="4852" xr:uid="{00000000-0005-0000-0000-000012250000}"/>
    <cellStyle name="Style 14" xfId="4853" xr:uid="{00000000-0005-0000-0000-000013250000}"/>
    <cellStyle name="Style 140" xfId="4854" xr:uid="{00000000-0005-0000-0000-000014250000}"/>
    <cellStyle name="Style 141" xfId="4855" xr:uid="{00000000-0005-0000-0000-000015250000}"/>
    <cellStyle name="Style 142" xfId="4856" xr:uid="{00000000-0005-0000-0000-000016250000}"/>
    <cellStyle name="Style 143" xfId="4857" xr:uid="{00000000-0005-0000-0000-000017250000}"/>
    <cellStyle name="Style 144" xfId="4858" xr:uid="{00000000-0005-0000-0000-000018250000}"/>
    <cellStyle name="Style 145" xfId="4859" xr:uid="{00000000-0005-0000-0000-000019250000}"/>
    <cellStyle name="Style 146" xfId="4860" xr:uid="{00000000-0005-0000-0000-00001A250000}"/>
    <cellStyle name="Style 147" xfId="4861" xr:uid="{00000000-0005-0000-0000-00001B250000}"/>
    <cellStyle name="Style 148" xfId="4862" xr:uid="{00000000-0005-0000-0000-00001C250000}"/>
    <cellStyle name="Style 149" xfId="4863" xr:uid="{00000000-0005-0000-0000-00001D250000}"/>
    <cellStyle name="Style 15" xfId="4864" xr:uid="{00000000-0005-0000-0000-00001E250000}"/>
    <cellStyle name="Style 150" xfId="4865" xr:uid="{00000000-0005-0000-0000-00001F250000}"/>
    <cellStyle name="Style 151" xfId="4866" xr:uid="{00000000-0005-0000-0000-000020250000}"/>
    <cellStyle name="Style 152" xfId="4867" xr:uid="{00000000-0005-0000-0000-000021250000}"/>
    <cellStyle name="Style 153" xfId="4868" xr:uid="{00000000-0005-0000-0000-000022250000}"/>
    <cellStyle name="Style 154" xfId="4869" xr:uid="{00000000-0005-0000-0000-000023250000}"/>
    <cellStyle name="Style 155" xfId="4870" xr:uid="{00000000-0005-0000-0000-000024250000}"/>
    <cellStyle name="Style 156" xfId="4871" xr:uid="{00000000-0005-0000-0000-000025250000}"/>
    <cellStyle name="Style 157" xfId="4872" xr:uid="{00000000-0005-0000-0000-000026250000}"/>
    <cellStyle name="Style 158" xfId="4873" xr:uid="{00000000-0005-0000-0000-000027250000}"/>
    <cellStyle name="Style 159" xfId="4874" xr:uid="{00000000-0005-0000-0000-000028250000}"/>
    <cellStyle name="Style 16" xfId="4875" xr:uid="{00000000-0005-0000-0000-000029250000}"/>
    <cellStyle name="Style 160" xfId="4876" xr:uid="{00000000-0005-0000-0000-00002A250000}"/>
    <cellStyle name="Style 161" xfId="4877" xr:uid="{00000000-0005-0000-0000-00002B250000}"/>
    <cellStyle name="Style 162" xfId="4878" xr:uid="{00000000-0005-0000-0000-00002C250000}"/>
    <cellStyle name="Style 163" xfId="4879" xr:uid="{00000000-0005-0000-0000-00002D250000}"/>
    <cellStyle name="Style 164" xfId="4880" xr:uid="{00000000-0005-0000-0000-00002E250000}"/>
    <cellStyle name="Style 165" xfId="4881" xr:uid="{00000000-0005-0000-0000-00002F250000}"/>
    <cellStyle name="Style 166" xfId="4882" xr:uid="{00000000-0005-0000-0000-000030250000}"/>
    <cellStyle name="Style 167" xfId="4883" xr:uid="{00000000-0005-0000-0000-000031250000}"/>
    <cellStyle name="Style 168" xfId="4884" xr:uid="{00000000-0005-0000-0000-000032250000}"/>
    <cellStyle name="Style 169" xfId="4885" xr:uid="{00000000-0005-0000-0000-000033250000}"/>
    <cellStyle name="Style 17" xfId="4886" xr:uid="{00000000-0005-0000-0000-000034250000}"/>
    <cellStyle name="Style 170" xfId="4887" xr:uid="{00000000-0005-0000-0000-000035250000}"/>
    <cellStyle name="Style 171" xfId="4888" xr:uid="{00000000-0005-0000-0000-000036250000}"/>
    <cellStyle name="Style 172" xfId="4889" xr:uid="{00000000-0005-0000-0000-000037250000}"/>
    <cellStyle name="Style 173" xfId="4890" xr:uid="{00000000-0005-0000-0000-000038250000}"/>
    <cellStyle name="Style 174" xfId="4891" xr:uid="{00000000-0005-0000-0000-000039250000}"/>
    <cellStyle name="Style 175" xfId="4892" xr:uid="{00000000-0005-0000-0000-00003A250000}"/>
    <cellStyle name="Style 176" xfId="4893" xr:uid="{00000000-0005-0000-0000-00003B250000}"/>
    <cellStyle name="Style 177" xfId="4894" xr:uid="{00000000-0005-0000-0000-00003C250000}"/>
    <cellStyle name="Style 178" xfId="4895" xr:uid="{00000000-0005-0000-0000-00003D250000}"/>
    <cellStyle name="Style 179" xfId="4896" xr:uid="{00000000-0005-0000-0000-00003E250000}"/>
    <cellStyle name="Style 18" xfId="4897" xr:uid="{00000000-0005-0000-0000-00003F250000}"/>
    <cellStyle name="Style 180" xfId="4898" xr:uid="{00000000-0005-0000-0000-000040250000}"/>
    <cellStyle name="Style 181" xfId="4899" xr:uid="{00000000-0005-0000-0000-000041250000}"/>
    <cellStyle name="Style 182" xfId="4900" xr:uid="{00000000-0005-0000-0000-000042250000}"/>
    <cellStyle name="Style 183" xfId="4901" xr:uid="{00000000-0005-0000-0000-000043250000}"/>
    <cellStyle name="Style 184" xfId="4902" xr:uid="{00000000-0005-0000-0000-000044250000}"/>
    <cellStyle name="Style 185" xfId="4903" xr:uid="{00000000-0005-0000-0000-000045250000}"/>
    <cellStyle name="Style 186" xfId="4904" xr:uid="{00000000-0005-0000-0000-000046250000}"/>
    <cellStyle name="Style 187" xfId="4905" xr:uid="{00000000-0005-0000-0000-000047250000}"/>
    <cellStyle name="Style 188" xfId="4906" xr:uid="{00000000-0005-0000-0000-000048250000}"/>
    <cellStyle name="Style 189" xfId="4907" xr:uid="{00000000-0005-0000-0000-000049250000}"/>
    <cellStyle name="Style 19" xfId="4908" xr:uid="{00000000-0005-0000-0000-00004A250000}"/>
    <cellStyle name="Style 190" xfId="4909" xr:uid="{00000000-0005-0000-0000-00004B250000}"/>
    <cellStyle name="Style 191" xfId="4910" xr:uid="{00000000-0005-0000-0000-00004C250000}"/>
    <cellStyle name="Style 192" xfId="4911" xr:uid="{00000000-0005-0000-0000-00004D250000}"/>
    <cellStyle name="Style 193" xfId="4912" xr:uid="{00000000-0005-0000-0000-00004E250000}"/>
    <cellStyle name="Style 194" xfId="4913" xr:uid="{00000000-0005-0000-0000-00004F250000}"/>
    <cellStyle name="Style 195" xfId="4914" xr:uid="{00000000-0005-0000-0000-000050250000}"/>
    <cellStyle name="Style 196" xfId="4915" xr:uid="{00000000-0005-0000-0000-000051250000}"/>
    <cellStyle name="Style 197" xfId="4916" xr:uid="{00000000-0005-0000-0000-000052250000}"/>
    <cellStyle name="Style 198" xfId="4917" xr:uid="{00000000-0005-0000-0000-000053250000}"/>
    <cellStyle name="Style 199" xfId="4918" xr:uid="{00000000-0005-0000-0000-000054250000}"/>
    <cellStyle name="Style 2" xfId="4919" xr:uid="{00000000-0005-0000-0000-000055250000}"/>
    <cellStyle name="Style 20" xfId="4920" xr:uid="{00000000-0005-0000-0000-000056250000}"/>
    <cellStyle name="Style 200" xfId="4921" xr:uid="{00000000-0005-0000-0000-000057250000}"/>
    <cellStyle name="Style 201" xfId="4922" xr:uid="{00000000-0005-0000-0000-000058250000}"/>
    <cellStyle name="Style 202" xfId="4923" xr:uid="{00000000-0005-0000-0000-000059250000}"/>
    <cellStyle name="Style 203" xfId="4924" xr:uid="{00000000-0005-0000-0000-00005A250000}"/>
    <cellStyle name="Style 204" xfId="4925" xr:uid="{00000000-0005-0000-0000-00005B250000}"/>
    <cellStyle name="Style 205" xfId="4926" xr:uid="{00000000-0005-0000-0000-00005C250000}"/>
    <cellStyle name="Style 206" xfId="4927" xr:uid="{00000000-0005-0000-0000-00005D250000}"/>
    <cellStyle name="Style 207" xfId="4928" xr:uid="{00000000-0005-0000-0000-00005E250000}"/>
    <cellStyle name="Style 208" xfId="4929" xr:uid="{00000000-0005-0000-0000-00005F250000}"/>
    <cellStyle name="Style 209" xfId="4930" xr:uid="{00000000-0005-0000-0000-000060250000}"/>
    <cellStyle name="Style 21" xfId="4931" xr:uid="{00000000-0005-0000-0000-000061250000}"/>
    <cellStyle name="Style 21 2" xfId="4932" xr:uid="{00000000-0005-0000-0000-000062250000}"/>
    <cellStyle name="Style 22" xfId="4933" xr:uid="{00000000-0005-0000-0000-000063250000}"/>
    <cellStyle name="Style 22 2" xfId="4934" xr:uid="{00000000-0005-0000-0000-000064250000}"/>
    <cellStyle name="Style 22 3" xfId="4935" xr:uid="{00000000-0005-0000-0000-000065250000}"/>
    <cellStyle name="Style 22 4" xfId="4936" xr:uid="{00000000-0005-0000-0000-000066250000}"/>
    <cellStyle name="Style 23" xfId="59" xr:uid="{00000000-0005-0000-0000-000067250000}"/>
    <cellStyle name="Style 23 2" xfId="60" xr:uid="{00000000-0005-0000-0000-000068250000}"/>
    <cellStyle name="Style 23 2 2" xfId="76" xr:uid="{00000000-0005-0000-0000-000069250000}"/>
    <cellStyle name="Style 23 2 2 2" xfId="121" xr:uid="{00000000-0005-0000-0000-00006A250000}"/>
    <cellStyle name="Style 23 2 2 3" xfId="9758" xr:uid="{00000000-0005-0000-0000-00006B250000}"/>
    <cellStyle name="Style 23 3" xfId="77" xr:uid="{00000000-0005-0000-0000-00006C250000}"/>
    <cellStyle name="Style 23 3 2" xfId="120" xr:uid="{00000000-0005-0000-0000-00006D250000}"/>
    <cellStyle name="Style 23 3 3" xfId="9759" xr:uid="{00000000-0005-0000-0000-00006E250000}"/>
    <cellStyle name="Style 24" xfId="4937" xr:uid="{00000000-0005-0000-0000-00006F250000}"/>
    <cellStyle name="Style 24 2" xfId="4938" xr:uid="{00000000-0005-0000-0000-000070250000}"/>
    <cellStyle name="Style 24 3" xfId="4939" xr:uid="{00000000-0005-0000-0000-000071250000}"/>
    <cellStyle name="Style 24 4" xfId="4940" xr:uid="{00000000-0005-0000-0000-000072250000}"/>
    <cellStyle name="Style 25" xfId="4941" xr:uid="{00000000-0005-0000-0000-000073250000}"/>
    <cellStyle name="Style 25 2" xfId="4942" xr:uid="{00000000-0005-0000-0000-000074250000}"/>
    <cellStyle name="Style 25 3" xfId="4943" xr:uid="{00000000-0005-0000-0000-000075250000}"/>
    <cellStyle name="Style 26" xfId="4944" xr:uid="{00000000-0005-0000-0000-000076250000}"/>
    <cellStyle name="Style 26 2" xfId="4945" xr:uid="{00000000-0005-0000-0000-000077250000}"/>
    <cellStyle name="Style 26 3" xfId="4946" xr:uid="{00000000-0005-0000-0000-000078250000}"/>
    <cellStyle name="Style 26 4" xfId="4947" xr:uid="{00000000-0005-0000-0000-000079250000}"/>
    <cellStyle name="Style 27" xfId="4948" xr:uid="{00000000-0005-0000-0000-00007A250000}"/>
    <cellStyle name="Style 28" xfId="4949" xr:uid="{00000000-0005-0000-0000-00007B250000}"/>
    <cellStyle name="Style 29" xfId="4950" xr:uid="{00000000-0005-0000-0000-00007C250000}"/>
    <cellStyle name="Style 3" xfId="4951" xr:uid="{00000000-0005-0000-0000-00007D250000}"/>
    <cellStyle name="Style 30" xfId="4952" xr:uid="{00000000-0005-0000-0000-00007E250000}"/>
    <cellStyle name="Style 31" xfId="4953" xr:uid="{00000000-0005-0000-0000-00007F250000}"/>
    <cellStyle name="Style 32" xfId="4954" xr:uid="{00000000-0005-0000-0000-000080250000}"/>
    <cellStyle name="Style 33" xfId="4955" xr:uid="{00000000-0005-0000-0000-000081250000}"/>
    <cellStyle name="Style 34" xfId="4956" xr:uid="{00000000-0005-0000-0000-000082250000}"/>
    <cellStyle name="Style 35" xfId="4957" xr:uid="{00000000-0005-0000-0000-000083250000}"/>
    <cellStyle name="Style 36" xfId="4958" xr:uid="{00000000-0005-0000-0000-000084250000}"/>
    <cellStyle name="Style 37" xfId="4959" xr:uid="{00000000-0005-0000-0000-000085250000}"/>
    <cellStyle name="Style 38" xfId="4960" xr:uid="{00000000-0005-0000-0000-000086250000}"/>
    <cellStyle name="Style 39" xfId="4961" xr:uid="{00000000-0005-0000-0000-000087250000}"/>
    <cellStyle name="Style 4" xfId="4962" xr:uid="{00000000-0005-0000-0000-000088250000}"/>
    <cellStyle name="Style 40" xfId="4963" xr:uid="{00000000-0005-0000-0000-000089250000}"/>
    <cellStyle name="Style 41" xfId="4964" xr:uid="{00000000-0005-0000-0000-00008A250000}"/>
    <cellStyle name="Style 42" xfId="4965" xr:uid="{00000000-0005-0000-0000-00008B250000}"/>
    <cellStyle name="Style 43" xfId="4966" xr:uid="{00000000-0005-0000-0000-00008C250000}"/>
    <cellStyle name="Style 44" xfId="4967" xr:uid="{00000000-0005-0000-0000-00008D250000}"/>
    <cellStyle name="Style 45" xfId="4968" xr:uid="{00000000-0005-0000-0000-00008E250000}"/>
    <cellStyle name="Style 46" xfId="4969" xr:uid="{00000000-0005-0000-0000-00008F250000}"/>
    <cellStyle name="Style 47" xfId="4970" xr:uid="{00000000-0005-0000-0000-000090250000}"/>
    <cellStyle name="Style 48" xfId="4971" xr:uid="{00000000-0005-0000-0000-000091250000}"/>
    <cellStyle name="Style 49" xfId="4972" xr:uid="{00000000-0005-0000-0000-000092250000}"/>
    <cellStyle name="Style 5" xfId="4973" xr:uid="{00000000-0005-0000-0000-000093250000}"/>
    <cellStyle name="Style 50" xfId="4974" xr:uid="{00000000-0005-0000-0000-000094250000}"/>
    <cellStyle name="Style 51" xfId="4975" xr:uid="{00000000-0005-0000-0000-000095250000}"/>
    <cellStyle name="Style 52" xfId="4976" xr:uid="{00000000-0005-0000-0000-000096250000}"/>
    <cellStyle name="Style 53" xfId="4977" xr:uid="{00000000-0005-0000-0000-000097250000}"/>
    <cellStyle name="Style 54" xfId="4978" xr:uid="{00000000-0005-0000-0000-000098250000}"/>
    <cellStyle name="Style 55" xfId="4979" xr:uid="{00000000-0005-0000-0000-000099250000}"/>
    <cellStyle name="Style 56" xfId="4980" xr:uid="{00000000-0005-0000-0000-00009A250000}"/>
    <cellStyle name="Style 57" xfId="4981" xr:uid="{00000000-0005-0000-0000-00009B250000}"/>
    <cellStyle name="Style 58" xfId="4982" xr:uid="{00000000-0005-0000-0000-00009C250000}"/>
    <cellStyle name="Style 59" xfId="4983" xr:uid="{00000000-0005-0000-0000-00009D250000}"/>
    <cellStyle name="Style 6" xfId="4984" xr:uid="{00000000-0005-0000-0000-00009E250000}"/>
    <cellStyle name="Style 60" xfId="4985" xr:uid="{00000000-0005-0000-0000-00009F250000}"/>
    <cellStyle name="Style 61" xfId="4986" xr:uid="{00000000-0005-0000-0000-0000A0250000}"/>
    <cellStyle name="Style 62" xfId="4987" xr:uid="{00000000-0005-0000-0000-0000A1250000}"/>
    <cellStyle name="Style 63" xfId="4988" xr:uid="{00000000-0005-0000-0000-0000A2250000}"/>
    <cellStyle name="Style 64" xfId="4989" xr:uid="{00000000-0005-0000-0000-0000A3250000}"/>
    <cellStyle name="Style 65" xfId="4990" xr:uid="{00000000-0005-0000-0000-0000A4250000}"/>
    <cellStyle name="Style 66" xfId="4991" xr:uid="{00000000-0005-0000-0000-0000A5250000}"/>
    <cellStyle name="Style 67" xfId="4992" xr:uid="{00000000-0005-0000-0000-0000A6250000}"/>
    <cellStyle name="Style 68" xfId="4993" xr:uid="{00000000-0005-0000-0000-0000A7250000}"/>
    <cellStyle name="Style 69" xfId="4994" xr:uid="{00000000-0005-0000-0000-0000A8250000}"/>
    <cellStyle name="Style 7" xfId="4995" xr:uid="{00000000-0005-0000-0000-0000A9250000}"/>
    <cellStyle name="Style 70" xfId="4996" xr:uid="{00000000-0005-0000-0000-0000AA250000}"/>
    <cellStyle name="Style 71" xfId="4997" xr:uid="{00000000-0005-0000-0000-0000AB250000}"/>
    <cellStyle name="Style 72" xfId="4998" xr:uid="{00000000-0005-0000-0000-0000AC250000}"/>
    <cellStyle name="Style 73" xfId="4999" xr:uid="{00000000-0005-0000-0000-0000AD250000}"/>
    <cellStyle name="Style 74" xfId="5000" xr:uid="{00000000-0005-0000-0000-0000AE250000}"/>
    <cellStyle name="Style 75" xfId="5001" xr:uid="{00000000-0005-0000-0000-0000AF250000}"/>
    <cellStyle name="Style 76" xfId="5002" xr:uid="{00000000-0005-0000-0000-0000B0250000}"/>
    <cellStyle name="Style 77" xfId="5003" xr:uid="{00000000-0005-0000-0000-0000B1250000}"/>
    <cellStyle name="Style 78" xfId="5004" xr:uid="{00000000-0005-0000-0000-0000B2250000}"/>
    <cellStyle name="Style 79" xfId="5005" xr:uid="{00000000-0005-0000-0000-0000B3250000}"/>
    <cellStyle name="Style 8" xfId="5006" xr:uid="{00000000-0005-0000-0000-0000B4250000}"/>
    <cellStyle name="Style 80" xfId="5007" xr:uid="{00000000-0005-0000-0000-0000B5250000}"/>
    <cellStyle name="Style 81" xfId="5008" xr:uid="{00000000-0005-0000-0000-0000B6250000}"/>
    <cellStyle name="Style 82" xfId="5009" xr:uid="{00000000-0005-0000-0000-0000B7250000}"/>
    <cellStyle name="Style 83" xfId="5010" xr:uid="{00000000-0005-0000-0000-0000B8250000}"/>
    <cellStyle name="Style 84" xfId="5011" xr:uid="{00000000-0005-0000-0000-0000B9250000}"/>
    <cellStyle name="Style 85" xfId="5012" xr:uid="{00000000-0005-0000-0000-0000BA250000}"/>
    <cellStyle name="Style 86" xfId="5013" xr:uid="{00000000-0005-0000-0000-0000BB250000}"/>
    <cellStyle name="Style 87" xfId="5014" xr:uid="{00000000-0005-0000-0000-0000BC250000}"/>
    <cellStyle name="Style 88" xfId="5015" xr:uid="{00000000-0005-0000-0000-0000BD250000}"/>
    <cellStyle name="Style 89" xfId="5016" xr:uid="{00000000-0005-0000-0000-0000BE250000}"/>
    <cellStyle name="Style 9" xfId="5017" xr:uid="{00000000-0005-0000-0000-0000BF250000}"/>
    <cellStyle name="Style 90" xfId="5018" xr:uid="{00000000-0005-0000-0000-0000C0250000}"/>
    <cellStyle name="Style 91" xfId="5019" xr:uid="{00000000-0005-0000-0000-0000C1250000}"/>
    <cellStyle name="Style 92" xfId="5020" xr:uid="{00000000-0005-0000-0000-0000C2250000}"/>
    <cellStyle name="Style 93" xfId="5021" xr:uid="{00000000-0005-0000-0000-0000C3250000}"/>
    <cellStyle name="Style 94" xfId="5022" xr:uid="{00000000-0005-0000-0000-0000C4250000}"/>
    <cellStyle name="Style 95" xfId="5023" xr:uid="{00000000-0005-0000-0000-0000C5250000}"/>
    <cellStyle name="Style 96" xfId="5024" xr:uid="{00000000-0005-0000-0000-0000C6250000}"/>
    <cellStyle name="Style 97" xfId="5025" xr:uid="{00000000-0005-0000-0000-0000C7250000}"/>
    <cellStyle name="Style 98" xfId="5026" xr:uid="{00000000-0005-0000-0000-0000C8250000}"/>
    <cellStyle name="Style 99" xfId="5027" xr:uid="{00000000-0005-0000-0000-0000C9250000}"/>
    <cellStyle name="STYLE1" xfId="5028" xr:uid="{00000000-0005-0000-0000-0000CA250000}"/>
    <cellStyle name="STYLE2" xfId="5029" xr:uid="{00000000-0005-0000-0000-0000CB250000}"/>
    <cellStyle name="STYLE3" xfId="5030" xr:uid="{00000000-0005-0000-0000-0000CC250000}"/>
    <cellStyle name="Subhead" xfId="5031" xr:uid="{00000000-0005-0000-0000-0000CD250000}"/>
    <cellStyle name="Subtotal_left" xfId="5032" xr:uid="{00000000-0005-0000-0000-0000CE250000}"/>
    <cellStyle name="SwitchCell" xfId="5033" xr:uid="{00000000-0005-0000-0000-0000CF250000}"/>
    <cellStyle name="t" xfId="5034" xr:uid="{00000000-0005-0000-0000-0000D0250000}"/>
    <cellStyle name="Table Col Head" xfId="5035" xr:uid="{00000000-0005-0000-0000-0000D1250000}"/>
    <cellStyle name="Table Head" xfId="5036" xr:uid="{00000000-0005-0000-0000-0000D2250000}"/>
    <cellStyle name="Table Head Aligned" xfId="5037" xr:uid="{00000000-0005-0000-0000-0000D3250000}"/>
    <cellStyle name="Table Head Aligned 2" xfId="6209" xr:uid="{00000000-0005-0000-0000-0000D4250000}"/>
    <cellStyle name="Table Head Blue" xfId="5038" xr:uid="{00000000-0005-0000-0000-0000D5250000}"/>
    <cellStyle name="Table Head Green" xfId="5039" xr:uid="{00000000-0005-0000-0000-0000D6250000}"/>
    <cellStyle name="Table Head Green 2" xfId="6211" xr:uid="{00000000-0005-0000-0000-0000D7250000}"/>
    <cellStyle name="Table Head_Val_Sum_Graph" xfId="5040" xr:uid="{00000000-0005-0000-0000-0000D8250000}"/>
    <cellStyle name="Table Sub Head" xfId="5041" xr:uid="{00000000-0005-0000-0000-0000D9250000}"/>
    <cellStyle name="Table Text" xfId="5042" xr:uid="{00000000-0005-0000-0000-0000DA250000}"/>
    <cellStyle name="Table Title" xfId="5043" xr:uid="{00000000-0005-0000-0000-0000DB250000}"/>
    <cellStyle name="Table Units" xfId="5044" xr:uid="{00000000-0005-0000-0000-0000DC250000}"/>
    <cellStyle name="Table_Header" xfId="5045" xr:uid="{00000000-0005-0000-0000-0000DD250000}"/>
    <cellStyle name="TableBorder" xfId="5046" xr:uid="{00000000-0005-0000-0000-0000DE250000}"/>
    <cellStyle name="TableColumnHeader" xfId="5047" xr:uid="{00000000-0005-0000-0000-0000DF250000}"/>
    <cellStyle name="TableColumnHeader 2" xfId="8566" xr:uid="{00000000-0005-0000-0000-0000E0250000}"/>
    <cellStyle name="TableHeading" xfId="5048" xr:uid="{00000000-0005-0000-0000-0000E1250000}"/>
    <cellStyle name="TableHighlight" xfId="5049" xr:uid="{00000000-0005-0000-0000-0000E2250000}"/>
    <cellStyle name="TableNote" xfId="5050" xr:uid="{00000000-0005-0000-0000-0000E3250000}"/>
    <cellStyle name="test a style" xfId="5051" xr:uid="{00000000-0005-0000-0000-0000E4250000}"/>
    <cellStyle name="test a style 2" xfId="6212" xr:uid="{00000000-0005-0000-0000-0000E5250000}"/>
    <cellStyle name="Text 1" xfId="5052" xr:uid="{00000000-0005-0000-0000-0000E6250000}"/>
    <cellStyle name="Text Head 1" xfId="5053" xr:uid="{00000000-0005-0000-0000-0000E7250000}"/>
    <cellStyle name="Text Indent A" xfId="5054" xr:uid="{00000000-0005-0000-0000-0000E8250000}"/>
    <cellStyle name="Text Indent B" xfId="5055" xr:uid="{00000000-0005-0000-0000-0000E9250000}"/>
    <cellStyle name="Text Indent C" xfId="5056" xr:uid="{00000000-0005-0000-0000-0000EA250000}"/>
    <cellStyle name="Text Wrap" xfId="5057" xr:uid="{00000000-0005-0000-0000-0000EB250000}"/>
    <cellStyle name="Time" xfId="5058" xr:uid="{00000000-0005-0000-0000-0000EC250000}"/>
    <cellStyle name="Times 10" xfId="5059" xr:uid="{00000000-0005-0000-0000-0000ED250000}"/>
    <cellStyle name="Times 12" xfId="5060" xr:uid="{00000000-0005-0000-0000-0000EE250000}"/>
    <cellStyle name="Times New Roman" xfId="5061" xr:uid="{00000000-0005-0000-0000-0000EF250000}"/>
    <cellStyle name="Title 2" xfId="61" xr:uid="{00000000-0005-0000-0000-0000F0250000}"/>
    <cellStyle name="Title 2 2" xfId="5062" xr:uid="{00000000-0005-0000-0000-0000F1250000}"/>
    <cellStyle name="Title 3" xfId="5063" xr:uid="{00000000-0005-0000-0000-0000F2250000}"/>
    <cellStyle name="title1" xfId="5065" xr:uid="{00000000-0005-0000-0000-0000F3250000}"/>
    <cellStyle name="title2" xfId="5066" xr:uid="{00000000-0005-0000-0000-0000F4250000}"/>
    <cellStyle name="Title-2" xfId="5064" xr:uid="{00000000-0005-0000-0000-0000F5250000}"/>
    <cellStyle name="Titles" xfId="5067" xr:uid="{00000000-0005-0000-0000-0000F6250000}"/>
    <cellStyle name="titre_col" xfId="5068" xr:uid="{00000000-0005-0000-0000-0000F7250000}"/>
    <cellStyle name="TOC" xfId="5069" xr:uid="{00000000-0005-0000-0000-0000F8250000}"/>
    <cellStyle name="Total 2" xfId="62" xr:uid="{00000000-0005-0000-0000-0000F9250000}"/>
    <cellStyle name="Total 2 10" xfId="5070" xr:uid="{00000000-0005-0000-0000-0000FA250000}"/>
    <cellStyle name="Total 2 11" xfId="9751" xr:uid="{00000000-0005-0000-0000-0000FB250000}"/>
    <cellStyle name="Total 2 2" xfId="69" xr:uid="{00000000-0005-0000-0000-0000FC250000}"/>
    <cellStyle name="Total 2 2 2" xfId="89" xr:uid="{00000000-0005-0000-0000-0000FD250000}"/>
    <cellStyle name="Total 2 2 2 2" xfId="9771" xr:uid="{00000000-0005-0000-0000-0000FE250000}"/>
    <cellStyle name="Total 2 2 3" xfId="9757" xr:uid="{00000000-0005-0000-0000-0000FF250000}"/>
    <cellStyle name="Total 2 3" xfId="83" xr:uid="{00000000-0005-0000-0000-000000260000}"/>
    <cellStyle name="Total 2 3 2" xfId="9765" xr:uid="{00000000-0005-0000-0000-000001260000}"/>
    <cellStyle name="Total 2 4" xfId="5071" xr:uid="{00000000-0005-0000-0000-000002260000}"/>
    <cellStyle name="Total 2 5" xfId="5072" xr:uid="{00000000-0005-0000-0000-000003260000}"/>
    <cellStyle name="Total 2 6" xfId="5073" xr:uid="{00000000-0005-0000-0000-000004260000}"/>
    <cellStyle name="Total 2 7" xfId="5074" xr:uid="{00000000-0005-0000-0000-000005260000}"/>
    <cellStyle name="Total 2 8" xfId="5075" xr:uid="{00000000-0005-0000-0000-000006260000}"/>
    <cellStyle name="Total 2 9" xfId="5076" xr:uid="{00000000-0005-0000-0000-000007260000}"/>
    <cellStyle name="Total 3" xfId="5077" xr:uid="{00000000-0005-0000-0000-000008260000}"/>
    <cellStyle name="Total Bold" xfId="5078" xr:uid="{00000000-0005-0000-0000-000009260000}"/>
    <cellStyle name="Totals" xfId="5079" xr:uid="{00000000-0005-0000-0000-00000A260000}"/>
    <cellStyle name="Totals 2" xfId="8567" xr:uid="{00000000-0005-0000-0000-00000B260000}"/>
    <cellStyle name="Underline_Single" xfId="5080" xr:uid="{00000000-0005-0000-0000-00000C260000}"/>
    <cellStyle name="UnProtectedCalc" xfId="5081" xr:uid="{00000000-0005-0000-0000-00000D260000}"/>
    <cellStyle name="UnProtectedCalc 2" xfId="6213" xr:uid="{00000000-0005-0000-0000-00000E260000}"/>
    <cellStyle name="Valuta (0)_Sheet1" xfId="5082" xr:uid="{00000000-0005-0000-0000-00000F260000}"/>
    <cellStyle name="Valuta_piv_polio" xfId="5083" xr:uid="{00000000-0005-0000-0000-000010260000}"/>
    <cellStyle name="Währung [0]_A17 - 31.03.1998" xfId="5084" xr:uid="{00000000-0005-0000-0000-000011260000}"/>
    <cellStyle name="Währung_A17 - 31.03.1998" xfId="5085" xr:uid="{00000000-0005-0000-0000-000012260000}"/>
    <cellStyle name="Warburg" xfId="5086" xr:uid="{00000000-0005-0000-0000-000013260000}"/>
    <cellStyle name="Warning Text 2" xfId="63" xr:uid="{00000000-0005-0000-0000-000014260000}"/>
    <cellStyle name="Warning Text 2 2" xfId="5087" xr:uid="{00000000-0005-0000-0000-000015260000}"/>
    <cellStyle name="Warning Text 2 3" xfId="5088" xr:uid="{00000000-0005-0000-0000-000016260000}"/>
    <cellStyle name="Warning Text 2 4" xfId="5089" xr:uid="{00000000-0005-0000-0000-000017260000}"/>
    <cellStyle name="Warning Text 2 5" xfId="5090" xr:uid="{00000000-0005-0000-0000-000018260000}"/>
    <cellStyle name="Warning Text 2 6" xfId="5091" xr:uid="{00000000-0005-0000-0000-000019260000}"/>
    <cellStyle name="Warning Text 2 7" xfId="5092" xr:uid="{00000000-0005-0000-0000-00001A260000}"/>
    <cellStyle name="Warning Text 2 8" xfId="5093" xr:uid="{00000000-0005-0000-0000-00001B260000}"/>
    <cellStyle name="Warning Text 2 9" xfId="5094" xr:uid="{00000000-0005-0000-0000-00001C260000}"/>
    <cellStyle name="Warning Text 3" xfId="5095" xr:uid="{00000000-0005-0000-0000-00001D260000}"/>
    <cellStyle name="wild guess" xfId="5096" xr:uid="{00000000-0005-0000-0000-00001E260000}"/>
    <cellStyle name="Wildguess" xfId="5097" xr:uid="{00000000-0005-0000-0000-00001F260000}"/>
    <cellStyle name="Year" xfId="5098" xr:uid="{00000000-0005-0000-0000-000020260000}"/>
    <cellStyle name="Year Estimate" xfId="5099" xr:uid="{00000000-0005-0000-0000-000021260000}"/>
    <cellStyle name="Year, Actual" xfId="5100" xr:uid="{00000000-0005-0000-0000-000022260000}"/>
    <cellStyle name="YearE_ Pies " xfId="5101" xr:uid="{00000000-0005-0000-0000-000023260000}"/>
    <cellStyle name="YearFormat" xfId="5102" xr:uid="{00000000-0005-0000-0000-000024260000}"/>
    <cellStyle name="YearFormat 2" xfId="6214" xr:uid="{00000000-0005-0000-0000-000025260000}"/>
    <cellStyle name="Yen" xfId="5103" xr:uid="{00000000-0005-0000-0000-000026260000}"/>
    <cellStyle name="YesNo" xfId="5104" xr:uid="{00000000-0005-0000-0000-000027260000}"/>
    <cellStyle name="쬞\?1@" xfId="5105" xr:uid="{00000000-0005-0000-0000-000028260000}"/>
    <cellStyle name="千位分隔 2" xfId="5106" xr:uid="{00000000-0005-0000-0000-000029260000}"/>
    <cellStyle name="常规 2" xfId="5107" xr:uid="{00000000-0005-0000-0000-00002A260000}"/>
    <cellStyle name="標準_car_JP" xfId="5108" xr:uid="{00000000-0005-0000-0000-00002B260000}"/>
  </cellStyles>
  <dxfs count="5">
    <dxf>
      <font>
        <color theme="0" tint="-0.34998626667073579"/>
      </font>
    </dxf>
    <dxf>
      <font>
        <color theme="0" tint="-0.34998626667073579"/>
      </font>
    </dxf>
    <dxf>
      <font>
        <color theme="0" tint="-0.34998626667073579"/>
      </font>
    </dxf>
    <dxf>
      <font>
        <color theme="0" tint="-0.34998626667073579"/>
      </font>
    </dxf>
    <dxf>
      <font>
        <color theme="0" tint="-0.34998626667073579"/>
      </font>
    </dxf>
  </dxfs>
  <tableStyles count="0" defaultTableStyle="TableStyleMedium9" defaultPivotStyle="PivotStyleLight16"/>
  <colors>
    <mruColors>
      <color rgb="FFFFFF66"/>
      <color rgb="FF66FFFF"/>
      <color rgb="FF0033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20</xdr:row>
      <xdr:rowOff>11206</xdr:rowOff>
    </xdr:from>
    <xdr:to>
      <xdr:col>2</xdr:col>
      <xdr:colOff>7655859</xdr:colOff>
      <xdr:row>27</xdr:row>
      <xdr:rowOff>96931</xdr:rowOff>
    </xdr:to>
    <xdr:sp macro="" textlink="">
      <xdr:nvSpPr>
        <xdr:cNvPr id="2" name="Text Box 50">
          <a:extLst>
            <a:ext uri="{FF2B5EF4-FFF2-40B4-BE49-F238E27FC236}">
              <a16:creationId xmlns:a16="http://schemas.microsoft.com/office/drawing/2014/main" id="{00000000-0008-0000-0000-000002000000}"/>
            </a:ext>
          </a:extLst>
        </xdr:cNvPr>
        <xdr:cNvSpPr txBox="1">
          <a:spLocks noChangeArrowheads="1"/>
        </xdr:cNvSpPr>
      </xdr:nvSpPr>
      <xdr:spPr bwMode="auto">
        <a:xfrm>
          <a:off x="188259" y="6465794"/>
          <a:ext cx="10213041" cy="1419225"/>
        </a:xfrm>
        <a:prstGeom prst="rect">
          <a:avLst/>
        </a:prstGeom>
        <a:noFill/>
        <a:ln>
          <a:noFill/>
        </a:ln>
        <a:effectLst>
          <a:softEdge rad="31750"/>
        </a:effec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5041</xdr:colOff>
      <xdr:row>0</xdr:row>
      <xdr:rowOff>0</xdr:rowOff>
    </xdr:from>
    <xdr:to>
      <xdr:col>4</xdr:col>
      <xdr:colOff>47624</xdr:colOff>
      <xdr:row>1</xdr:row>
      <xdr:rowOff>153519</xdr:rowOff>
    </xdr:to>
    <xdr:grpSp>
      <xdr:nvGrpSpPr>
        <xdr:cNvPr id="4" name="Group 3">
          <a:extLst>
            <a:ext uri="{FF2B5EF4-FFF2-40B4-BE49-F238E27FC236}">
              <a16:creationId xmlns:a16="http://schemas.microsoft.com/office/drawing/2014/main" id="{00000000-0008-0000-0000-000004000000}"/>
            </a:ext>
          </a:extLst>
        </xdr:cNvPr>
        <xdr:cNvGrpSpPr/>
      </xdr:nvGrpSpPr>
      <xdr:grpSpPr>
        <a:xfrm>
          <a:off x="5041" y="0"/>
          <a:ext cx="11464646" cy="2360144"/>
          <a:chOff x="10997237" y="5479676"/>
          <a:chExt cx="8857420" cy="2022148"/>
        </a:xfrm>
      </xdr:grpSpPr>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000-000006000000}"/>
              </a:ext>
            </a:extLst>
          </xdr:cNvPr>
          <xdr:cNvSpPr/>
        </xdr:nvSpPr>
        <xdr:spPr>
          <a:xfrm>
            <a:off x="11215555" y="59566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000-000008000000}"/>
              </a:ext>
            </a:extLst>
          </xdr:cNvPr>
          <xdr:cNvSpPr/>
        </xdr:nvSpPr>
        <xdr:spPr>
          <a:xfrm>
            <a:off x="11516930" y="5637897"/>
            <a:ext cx="1486855"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6221505</xdr:colOff>
      <xdr:row>0</xdr:row>
      <xdr:rowOff>1719542</xdr:rowOff>
    </xdr:from>
    <xdr:to>
      <xdr:col>3</xdr:col>
      <xdr:colOff>230281</xdr:colOff>
      <xdr:row>0</xdr:row>
      <xdr:rowOff>1967192</xdr:rowOff>
    </xdr:to>
    <xdr:sp macro="" textlink="">
      <xdr:nvSpPr>
        <xdr:cNvPr id="9" name="TextBox 8">
          <a:extLst>
            <a:ext uri="{FF2B5EF4-FFF2-40B4-BE49-F238E27FC236}">
              <a16:creationId xmlns:a16="http://schemas.microsoft.com/office/drawing/2014/main" id="{00000000-0008-0000-0000-000009000000}"/>
            </a:ext>
          </a:extLst>
        </xdr:cNvPr>
        <xdr:cNvSpPr txBox="1"/>
      </xdr:nvSpPr>
      <xdr:spPr>
        <a:xfrm>
          <a:off x="8974230" y="1719542"/>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1</xdr:colOff>
      <xdr:row>0</xdr:row>
      <xdr:rowOff>134471</xdr:rowOff>
    </xdr:from>
    <xdr:to>
      <xdr:col>24</xdr:col>
      <xdr:colOff>508000</xdr:colOff>
      <xdr:row>11</xdr:row>
      <xdr:rowOff>137094</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317501" y="134471"/>
          <a:ext cx="19469099" cy="2098123"/>
          <a:chOff x="10997237" y="5479676"/>
          <a:chExt cx="8857420" cy="1900278"/>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A00-000004000000}"/>
              </a:ext>
            </a:extLst>
          </xdr:cNvPr>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2015 - 2020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20</xdr:col>
      <xdr:colOff>433917</xdr:colOff>
      <xdr:row>8</xdr:row>
      <xdr:rowOff>149412</xdr:rowOff>
    </xdr:from>
    <xdr:to>
      <xdr:col>24</xdr:col>
      <xdr:colOff>46689</xdr:colOff>
      <xdr:row>11</xdr:row>
      <xdr:rowOff>0</xdr:rowOff>
    </xdr:to>
    <xdr:sp macro="" textlink="">
      <xdr:nvSpPr>
        <xdr:cNvPr id="7" name="TextBox 6">
          <a:extLst>
            <a:ext uri="{FF2B5EF4-FFF2-40B4-BE49-F238E27FC236}">
              <a16:creationId xmlns:a16="http://schemas.microsoft.com/office/drawing/2014/main" id="{00000000-0008-0000-0A00-000007000000}"/>
            </a:ext>
          </a:extLst>
        </xdr:cNvPr>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a:extLst>
            <a:ext uri="{FF2B5EF4-FFF2-40B4-BE49-F238E27FC236}">
              <a16:creationId xmlns:a16="http://schemas.microsoft.com/office/drawing/2014/main" id="{00000000-0008-0000-0A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a:extLst>
            <a:ext uri="{FF2B5EF4-FFF2-40B4-BE49-F238E27FC236}">
              <a16:creationId xmlns:a16="http://schemas.microsoft.com/office/drawing/2014/main" id="{00000000-0008-0000-0A00-000009000000}"/>
            </a:ext>
          </a:extLst>
        </xdr:cNvPr>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0" y="0"/>
          <a:ext cx="19907250" cy="1989667"/>
          <a:chOff x="10997237" y="5479676"/>
          <a:chExt cx="8857420" cy="1900278"/>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B00-000004000000}"/>
              </a:ext>
            </a:extLst>
          </xdr:cNvPr>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B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B00-000006000000}"/>
              </a:ext>
            </a:extLst>
          </xdr:cNvPr>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a:extLst>
            <a:ext uri="{FF2B5EF4-FFF2-40B4-BE49-F238E27FC236}">
              <a16:creationId xmlns:a16="http://schemas.microsoft.com/office/drawing/2014/main" id="{00000000-0008-0000-0B00-000007000000}"/>
            </a:ext>
          </a:extLst>
        </xdr:cNvPr>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95250</xdr:colOff>
      <xdr:row>0</xdr:row>
      <xdr:rowOff>152400</xdr:rowOff>
    </xdr:from>
    <xdr:to>
      <xdr:col>32</xdr:col>
      <xdr:colOff>381000</xdr:colOff>
      <xdr:row>10</xdr:row>
      <xdr:rowOff>133350</xdr:rowOff>
    </xdr:to>
    <xdr:grpSp>
      <xdr:nvGrpSpPr>
        <xdr:cNvPr id="2" name="Group 1">
          <a:extLst>
            <a:ext uri="{FF2B5EF4-FFF2-40B4-BE49-F238E27FC236}">
              <a16:creationId xmlns:a16="http://schemas.microsoft.com/office/drawing/2014/main" id="{00000000-0008-0000-0C00-000002000000}"/>
            </a:ext>
          </a:extLst>
        </xdr:cNvPr>
        <xdr:cNvGrpSpPr/>
      </xdr:nvGrpSpPr>
      <xdr:grpSpPr>
        <a:xfrm>
          <a:off x="95250" y="152400"/>
          <a:ext cx="20743333" cy="1780117"/>
          <a:chOff x="10997237" y="5479676"/>
          <a:chExt cx="8857420" cy="1900278"/>
        </a:xfrm>
      </xdr:grpSpPr>
      <xdr:pic>
        <xdr:nvPicPr>
          <xdr:cNvPr id="3" name="Picture 2">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C00-000004000000}"/>
              </a:ext>
            </a:extLst>
          </xdr:cNvPr>
          <xdr:cNvSpPr/>
        </xdr:nvSpPr>
        <xdr:spPr>
          <a:xfrm>
            <a:off x="11104367" y="6026223"/>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C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5069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C00-000006000000}"/>
              </a:ext>
            </a:extLst>
          </xdr:cNvPr>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28</xdr:col>
      <xdr:colOff>95250</xdr:colOff>
      <xdr:row>7</xdr:row>
      <xdr:rowOff>169334</xdr:rowOff>
    </xdr:from>
    <xdr:to>
      <xdr:col>31</xdr:col>
      <xdr:colOff>570442</xdr:colOff>
      <xdr:row>9</xdr:row>
      <xdr:rowOff>35984</xdr:rowOff>
    </xdr:to>
    <xdr:sp macro="" textlink="">
      <xdr:nvSpPr>
        <xdr:cNvPr id="7" name="TextBox 6">
          <a:extLst>
            <a:ext uri="{FF2B5EF4-FFF2-40B4-BE49-F238E27FC236}">
              <a16:creationId xmlns:a16="http://schemas.microsoft.com/office/drawing/2014/main" id="{00000000-0008-0000-0C00-000007000000}"/>
            </a:ext>
          </a:extLst>
        </xdr:cNvPr>
        <xdr:cNvSpPr txBox="1"/>
      </xdr:nvSpPr>
      <xdr:spPr>
        <a:xfrm>
          <a:off x="25569333" y="1502834"/>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266700</xdr:colOff>
      <xdr:row>0</xdr:row>
      <xdr:rowOff>180975</xdr:rowOff>
    </xdr:from>
    <xdr:to>
      <xdr:col>22</xdr:col>
      <xdr:colOff>561975</xdr:colOff>
      <xdr:row>10</xdr:row>
      <xdr:rowOff>170391</xdr:rowOff>
    </xdr:to>
    <xdr:pic>
      <xdr:nvPicPr>
        <xdr:cNvPr id="2" name="Picture 1">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66700" y="180975"/>
          <a:ext cx="14316075" cy="1894416"/>
        </a:xfrm>
        <a:prstGeom prst="rect">
          <a:avLst/>
        </a:prstGeom>
        <a:ln>
          <a:noFill/>
        </a:ln>
        <a:effectLst>
          <a:softEdge rad="112500"/>
        </a:effectLst>
      </xdr:spPr>
    </xdr:pic>
    <xdr:clientData/>
  </xdr:twoCellAnchor>
  <xdr:twoCellAnchor>
    <xdr:from>
      <xdr:col>1</xdr:col>
      <xdr:colOff>209550</xdr:colOff>
      <xdr:row>4</xdr:row>
      <xdr:rowOff>28575</xdr:rowOff>
    </xdr:from>
    <xdr:to>
      <xdr:col>21</xdr:col>
      <xdr:colOff>311572</xdr:colOff>
      <xdr:row>10</xdr:row>
      <xdr:rowOff>158148</xdr:rowOff>
    </xdr:to>
    <xdr:sp macro="" textlink="">
      <xdr:nvSpPr>
        <xdr:cNvPr id="3" name="Rectangle 2">
          <a:extLst>
            <a:ext uri="{FF2B5EF4-FFF2-40B4-BE49-F238E27FC236}">
              <a16:creationId xmlns:a16="http://schemas.microsoft.com/office/drawing/2014/main" id="{00000000-0008-0000-0D00-000003000000}"/>
            </a:ext>
          </a:extLst>
        </xdr:cNvPr>
        <xdr:cNvSpPr/>
      </xdr:nvSpPr>
      <xdr:spPr>
        <a:xfrm>
          <a:off x="819150" y="790575"/>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Documentation for Streetlighting Projects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D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8</xdr:col>
      <xdr:colOff>343118</xdr:colOff>
      <xdr:row>5</xdr:row>
      <xdr:rowOff>14660</xdr:rowOff>
    </xdr:to>
    <xdr:sp macro="" textlink="">
      <xdr:nvSpPr>
        <xdr:cNvPr id="5" name="Rectangle 4">
          <a:extLst>
            <a:ext uri="{FF2B5EF4-FFF2-40B4-BE49-F238E27FC236}">
              <a16:creationId xmlns:a16="http://schemas.microsoft.com/office/drawing/2014/main" id="{00000000-0008-0000-0D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18</xdr:col>
      <xdr:colOff>371475</xdr:colOff>
      <xdr:row>8</xdr:row>
      <xdr:rowOff>47625</xdr:rowOff>
    </xdr:from>
    <xdr:to>
      <xdr:col>22</xdr:col>
      <xdr:colOff>249767</xdr:colOff>
      <xdr:row>9</xdr:row>
      <xdr:rowOff>104775</xdr:rowOff>
    </xdr:to>
    <xdr:sp macro="" textlink="">
      <xdr:nvSpPr>
        <xdr:cNvPr id="6" name="TextBox 5">
          <a:extLst>
            <a:ext uri="{FF2B5EF4-FFF2-40B4-BE49-F238E27FC236}">
              <a16:creationId xmlns:a16="http://schemas.microsoft.com/office/drawing/2014/main" id="{00000000-0008-0000-0D00-000006000000}"/>
            </a:ext>
          </a:extLst>
        </xdr:cNvPr>
        <xdr:cNvSpPr txBox="1"/>
      </xdr:nvSpPr>
      <xdr:spPr>
        <a:xfrm>
          <a:off x="11953875" y="15716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297519</xdr:colOff>
      <xdr:row>1</xdr:row>
      <xdr:rowOff>96932</xdr:rowOff>
    </xdr:from>
    <xdr:to>
      <xdr:col>23</xdr:col>
      <xdr:colOff>304801</xdr:colOff>
      <xdr:row>13</xdr:row>
      <xdr:rowOff>100854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297519" y="279495"/>
          <a:ext cx="16556970" cy="2194672"/>
          <a:chOff x="11012846" y="5479676"/>
          <a:chExt cx="8857420" cy="1900278"/>
        </a:xfrm>
      </xdr:grpSpPr>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12846"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100-000004000000}"/>
              </a:ext>
            </a:extLst>
          </xdr:cNvPr>
          <xdr:cNvSpPr/>
        </xdr:nvSpPr>
        <xdr:spPr>
          <a:xfrm>
            <a:off x="11118398" y="6173855"/>
            <a:ext cx="8566570" cy="92624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Instructions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731384"/>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100-000006000000}"/>
              </a:ext>
            </a:extLst>
          </xdr:cNvPr>
          <xdr:cNvSpPr/>
        </xdr:nvSpPr>
        <xdr:spPr>
          <a:xfrm>
            <a:off x="11528227" y="574065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457200</xdr:colOff>
      <xdr:row>10</xdr:row>
      <xdr:rowOff>104775</xdr:rowOff>
    </xdr:from>
    <xdr:to>
      <xdr:col>22</xdr:col>
      <xdr:colOff>421006</xdr:colOff>
      <xdr:row>11</xdr:row>
      <xdr:rowOff>171450</xdr:rowOff>
    </xdr:to>
    <xdr:sp macro="" textlink="">
      <xdr:nvSpPr>
        <xdr:cNvPr id="8" name="TextBox 7">
          <a:extLst>
            <a:ext uri="{FF2B5EF4-FFF2-40B4-BE49-F238E27FC236}">
              <a16:creationId xmlns:a16="http://schemas.microsoft.com/office/drawing/2014/main" id="{00000000-0008-0000-0100-000008000000}"/>
            </a:ext>
          </a:extLst>
        </xdr:cNvPr>
        <xdr:cNvSpPr txBox="1"/>
      </xdr:nvSpPr>
      <xdr:spPr>
        <a:xfrm>
          <a:off x="14306550" y="1914525"/>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a:extLst>
            <a:ext uri="{FF2B5EF4-FFF2-40B4-BE49-F238E27FC236}">
              <a16:creationId xmlns:a16="http://schemas.microsoft.com/office/drawing/2014/main" id="{00000000-0008-0000-0200-000004000000}"/>
            </a:ext>
          </a:extLst>
        </xdr:cNvPr>
        <xdr:cNvGrpSpPr/>
      </xdr:nvGrpSpPr>
      <xdr:grpSpPr>
        <a:xfrm>
          <a:off x="123825" y="76200"/>
          <a:ext cx="20217342" cy="1971675"/>
          <a:chOff x="10997237" y="5479676"/>
          <a:chExt cx="8857420" cy="1900278"/>
        </a:xfrm>
      </xdr:grpSpPr>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200-000006000000}"/>
              </a:ext>
            </a:extLst>
          </xdr:cNvPr>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Checklist and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0"/>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200-000008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5</xdr:col>
      <xdr:colOff>1208314</xdr:colOff>
      <xdr:row>0</xdr:row>
      <xdr:rowOff>1458686</xdr:rowOff>
    </xdr:from>
    <xdr:to>
      <xdr:col>5</xdr:col>
      <xdr:colOff>3058070</xdr:colOff>
      <xdr:row>0</xdr:row>
      <xdr:rowOff>1706336</xdr:rowOff>
    </xdr:to>
    <xdr:sp macro="" textlink="">
      <xdr:nvSpPr>
        <xdr:cNvPr id="10" name="TextBox 9">
          <a:extLst>
            <a:ext uri="{FF2B5EF4-FFF2-40B4-BE49-F238E27FC236}">
              <a16:creationId xmlns:a16="http://schemas.microsoft.com/office/drawing/2014/main" id="{00000000-0008-0000-0200-00000A000000}"/>
            </a:ext>
          </a:extLst>
        </xdr:cNvPr>
        <xdr:cNvSpPr txBox="1"/>
      </xdr:nvSpPr>
      <xdr:spPr>
        <a:xfrm>
          <a:off x="17645743" y="1458686"/>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135155</xdr:colOff>
      <xdr:row>0</xdr:row>
      <xdr:rowOff>47006</xdr:rowOff>
    </xdr:from>
    <xdr:to>
      <xdr:col>12</xdr:col>
      <xdr:colOff>110813</xdr:colOff>
      <xdr:row>1</xdr:row>
      <xdr:rowOff>555830</xdr:rowOff>
    </xdr:to>
    <xdr:grpSp>
      <xdr:nvGrpSpPr>
        <xdr:cNvPr id="2" name="Group 1">
          <a:extLst>
            <a:ext uri="{FF2B5EF4-FFF2-40B4-BE49-F238E27FC236}">
              <a16:creationId xmlns:a16="http://schemas.microsoft.com/office/drawing/2014/main" id="{00000000-0008-0000-0400-000002000000}"/>
            </a:ext>
          </a:extLst>
        </xdr:cNvPr>
        <xdr:cNvGrpSpPr/>
      </xdr:nvGrpSpPr>
      <xdr:grpSpPr>
        <a:xfrm>
          <a:off x="135155" y="47006"/>
          <a:ext cx="20629345" cy="2334449"/>
          <a:chOff x="11005139" y="5482585"/>
          <a:chExt cx="8857420" cy="1900278"/>
        </a:xfrm>
      </xdr:grpSpPr>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05139" y="5482585"/>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400-000004000000}"/>
              </a:ext>
            </a:extLst>
          </xdr:cNvPr>
          <xdr:cNvSpPr/>
        </xdr:nvSpPr>
        <xdr:spPr>
          <a:xfrm>
            <a:off x="11224639" y="6136775"/>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22587" y="5705314"/>
            <a:ext cx="335573"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400-000006000000}"/>
              </a:ext>
            </a:extLst>
          </xdr:cNvPr>
          <xdr:cNvSpPr/>
        </xdr:nvSpPr>
        <xdr:spPr>
          <a:xfrm>
            <a:off x="11614591" y="573524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editAs="oneCell">
        <xdr:from>
          <xdr:col>2</xdr:col>
          <xdr:colOff>958850</xdr:colOff>
          <xdr:row>53</xdr:row>
          <xdr:rowOff>25400</xdr:rowOff>
        </xdr:from>
        <xdr:to>
          <xdr:col>2</xdr:col>
          <xdr:colOff>1377950</xdr:colOff>
          <xdr:row>54</xdr:row>
          <xdr:rowOff>158750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4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958850</xdr:colOff>
          <xdr:row>56</xdr:row>
          <xdr:rowOff>25400</xdr:rowOff>
        </xdr:from>
        <xdr:to>
          <xdr:col>2</xdr:col>
          <xdr:colOff>1377950</xdr:colOff>
          <xdr:row>57</xdr:row>
          <xdr:rowOff>158750</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400-00001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958850</xdr:colOff>
          <xdr:row>59</xdr:row>
          <xdr:rowOff>25400</xdr:rowOff>
        </xdr:from>
        <xdr:to>
          <xdr:col>2</xdr:col>
          <xdr:colOff>1377950</xdr:colOff>
          <xdr:row>60</xdr:row>
          <xdr:rowOff>158750</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400-00001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958850</xdr:colOff>
          <xdr:row>62</xdr:row>
          <xdr:rowOff>25400</xdr:rowOff>
        </xdr:from>
        <xdr:to>
          <xdr:col>2</xdr:col>
          <xdr:colOff>1377950</xdr:colOff>
          <xdr:row>63</xdr:row>
          <xdr:rowOff>158750</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400-00001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958850</xdr:colOff>
          <xdr:row>65</xdr:row>
          <xdr:rowOff>25400</xdr:rowOff>
        </xdr:from>
        <xdr:to>
          <xdr:col>2</xdr:col>
          <xdr:colOff>1377950</xdr:colOff>
          <xdr:row>66</xdr:row>
          <xdr:rowOff>158750</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400-00001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348345</xdr:colOff>
      <xdr:row>0</xdr:row>
      <xdr:rowOff>1730828</xdr:rowOff>
    </xdr:from>
    <xdr:to>
      <xdr:col>11</xdr:col>
      <xdr:colOff>848272</xdr:colOff>
      <xdr:row>1</xdr:row>
      <xdr:rowOff>149678</xdr:rowOff>
    </xdr:to>
    <xdr:sp macro="" textlink="">
      <xdr:nvSpPr>
        <xdr:cNvPr id="13" name="TextBox 12">
          <a:extLst>
            <a:ext uri="{FF2B5EF4-FFF2-40B4-BE49-F238E27FC236}">
              <a16:creationId xmlns:a16="http://schemas.microsoft.com/office/drawing/2014/main" id="{00000000-0008-0000-0400-00000D000000}"/>
            </a:ext>
          </a:extLst>
        </xdr:cNvPr>
        <xdr:cNvSpPr txBox="1"/>
      </xdr:nvSpPr>
      <xdr:spPr>
        <a:xfrm>
          <a:off x="17896116" y="1730828"/>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2</xdr:col>
          <xdr:colOff>958850</xdr:colOff>
          <xdr:row>68</xdr:row>
          <xdr:rowOff>38100</xdr:rowOff>
        </xdr:from>
        <xdr:to>
          <xdr:col>2</xdr:col>
          <xdr:colOff>1377950</xdr:colOff>
          <xdr:row>69</xdr:row>
          <xdr:rowOff>177800</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400-00002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958850</xdr:colOff>
          <xdr:row>71</xdr:row>
          <xdr:rowOff>38100</xdr:rowOff>
        </xdr:from>
        <xdr:to>
          <xdr:col>2</xdr:col>
          <xdr:colOff>1377950</xdr:colOff>
          <xdr:row>72</xdr:row>
          <xdr:rowOff>177800</xdr:rowOff>
        </xdr:to>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400-00002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38125" y="38100"/>
          <a:ext cx="16641763" cy="2103438"/>
          <a:chOff x="10964411" y="5491703"/>
          <a:chExt cx="8857420" cy="1913598"/>
        </a:xfrm>
      </xdr:grpSpPr>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500-000004000000}"/>
              </a:ext>
            </a:extLst>
          </xdr:cNvPr>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500-000006000000}"/>
              </a:ext>
            </a:extLst>
          </xdr:cNvPr>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3908612</xdr:colOff>
      <xdr:row>8</xdr:row>
      <xdr:rowOff>116541</xdr:rowOff>
    </xdr:from>
    <xdr:to>
      <xdr:col>8</xdr:col>
      <xdr:colOff>146462</xdr:colOff>
      <xdr:row>10</xdr:row>
      <xdr:rowOff>5603</xdr:rowOff>
    </xdr:to>
    <xdr:sp macro="" textlink="">
      <xdr:nvSpPr>
        <xdr:cNvPr id="8" name="TextBox 7">
          <a:extLst>
            <a:ext uri="{FF2B5EF4-FFF2-40B4-BE49-F238E27FC236}">
              <a16:creationId xmlns:a16="http://schemas.microsoft.com/office/drawing/2014/main" id="{00000000-0008-0000-0500-000008000000}"/>
            </a:ext>
          </a:extLst>
        </xdr:cNvPr>
        <xdr:cNvSpPr txBox="1"/>
      </xdr:nvSpPr>
      <xdr:spPr>
        <a:xfrm>
          <a:off x="14388353" y="1550894"/>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102950" y="0"/>
          <a:ext cx="20291134" cy="2184702"/>
          <a:chOff x="10997237" y="5479676"/>
          <a:chExt cx="8857420" cy="1900278"/>
        </a:xfrm>
      </xdr:grpSpPr>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600-000004000000}"/>
              </a:ext>
            </a:extLst>
          </xdr:cNvPr>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600-000006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a:extLst>
            <a:ext uri="{FF2B5EF4-FFF2-40B4-BE49-F238E27FC236}">
              <a16:creationId xmlns:a16="http://schemas.microsoft.com/office/drawing/2014/main" id="{00000000-0008-0000-0600-000007000000}"/>
            </a:ext>
          </a:extLst>
        </xdr:cNvPr>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1</xdr:col>
      <xdr:colOff>49862</xdr:colOff>
      <xdr:row>0</xdr:row>
      <xdr:rowOff>281441</xdr:rowOff>
    </xdr:from>
    <xdr:to>
      <xdr:col>13</xdr:col>
      <xdr:colOff>793753</xdr:colOff>
      <xdr:row>1</xdr:row>
      <xdr:rowOff>31749</xdr:rowOff>
    </xdr:to>
    <xdr:grpSp>
      <xdr:nvGrpSpPr>
        <xdr:cNvPr id="3" name="Group 2">
          <a:extLst>
            <a:ext uri="{FF2B5EF4-FFF2-40B4-BE49-F238E27FC236}">
              <a16:creationId xmlns:a16="http://schemas.microsoft.com/office/drawing/2014/main" id="{00000000-0008-0000-0700-000003000000}"/>
            </a:ext>
          </a:extLst>
        </xdr:cNvPr>
        <xdr:cNvGrpSpPr/>
      </xdr:nvGrpSpPr>
      <xdr:grpSpPr>
        <a:xfrm>
          <a:off x="510237" y="281441"/>
          <a:ext cx="16095016" cy="1560058"/>
          <a:chOff x="11207347" y="5630816"/>
          <a:chExt cx="8999966" cy="1385141"/>
        </a:xfrm>
      </xdr:grpSpPr>
      <xdr:sp macro="" textlink="">
        <xdr:nvSpPr>
          <xdr:cNvPr id="5" name="Rectangle 4">
            <a:extLst>
              <a:ext uri="{FF2B5EF4-FFF2-40B4-BE49-F238E27FC236}">
                <a16:creationId xmlns:a16="http://schemas.microsoft.com/office/drawing/2014/main" id="{00000000-0008-0000-0700-000005000000}"/>
              </a:ext>
            </a:extLst>
          </xdr:cNvPr>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07347" y="5630816"/>
            <a:ext cx="373357"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700-000007000000}"/>
              </a:ext>
            </a:extLst>
          </xdr:cNvPr>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a:extLst>
            <a:ext uri="{FF2B5EF4-FFF2-40B4-BE49-F238E27FC236}">
              <a16:creationId xmlns:a16="http://schemas.microsoft.com/office/drawing/2014/main" id="{00000000-0008-0000-0700-000008000000}"/>
            </a:ext>
          </a:extLst>
        </xdr:cNvPr>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285750</xdr:colOff>
      <xdr:row>1</xdr:row>
      <xdr:rowOff>114300</xdr:rowOff>
    </xdr:from>
    <xdr:to>
      <xdr:col>23</xdr:col>
      <xdr:colOff>581025</xdr:colOff>
      <xdr:row>11</xdr:row>
      <xdr:rowOff>103716</xdr:rowOff>
    </xdr:to>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85750" y="304800"/>
          <a:ext cx="14316075" cy="1894416"/>
        </a:xfrm>
        <a:prstGeom prst="rect">
          <a:avLst/>
        </a:prstGeom>
        <a:ln>
          <a:noFill/>
        </a:ln>
        <a:effectLst>
          <a:softEdge rad="112500"/>
        </a:effectLst>
      </xdr:spPr>
    </xdr:pic>
    <xdr:clientData/>
  </xdr:twoCellAnchor>
  <xdr:twoCellAnchor>
    <xdr:from>
      <xdr:col>1</xdr:col>
      <xdr:colOff>219075</xdr:colOff>
      <xdr:row>4</xdr:row>
      <xdr:rowOff>114300</xdr:rowOff>
    </xdr:from>
    <xdr:to>
      <xdr:col>22</xdr:col>
      <xdr:colOff>321097</xdr:colOff>
      <xdr:row>11</xdr:row>
      <xdr:rowOff>53373</xdr:rowOff>
    </xdr:to>
    <xdr:sp macro="" textlink="">
      <xdr:nvSpPr>
        <xdr:cNvPr id="3" name="Rectangle 2">
          <a:extLst>
            <a:ext uri="{FF2B5EF4-FFF2-40B4-BE49-F238E27FC236}">
              <a16:creationId xmlns:a16="http://schemas.microsoft.com/office/drawing/2014/main" id="{00000000-0008-0000-0800-000003000000}"/>
            </a:ext>
          </a:extLst>
        </xdr:cNvPr>
        <xdr:cNvSpPr/>
      </xdr:nvSpPr>
      <xdr:spPr>
        <a:xfrm>
          <a:off x="828675" y="876300"/>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Determination of Rate Class Allocations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9</xdr:col>
      <xdr:colOff>343118</xdr:colOff>
      <xdr:row>5</xdr:row>
      <xdr:rowOff>14660</xdr:rowOff>
    </xdr:to>
    <xdr:sp macro="" textlink="">
      <xdr:nvSpPr>
        <xdr:cNvPr id="5" name="Rectangle 4">
          <a:extLst>
            <a:ext uri="{FF2B5EF4-FFF2-40B4-BE49-F238E27FC236}">
              <a16:creationId xmlns:a16="http://schemas.microsoft.com/office/drawing/2014/main" id="{00000000-0008-0000-08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19</xdr:col>
      <xdr:colOff>352425</xdr:colOff>
      <xdr:row>9</xdr:row>
      <xdr:rowOff>9525</xdr:rowOff>
    </xdr:from>
    <xdr:to>
      <xdr:col>23</xdr:col>
      <xdr:colOff>230717</xdr:colOff>
      <xdr:row>10</xdr:row>
      <xdr:rowOff>66675</xdr:rowOff>
    </xdr:to>
    <xdr:sp macro="" textlink="">
      <xdr:nvSpPr>
        <xdr:cNvPr id="6" name="TextBox 5">
          <a:extLst>
            <a:ext uri="{FF2B5EF4-FFF2-40B4-BE49-F238E27FC236}">
              <a16:creationId xmlns:a16="http://schemas.microsoft.com/office/drawing/2014/main" id="{00000000-0008-0000-0800-000006000000}"/>
            </a:ext>
          </a:extLst>
        </xdr:cNvPr>
        <xdr:cNvSpPr txBox="1"/>
      </xdr:nvSpPr>
      <xdr:spPr>
        <a:xfrm>
          <a:off x="11934825" y="17240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24</xdr:col>
      <xdr:colOff>275165</xdr:colOff>
      <xdr:row>1</xdr:row>
      <xdr:rowOff>158750</xdr:rowOff>
    </xdr:to>
    <xdr:pic>
      <xdr:nvPicPr>
        <xdr:cNvPr id="2" name="Picture 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22</xdr:col>
      <xdr:colOff>327293</xdr:colOff>
      <xdr:row>2</xdr:row>
      <xdr:rowOff>83418</xdr:rowOff>
    </xdr:to>
    <xdr:grpSp>
      <xdr:nvGrpSpPr>
        <xdr:cNvPr id="3" name="Group 2">
          <a:extLst>
            <a:ext uri="{FF2B5EF4-FFF2-40B4-BE49-F238E27FC236}">
              <a16:creationId xmlns:a16="http://schemas.microsoft.com/office/drawing/2014/main" id="{00000000-0008-0000-0900-000003000000}"/>
            </a:ext>
          </a:extLst>
        </xdr:cNvPr>
        <xdr:cNvGrpSpPr/>
      </xdr:nvGrpSpPr>
      <xdr:grpSpPr>
        <a:xfrm>
          <a:off x="426782" y="216648"/>
          <a:ext cx="18415297" cy="2243484"/>
          <a:chOff x="11176383" y="5659979"/>
          <a:chExt cx="6311801" cy="1821373"/>
        </a:xfrm>
      </xdr:grpSpPr>
      <xdr:sp macro="" textlink="">
        <xdr:nvSpPr>
          <xdr:cNvPr id="4" name="Rectangle 3">
            <a:extLst>
              <a:ext uri="{FF2B5EF4-FFF2-40B4-BE49-F238E27FC236}">
                <a16:creationId xmlns:a16="http://schemas.microsoft.com/office/drawing/2014/main" id="{00000000-0008-0000-0900-000004000000}"/>
              </a:ext>
            </a:extLst>
          </xdr:cNvPr>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9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900-000006000000}"/>
              </a:ext>
            </a:extLst>
          </xdr:cNvPr>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631203</xdr:colOff>
      <xdr:row>0</xdr:row>
      <xdr:rowOff>1678997</xdr:rowOff>
    </xdr:from>
    <xdr:to>
      <xdr:col>23</xdr:col>
      <xdr:colOff>397311</xdr:colOff>
      <xdr:row>0</xdr:row>
      <xdr:rowOff>2078443</xdr:rowOff>
    </xdr:to>
    <xdr:sp macro="" textlink="">
      <xdr:nvSpPr>
        <xdr:cNvPr id="7" name="TextBox 6">
          <a:extLst>
            <a:ext uri="{FF2B5EF4-FFF2-40B4-BE49-F238E27FC236}">
              <a16:creationId xmlns:a16="http://schemas.microsoft.com/office/drawing/2014/main" id="{00000000-0008-0000-0900-000007000000}"/>
            </a:ext>
          </a:extLst>
        </xdr:cNvPr>
        <xdr:cNvSpPr txBox="1"/>
      </xdr:nvSpPr>
      <xdr:spPr>
        <a:xfrm>
          <a:off x="16827936" y="1678997"/>
          <a:ext cx="2373842"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PROGRAMS\Portfolio%20of%20Programs%20-%20Consolidated%20View\Reports\LDC%20Quarterly%20Report%20Template\Results%20by%20LDC.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Regulatory/OEB/IRM/2020%20IRM/5-%20Model%20LRAMVA%202018/NTRZ/LRAMVA%20Model/2020_LRAMVA_NTRZv9.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Regulatory/OEB/IRM/2020%20IRM/5-%20Model%20LRAMVA%202018/IESO%20&amp;%20Customer%20First%20Reports/Customer%20First%20from%20Angela/Participation%20and%20Cost%20Report%20-%20Newmarket-Tay%20Power%20Distribution%20Ltd.%20-%202019%2004.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Regulatory/OEB/IRM/2020%20IRM/5-%20Model%20LRAMVA%202018/NTRZ/IESO%20&amp;%20CDM%20Data/NTRZ_Projects_2018_20191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 val="Funding Mechanism List"/>
      <sheetName val="LDC List"/>
      <sheetName val="Program List"/>
      <sheetName val="Framework List"/>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Instructions"/>
      <sheetName val="LRAMVA Checklist Schematic"/>
      <sheetName val="DropDownList"/>
      <sheetName val="1.  LRAMVA Summary"/>
      <sheetName val="1-a.  Summary of Changes"/>
      <sheetName val="2. LRAMVA Threshold"/>
      <sheetName val="3.  Distribution Rates"/>
      <sheetName val="3-a.  Rate Class Allocations"/>
      <sheetName val="4.  2011-2014 LRAM"/>
      <sheetName val="5.  2015-2020 LRAM"/>
      <sheetName val="6.  Carrying Charges"/>
      <sheetName val="7.  Persistence Report"/>
      <sheetName val="8.  Streetlighting"/>
    </sheetNames>
    <sheetDataSet>
      <sheetData sheetId="0"/>
      <sheetData sheetId="1"/>
      <sheetData sheetId="2"/>
      <sheetData sheetId="3"/>
      <sheetData sheetId="4">
        <row r="43">
          <cell r="D43" t="str">
            <v>kWh</v>
          </cell>
          <cell r="E43" t="str">
            <v>kWh</v>
          </cell>
          <cell r="F43" t="str">
            <v>kW</v>
          </cell>
          <cell r="G43" t="str">
            <v>kW</v>
          </cell>
        </row>
      </sheetData>
      <sheetData sheetId="5"/>
      <sheetData sheetId="6"/>
      <sheetData sheetId="7"/>
      <sheetData sheetId="8"/>
      <sheetData sheetId="9"/>
      <sheetData sheetId="10"/>
      <sheetData sheetId="11"/>
      <sheetData sheetId="12">
        <row r="26">
          <cell r="L26">
            <v>2011</v>
          </cell>
          <cell r="M26">
            <v>2012</v>
          </cell>
          <cell r="N26">
            <v>2013</v>
          </cell>
          <cell r="O26">
            <v>2014</v>
          </cell>
          <cell r="P26">
            <v>2015</v>
          </cell>
          <cell r="Q26">
            <v>2016</v>
          </cell>
          <cell r="R26">
            <v>2017</v>
          </cell>
          <cell r="S26">
            <v>2018</v>
          </cell>
          <cell r="T26">
            <v>2019</v>
          </cell>
          <cell r="U26">
            <v>2020</v>
          </cell>
          <cell r="V26">
            <v>2021</v>
          </cell>
          <cell r="W26">
            <v>2022</v>
          </cell>
          <cell r="X26">
            <v>2023</v>
          </cell>
          <cell r="Y26">
            <v>2024</v>
          </cell>
          <cell r="Z26">
            <v>2025</v>
          </cell>
          <cell r="AA26">
            <v>2026</v>
          </cell>
          <cell r="AB26">
            <v>2027</v>
          </cell>
          <cell r="AC26">
            <v>2028</v>
          </cell>
          <cell r="AD26">
            <v>2029</v>
          </cell>
          <cell r="AE26">
            <v>2030</v>
          </cell>
          <cell r="AF26">
            <v>2031</v>
          </cell>
          <cell r="AG26">
            <v>2032</v>
          </cell>
          <cell r="AH26">
            <v>2033</v>
          </cell>
          <cell r="AI26">
            <v>2034</v>
          </cell>
          <cell r="AJ26">
            <v>2035</v>
          </cell>
          <cell r="AK26">
            <v>2036</v>
          </cell>
          <cell r="AL26">
            <v>2037</v>
          </cell>
          <cell r="AM26">
            <v>2038</v>
          </cell>
          <cell r="AN26">
            <v>2039</v>
          </cell>
          <cell r="AO26">
            <v>2040</v>
          </cell>
          <cell r="AQ26">
            <v>2011</v>
          </cell>
          <cell r="AR26">
            <v>2012</v>
          </cell>
          <cell r="AS26">
            <v>2013</v>
          </cell>
          <cell r="AT26">
            <v>2014</v>
          </cell>
          <cell r="AU26">
            <v>2015</v>
          </cell>
          <cell r="AV26">
            <v>2016</v>
          </cell>
          <cell r="AW26">
            <v>2017</v>
          </cell>
          <cell r="AX26">
            <v>2018</v>
          </cell>
          <cell r="AY26">
            <v>2019</v>
          </cell>
          <cell r="AZ26">
            <v>2020</v>
          </cell>
          <cell r="BA26">
            <v>2021</v>
          </cell>
          <cell r="BB26">
            <v>2022</v>
          </cell>
          <cell r="BC26">
            <v>2023</v>
          </cell>
          <cell r="BD26">
            <v>2024</v>
          </cell>
          <cell r="BE26">
            <v>2025</v>
          </cell>
          <cell r="BF26">
            <v>2026</v>
          </cell>
          <cell r="BG26">
            <v>2027</v>
          </cell>
          <cell r="BH26">
            <v>2028</v>
          </cell>
          <cell r="BI26">
            <v>2029</v>
          </cell>
          <cell r="BJ26">
            <v>2030</v>
          </cell>
          <cell r="BK26">
            <v>2031</v>
          </cell>
          <cell r="BL26">
            <v>2032</v>
          </cell>
          <cell r="BM26">
            <v>2033</v>
          </cell>
          <cell r="BN26">
            <v>2034</v>
          </cell>
          <cell r="BO26">
            <v>2035</v>
          </cell>
          <cell r="BP26">
            <v>2036</v>
          </cell>
          <cell r="BQ26">
            <v>2037</v>
          </cell>
          <cell r="BR26">
            <v>2038</v>
          </cell>
          <cell r="BS26">
            <v>2039</v>
          </cell>
          <cell r="BT26">
            <v>2040</v>
          </cell>
        </row>
        <row r="27">
          <cell r="L27"/>
          <cell r="M27"/>
          <cell r="N27"/>
          <cell r="O27"/>
          <cell r="P27"/>
          <cell r="Q27"/>
          <cell r="R27"/>
          <cell r="S27">
            <v>0</v>
          </cell>
          <cell r="T27"/>
          <cell r="U27">
            <v>0</v>
          </cell>
          <cell r="V27">
            <v>0</v>
          </cell>
          <cell r="W27">
            <v>0</v>
          </cell>
          <cell r="X27">
            <v>0</v>
          </cell>
          <cell r="Y27">
            <v>0</v>
          </cell>
          <cell r="Z27">
            <v>0</v>
          </cell>
          <cell r="AA27">
            <v>0</v>
          </cell>
          <cell r="AB27">
            <v>0</v>
          </cell>
          <cell r="AC27">
            <v>0</v>
          </cell>
          <cell r="AD27">
            <v>0</v>
          </cell>
          <cell r="AE27">
            <v>0</v>
          </cell>
          <cell r="AF27">
            <v>0</v>
          </cell>
          <cell r="AG27">
            <v>0</v>
          </cell>
          <cell r="AH27">
            <v>0</v>
          </cell>
          <cell r="AI27">
            <v>0</v>
          </cell>
          <cell r="AJ27">
            <v>0</v>
          </cell>
          <cell r="AK27">
            <v>0</v>
          </cell>
          <cell r="AL27">
            <v>0</v>
          </cell>
          <cell r="AM27">
            <v>0</v>
          </cell>
          <cell r="AN27">
            <v>0</v>
          </cell>
          <cell r="AO27" t="str">
            <v/>
          </cell>
          <cell r="AQ27"/>
          <cell r="AR27"/>
          <cell r="AS27"/>
          <cell r="AT27"/>
          <cell r="AU27"/>
          <cell r="AV27"/>
          <cell r="AW27"/>
          <cell r="AX27">
            <v>0</v>
          </cell>
          <cell r="AY27"/>
          <cell r="AZ27">
            <v>0</v>
          </cell>
          <cell r="BA27">
            <v>0</v>
          </cell>
          <cell r="BB27">
            <v>0</v>
          </cell>
          <cell r="BC27">
            <v>0</v>
          </cell>
          <cell r="BD27">
            <v>0</v>
          </cell>
          <cell r="BE27">
            <v>0</v>
          </cell>
          <cell r="BF27">
            <v>0</v>
          </cell>
          <cell r="BG27">
            <v>0</v>
          </cell>
          <cell r="BH27">
            <v>0</v>
          </cell>
          <cell r="BI27">
            <v>0</v>
          </cell>
          <cell r="BJ27">
            <v>0</v>
          </cell>
          <cell r="BK27">
            <v>0</v>
          </cell>
          <cell r="BL27">
            <v>0</v>
          </cell>
          <cell r="BM27">
            <v>0</v>
          </cell>
          <cell r="BN27">
            <v>0</v>
          </cell>
          <cell r="BO27">
            <v>0</v>
          </cell>
          <cell r="BP27">
            <v>0</v>
          </cell>
          <cell r="BQ27">
            <v>0</v>
          </cell>
          <cell r="BR27">
            <v>0</v>
          </cell>
          <cell r="BS27">
            <v>0</v>
          </cell>
          <cell r="BT27">
            <v>0</v>
          </cell>
          <cell r="BV27"/>
        </row>
        <row r="28">
          <cell r="L28"/>
          <cell r="M28"/>
          <cell r="N28"/>
          <cell r="O28"/>
          <cell r="P28"/>
          <cell r="Q28"/>
          <cell r="R28"/>
          <cell r="S28">
            <v>3</v>
          </cell>
          <cell r="T28"/>
          <cell r="U28">
            <v>0</v>
          </cell>
          <cell r="V28">
            <v>0</v>
          </cell>
          <cell r="W28">
            <v>0</v>
          </cell>
          <cell r="X28">
            <v>0</v>
          </cell>
          <cell r="Y28">
            <v>0</v>
          </cell>
          <cell r="Z28">
            <v>0</v>
          </cell>
          <cell r="AA28">
            <v>0</v>
          </cell>
          <cell r="AB28">
            <v>0</v>
          </cell>
          <cell r="AC28">
            <v>0</v>
          </cell>
          <cell r="AD28">
            <v>0</v>
          </cell>
          <cell r="AE28">
            <v>0</v>
          </cell>
          <cell r="AF28">
            <v>0</v>
          </cell>
          <cell r="AG28">
            <v>0</v>
          </cell>
          <cell r="AH28">
            <v>0</v>
          </cell>
          <cell r="AI28">
            <v>0</v>
          </cell>
          <cell r="AJ28">
            <v>0</v>
          </cell>
          <cell r="AK28">
            <v>0</v>
          </cell>
          <cell r="AL28">
            <v>0</v>
          </cell>
          <cell r="AM28">
            <v>0</v>
          </cell>
          <cell r="AN28">
            <v>0</v>
          </cell>
          <cell r="AO28">
            <v>0</v>
          </cell>
          <cell r="AQ28"/>
          <cell r="AR28"/>
          <cell r="AS28"/>
          <cell r="AT28"/>
          <cell r="AU28"/>
          <cell r="AV28"/>
          <cell r="AW28"/>
          <cell r="AX28">
            <v>18421</v>
          </cell>
          <cell r="AY28"/>
          <cell r="AZ28">
            <v>0</v>
          </cell>
          <cell r="BA28">
            <v>0</v>
          </cell>
          <cell r="BB28">
            <v>0</v>
          </cell>
          <cell r="BC28">
            <v>0</v>
          </cell>
          <cell r="BD28">
            <v>0</v>
          </cell>
          <cell r="BE28">
            <v>0</v>
          </cell>
          <cell r="BF28">
            <v>0</v>
          </cell>
          <cell r="BG28">
            <v>0</v>
          </cell>
          <cell r="BH28">
            <v>0</v>
          </cell>
          <cell r="BI28">
            <v>0</v>
          </cell>
          <cell r="BJ28">
            <v>0</v>
          </cell>
          <cell r="BK28">
            <v>0</v>
          </cell>
          <cell r="BL28">
            <v>0</v>
          </cell>
          <cell r="BM28">
            <v>0</v>
          </cell>
          <cell r="BN28">
            <v>0</v>
          </cell>
          <cell r="BO28">
            <v>0</v>
          </cell>
          <cell r="BP28">
            <v>0</v>
          </cell>
          <cell r="BQ28">
            <v>0</v>
          </cell>
          <cell r="BR28">
            <v>0</v>
          </cell>
          <cell r="BS28">
            <v>0</v>
          </cell>
          <cell r="BT28">
            <v>0</v>
          </cell>
          <cell r="BV28" t="str">
            <v>Appliance Retirement Initiative2015Current year savings</v>
          </cell>
        </row>
        <row r="29">
          <cell r="L29"/>
          <cell r="M29"/>
          <cell r="N29"/>
          <cell r="O29"/>
          <cell r="P29"/>
          <cell r="Q29"/>
          <cell r="R29"/>
          <cell r="S29">
            <v>42</v>
          </cell>
          <cell r="T29"/>
          <cell r="U29">
            <v>42</v>
          </cell>
          <cell r="V29">
            <v>42</v>
          </cell>
          <cell r="W29">
            <v>41</v>
          </cell>
          <cell r="X29">
            <v>41</v>
          </cell>
          <cell r="Y29">
            <v>41</v>
          </cell>
          <cell r="Z29">
            <v>35</v>
          </cell>
          <cell r="AA29">
            <v>33</v>
          </cell>
          <cell r="AB29">
            <v>33</v>
          </cell>
          <cell r="AC29">
            <v>33</v>
          </cell>
          <cell r="AD29">
            <v>33</v>
          </cell>
          <cell r="AE29">
            <v>33</v>
          </cell>
          <cell r="AF29">
            <v>12</v>
          </cell>
          <cell r="AG29">
            <v>12</v>
          </cell>
          <cell r="AH29">
            <v>12</v>
          </cell>
          <cell r="AI29">
            <v>12</v>
          </cell>
          <cell r="AJ29">
            <v>0</v>
          </cell>
          <cell r="AK29">
            <v>0</v>
          </cell>
          <cell r="AL29">
            <v>0</v>
          </cell>
          <cell r="AM29">
            <v>0</v>
          </cell>
          <cell r="AN29">
            <v>0</v>
          </cell>
          <cell r="AO29">
            <v>0</v>
          </cell>
          <cell r="AQ29"/>
          <cell r="AR29"/>
          <cell r="AS29"/>
          <cell r="AT29"/>
          <cell r="AU29"/>
          <cell r="AV29"/>
          <cell r="AW29"/>
          <cell r="AX29">
            <v>613181</v>
          </cell>
          <cell r="AY29"/>
          <cell r="AZ29">
            <v>613181</v>
          </cell>
          <cell r="BA29">
            <v>613181</v>
          </cell>
          <cell r="BB29">
            <v>612886</v>
          </cell>
          <cell r="BC29">
            <v>612886</v>
          </cell>
          <cell r="BD29">
            <v>612886</v>
          </cell>
          <cell r="BE29">
            <v>566030</v>
          </cell>
          <cell r="BF29">
            <v>536087</v>
          </cell>
          <cell r="BG29">
            <v>536087</v>
          </cell>
          <cell r="BH29">
            <v>525276</v>
          </cell>
          <cell r="BI29">
            <v>525276</v>
          </cell>
          <cell r="BJ29">
            <v>524142</v>
          </cell>
          <cell r="BK29">
            <v>193951</v>
          </cell>
          <cell r="BL29">
            <v>193951</v>
          </cell>
          <cell r="BM29">
            <v>193951</v>
          </cell>
          <cell r="BN29">
            <v>193951</v>
          </cell>
          <cell r="BO29">
            <v>0</v>
          </cell>
          <cell r="BP29">
            <v>0</v>
          </cell>
          <cell r="BQ29">
            <v>0</v>
          </cell>
          <cell r="BR29">
            <v>0</v>
          </cell>
          <cell r="BS29">
            <v>0</v>
          </cell>
          <cell r="BT29">
            <v>0</v>
          </cell>
          <cell r="BV29" t="str">
            <v>Bi-Annual Retailer Event Initiative2015Current year savings</v>
          </cell>
        </row>
        <row r="30">
          <cell r="L30"/>
          <cell r="M30"/>
          <cell r="N30"/>
          <cell r="O30"/>
          <cell r="P30"/>
          <cell r="Q30"/>
          <cell r="R30"/>
          <cell r="S30">
            <v>0</v>
          </cell>
          <cell r="T30"/>
          <cell r="U30">
            <v>0</v>
          </cell>
          <cell r="V30">
            <v>0</v>
          </cell>
          <cell r="W30">
            <v>0</v>
          </cell>
          <cell r="X30">
            <v>0</v>
          </cell>
          <cell r="Y30">
            <v>0</v>
          </cell>
          <cell r="Z30">
            <v>0</v>
          </cell>
          <cell r="AA30">
            <v>0</v>
          </cell>
          <cell r="AB30">
            <v>0</v>
          </cell>
          <cell r="AC30">
            <v>0</v>
          </cell>
          <cell r="AD30">
            <v>0</v>
          </cell>
          <cell r="AE30">
            <v>0</v>
          </cell>
          <cell r="AF30">
            <v>0</v>
          </cell>
          <cell r="AG30">
            <v>0</v>
          </cell>
          <cell r="AH30">
            <v>0</v>
          </cell>
          <cell r="AI30">
            <v>0</v>
          </cell>
          <cell r="AJ30">
            <v>0</v>
          </cell>
          <cell r="AK30">
            <v>0</v>
          </cell>
          <cell r="AL30">
            <v>0</v>
          </cell>
          <cell r="AM30">
            <v>0</v>
          </cell>
          <cell r="AN30">
            <v>0</v>
          </cell>
          <cell r="AO30">
            <v>0</v>
          </cell>
          <cell r="AQ30"/>
          <cell r="AR30"/>
          <cell r="AS30"/>
          <cell r="AT30"/>
          <cell r="AU30"/>
          <cell r="AV30"/>
          <cell r="AW30"/>
          <cell r="AX30">
            <v>0</v>
          </cell>
          <cell r="AY30"/>
          <cell r="AZ30">
            <v>0</v>
          </cell>
          <cell r="BA30">
            <v>0</v>
          </cell>
          <cell r="BB30">
            <v>0</v>
          </cell>
          <cell r="BC30">
            <v>0</v>
          </cell>
          <cell r="BD30">
            <v>0</v>
          </cell>
          <cell r="BE30">
            <v>0</v>
          </cell>
          <cell r="BF30">
            <v>0</v>
          </cell>
          <cell r="BG30">
            <v>0</v>
          </cell>
          <cell r="BH30">
            <v>0</v>
          </cell>
          <cell r="BI30">
            <v>0</v>
          </cell>
          <cell r="BJ30">
            <v>0</v>
          </cell>
          <cell r="BK30">
            <v>0</v>
          </cell>
          <cell r="BL30">
            <v>0</v>
          </cell>
          <cell r="BM30">
            <v>0</v>
          </cell>
          <cell r="BN30">
            <v>0</v>
          </cell>
          <cell r="BO30">
            <v>0</v>
          </cell>
          <cell r="BP30">
            <v>0</v>
          </cell>
          <cell r="BQ30">
            <v>0</v>
          </cell>
          <cell r="BR30">
            <v>0</v>
          </cell>
          <cell r="BS30">
            <v>0</v>
          </cell>
          <cell r="BT30">
            <v>0</v>
          </cell>
          <cell r="BV30" t="str">
            <v>Save on Energy New Construction Program2015Current year savings</v>
          </cell>
        </row>
        <row r="31">
          <cell r="L31"/>
          <cell r="M31"/>
          <cell r="N31"/>
          <cell r="O31"/>
          <cell r="P31"/>
          <cell r="Q31"/>
          <cell r="R31"/>
          <cell r="S31">
            <v>0</v>
          </cell>
          <cell r="T31"/>
          <cell r="U31">
            <v>0</v>
          </cell>
          <cell r="V31">
            <v>0</v>
          </cell>
          <cell r="W31">
            <v>0</v>
          </cell>
          <cell r="X31">
            <v>0</v>
          </cell>
          <cell r="Y31">
            <v>0</v>
          </cell>
          <cell r="Z31">
            <v>0</v>
          </cell>
          <cell r="AA31">
            <v>0</v>
          </cell>
          <cell r="AB31">
            <v>0</v>
          </cell>
          <cell r="AC31">
            <v>0</v>
          </cell>
          <cell r="AD31">
            <v>0</v>
          </cell>
          <cell r="AE31">
            <v>0</v>
          </cell>
          <cell r="AF31">
            <v>0</v>
          </cell>
          <cell r="AG31">
            <v>0</v>
          </cell>
          <cell r="AH31">
            <v>0</v>
          </cell>
          <cell r="AI31">
            <v>0</v>
          </cell>
          <cell r="AJ31">
            <v>0</v>
          </cell>
          <cell r="AK31">
            <v>0</v>
          </cell>
          <cell r="AL31">
            <v>0</v>
          </cell>
          <cell r="AM31">
            <v>0</v>
          </cell>
          <cell r="AN31">
            <v>0</v>
          </cell>
          <cell r="AO31">
            <v>0</v>
          </cell>
          <cell r="AQ31"/>
          <cell r="AR31"/>
          <cell r="AS31"/>
          <cell r="AT31"/>
          <cell r="AU31"/>
          <cell r="AV31"/>
          <cell r="AW31"/>
          <cell r="AX31">
            <v>0</v>
          </cell>
          <cell r="AY31"/>
          <cell r="AZ31">
            <v>0</v>
          </cell>
          <cell r="BA31">
            <v>0</v>
          </cell>
          <cell r="BB31">
            <v>0</v>
          </cell>
          <cell r="BC31">
            <v>0</v>
          </cell>
          <cell r="BD31">
            <v>0</v>
          </cell>
          <cell r="BE31">
            <v>0</v>
          </cell>
          <cell r="BF31">
            <v>0</v>
          </cell>
          <cell r="BG31">
            <v>0</v>
          </cell>
          <cell r="BH31">
            <v>0</v>
          </cell>
          <cell r="BI31">
            <v>0</v>
          </cell>
          <cell r="BJ31">
            <v>0</v>
          </cell>
          <cell r="BK31">
            <v>0</v>
          </cell>
          <cell r="BL31">
            <v>0</v>
          </cell>
          <cell r="BM31">
            <v>0</v>
          </cell>
          <cell r="BN31">
            <v>0</v>
          </cell>
          <cell r="BO31">
            <v>0</v>
          </cell>
          <cell r="BP31">
            <v>0</v>
          </cell>
          <cell r="BQ31">
            <v>0</v>
          </cell>
          <cell r="BR31">
            <v>0</v>
          </cell>
          <cell r="BS31">
            <v>0</v>
          </cell>
          <cell r="BT31">
            <v>0</v>
          </cell>
          <cell r="BV31" t="str">
            <v>Save on Energy Home Assistance Program2015Current year savings</v>
          </cell>
        </row>
        <row r="32">
          <cell r="L32"/>
          <cell r="M32"/>
          <cell r="N32"/>
          <cell r="O32"/>
          <cell r="P32"/>
          <cell r="Q32"/>
          <cell r="R32"/>
          <cell r="S32">
            <v>0</v>
          </cell>
          <cell r="T32"/>
          <cell r="U32">
            <v>0</v>
          </cell>
          <cell r="V32">
            <v>0</v>
          </cell>
          <cell r="W32">
            <v>0</v>
          </cell>
          <cell r="X32">
            <v>0</v>
          </cell>
          <cell r="Y32">
            <v>0</v>
          </cell>
          <cell r="Z32">
            <v>0</v>
          </cell>
          <cell r="AA32">
            <v>0</v>
          </cell>
          <cell r="AB32">
            <v>0</v>
          </cell>
          <cell r="AC32">
            <v>0</v>
          </cell>
          <cell r="AD32">
            <v>0</v>
          </cell>
          <cell r="AE32">
            <v>0</v>
          </cell>
          <cell r="AF32">
            <v>0</v>
          </cell>
          <cell r="AG32">
            <v>0</v>
          </cell>
          <cell r="AH32">
            <v>0</v>
          </cell>
          <cell r="AI32">
            <v>0</v>
          </cell>
          <cell r="AJ32">
            <v>0</v>
          </cell>
          <cell r="AK32">
            <v>0</v>
          </cell>
          <cell r="AL32">
            <v>0</v>
          </cell>
          <cell r="AM32">
            <v>0</v>
          </cell>
          <cell r="AN32">
            <v>0</v>
          </cell>
          <cell r="AO32">
            <v>0</v>
          </cell>
          <cell r="AQ32"/>
          <cell r="AR32"/>
          <cell r="AS32"/>
          <cell r="AT32"/>
          <cell r="AU32"/>
          <cell r="AV32"/>
          <cell r="AW32"/>
          <cell r="AX32">
            <v>0</v>
          </cell>
          <cell r="AY32"/>
          <cell r="AZ32">
            <v>0</v>
          </cell>
          <cell r="BA32">
            <v>0</v>
          </cell>
          <cell r="BB32">
            <v>0</v>
          </cell>
          <cell r="BC32">
            <v>0</v>
          </cell>
          <cell r="BD32">
            <v>0</v>
          </cell>
          <cell r="BE32">
            <v>0</v>
          </cell>
          <cell r="BF32">
            <v>0</v>
          </cell>
          <cell r="BG32">
            <v>0</v>
          </cell>
          <cell r="BH32">
            <v>0</v>
          </cell>
          <cell r="BI32">
            <v>0</v>
          </cell>
          <cell r="BJ32">
            <v>0</v>
          </cell>
          <cell r="BK32">
            <v>0</v>
          </cell>
          <cell r="BL32">
            <v>0</v>
          </cell>
          <cell r="BM32">
            <v>0</v>
          </cell>
          <cell r="BN32">
            <v>0</v>
          </cell>
          <cell r="BO32">
            <v>0</v>
          </cell>
          <cell r="BP32">
            <v>0</v>
          </cell>
          <cell r="BQ32">
            <v>0</v>
          </cell>
          <cell r="BR32">
            <v>0</v>
          </cell>
          <cell r="BS32">
            <v>0</v>
          </cell>
          <cell r="BT32">
            <v>0</v>
          </cell>
          <cell r="BV32" t="str">
            <v>Save on Energy Audit Funding Program2015Current year savings</v>
          </cell>
        </row>
        <row r="33">
          <cell r="L33"/>
          <cell r="M33"/>
          <cell r="N33"/>
          <cell r="O33"/>
          <cell r="P33"/>
          <cell r="Q33"/>
          <cell r="R33"/>
          <cell r="S33">
            <v>0</v>
          </cell>
          <cell r="T33"/>
          <cell r="U33">
            <v>0</v>
          </cell>
          <cell r="V33">
            <v>0</v>
          </cell>
          <cell r="W33">
            <v>0</v>
          </cell>
          <cell r="X33">
            <v>0</v>
          </cell>
          <cell r="Y33">
            <v>0</v>
          </cell>
          <cell r="Z33">
            <v>0</v>
          </cell>
          <cell r="AA33">
            <v>0</v>
          </cell>
          <cell r="AB33">
            <v>0</v>
          </cell>
          <cell r="AC33">
            <v>0</v>
          </cell>
          <cell r="AD33">
            <v>0</v>
          </cell>
          <cell r="AE33">
            <v>0</v>
          </cell>
          <cell r="AF33">
            <v>0</v>
          </cell>
          <cell r="AG33">
            <v>0</v>
          </cell>
          <cell r="AH33">
            <v>0</v>
          </cell>
          <cell r="AI33">
            <v>0</v>
          </cell>
          <cell r="AJ33">
            <v>0</v>
          </cell>
          <cell r="AK33">
            <v>0</v>
          </cell>
          <cell r="AL33">
            <v>0</v>
          </cell>
          <cell r="AM33">
            <v>0</v>
          </cell>
          <cell r="AN33">
            <v>0</v>
          </cell>
          <cell r="AO33">
            <v>0</v>
          </cell>
          <cell r="AQ33"/>
          <cell r="AR33"/>
          <cell r="AS33"/>
          <cell r="AT33"/>
          <cell r="AU33"/>
          <cell r="AV33"/>
          <cell r="AW33"/>
          <cell r="AX33">
            <v>0</v>
          </cell>
          <cell r="AY33"/>
          <cell r="AZ33">
            <v>0</v>
          </cell>
          <cell r="BA33">
            <v>0</v>
          </cell>
          <cell r="BB33">
            <v>0</v>
          </cell>
          <cell r="BC33">
            <v>0</v>
          </cell>
          <cell r="BD33">
            <v>0</v>
          </cell>
          <cell r="BE33">
            <v>0</v>
          </cell>
          <cell r="BF33">
            <v>0</v>
          </cell>
          <cell r="BG33">
            <v>0</v>
          </cell>
          <cell r="BH33">
            <v>0</v>
          </cell>
          <cell r="BI33">
            <v>0</v>
          </cell>
          <cell r="BJ33">
            <v>0</v>
          </cell>
          <cell r="BK33">
            <v>0</v>
          </cell>
          <cell r="BL33">
            <v>0</v>
          </cell>
          <cell r="BM33">
            <v>0</v>
          </cell>
          <cell r="BN33">
            <v>0</v>
          </cell>
          <cell r="BO33">
            <v>0</v>
          </cell>
          <cell r="BP33">
            <v>0</v>
          </cell>
          <cell r="BQ33">
            <v>0</v>
          </cell>
          <cell r="BR33">
            <v>0</v>
          </cell>
          <cell r="BS33">
            <v>0</v>
          </cell>
          <cell r="BT33">
            <v>0</v>
          </cell>
          <cell r="BV33" t="str">
            <v>Save on Energy Retrofit Program2015Current year savings</v>
          </cell>
        </row>
        <row r="34">
          <cell r="L34"/>
          <cell r="M34"/>
          <cell r="N34"/>
          <cell r="O34"/>
          <cell r="P34"/>
          <cell r="Q34"/>
          <cell r="R34"/>
          <cell r="S34">
            <v>0</v>
          </cell>
          <cell r="T34"/>
          <cell r="U34">
            <v>0</v>
          </cell>
          <cell r="V34">
            <v>0</v>
          </cell>
          <cell r="W34">
            <v>0</v>
          </cell>
          <cell r="X34">
            <v>0</v>
          </cell>
          <cell r="Y34">
            <v>0</v>
          </cell>
          <cell r="Z34">
            <v>0</v>
          </cell>
          <cell r="AA34">
            <v>0</v>
          </cell>
          <cell r="AB34">
            <v>0</v>
          </cell>
          <cell r="AC34">
            <v>0</v>
          </cell>
          <cell r="AD34">
            <v>0</v>
          </cell>
          <cell r="AE34">
            <v>0</v>
          </cell>
          <cell r="AF34">
            <v>0</v>
          </cell>
          <cell r="AG34">
            <v>0</v>
          </cell>
          <cell r="AH34">
            <v>0</v>
          </cell>
          <cell r="AI34">
            <v>0</v>
          </cell>
          <cell r="AJ34">
            <v>0</v>
          </cell>
          <cell r="AK34">
            <v>0</v>
          </cell>
          <cell r="AL34">
            <v>0</v>
          </cell>
          <cell r="AM34">
            <v>0</v>
          </cell>
          <cell r="AN34">
            <v>0</v>
          </cell>
          <cell r="AO34">
            <v>0</v>
          </cell>
          <cell r="AQ34"/>
          <cell r="AR34"/>
          <cell r="AS34"/>
          <cell r="AT34"/>
          <cell r="AU34"/>
          <cell r="AV34"/>
          <cell r="AW34"/>
          <cell r="AX34">
            <v>0</v>
          </cell>
          <cell r="AY34"/>
          <cell r="AZ34">
            <v>0</v>
          </cell>
          <cell r="BA34">
            <v>0</v>
          </cell>
          <cell r="BB34">
            <v>0</v>
          </cell>
          <cell r="BC34">
            <v>0</v>
          </cell>
          <cell r="BD34">
            <v>0</v>
          </cell>
          <cell r="BE34">
            <v>0</v>
          </cell>
          <cell r="BF34">
            <v>0</v>
          </cell>
          <cell r="BG34">
            <v>0</v>
          </cell>
          <cell r="BH34">
            <v>0</v>
          </cell>
          <cell r="BI34">
            <v>0</v>
          </cell>
          <cell r="BJ34">
            <v>0</v>
          </cell>
          <cell r="BK34">
            <v>0</v>
          </cell>
          <cell r="BL34">
            <v>0</v>
          </cell>
          <cell r="BM34">
            <v>0</v>
          </cell>
          <cell r="BN34">
            <v>0</v>
          </cell>
          <cell r="BO34">
            <v>0</v>
          </cell>
          <cell r="BP34">
            <v>0</v>
          </cell>
          <cell r="BQ34">
            <v>0</v>
          </cell>
          <cell r="BR34">
            <v>0</v>
          </cell>
          <cell r="BS34">
            <v>0</v>
          </cell>
          <cell r="BT34">
            <v>0</v>
          </cell>
          <cell r="BV34" t="str">
            <v>Save on Energy Small Business Lighting Program2015Current year savings</v>
          </cell>
        </row>
        <row r="35">
          <cell r="L35"/>
          <cell r="M35"/>
          <cell r="N35"/>
          <cell r="O35"/>
          <cell r="P35"/>
          <cell r="Q35"/>
          <cell r="R35"/>
          <cell r="S35">
            <v>0</v>
          </cell>
          <cell r="T35"/>
          <cell r="U35">
            <v>0</v>
          </cell>
          <cell r="V35">
            <v>0</v>
          </cell>
          <cell r="W35">
            <v>0</v>
          </cell>
          <cell r="X35">
            <v>0</v>
          </cell>
          <cell r="Y35">
            <v>0</v>
          </cell>
          <cell r="Z35">
            <v>0</v>
          </cell>
          <cell r="AA35">
            <v>0</v>
          </cell>
          <cell r="AB35">
            <v>0</v>
          </cell>
          <cell r="AC35">
            <v>0</v>
          </cell>
          <cell r="AD35">
            <v>0</v>
          </cell>
          <cell r="AE35">
            <v>0</v>
          </cell>
          <cell r="AF35">
            <v>0</v>
          </cell>
          <cell r="AG35">
            <v>0</v>
          </cell>
          <cell r="AH35">
            <v>0</v>
          </cell>
          <cell r="AI35">
            <v>0</v>
          </cell>
          <cell r="AJ35">
            <v>0</v>
          </cell>
          <cell r="AK35">
            <v>0</v>
          </cell>
          <cell r="AL35">
            <v>0</v>
          </cell>
          <cell r="AM35">
            <v>0</v>
          </cell>
          <cell r="AN35">
            <v>0</v>
          </cell>
          <cell r="AO35">
            <v>0</v>
          </cell>
          <cell r="AQ35"/>
          <cell r="AR35"/>
          <cell r="AS35"/>
          <cell r="AT35"/>
          <cell r="AU35"/>
          <cell r="AV35"/>
          <cell r="AW35"/>
          <cell r="AX35">
            <v>0</v>
          </cell>
          <cell r="AY35"/>
          <cell r="AZ35">
            <v>0</v>
          </cell>
          <cell r="BA35">
            <v>0</v>
          </cell>
          <cell r="BB35">
            <v>0</v>
          </cell>
          <cell r="BC35">
            <v>0</v>
          </cell>
          <cell r="BD35">
            <v>0</v>
          </cell>
          <cell r="BE35">
            <v>0</v>
          </cell>
          <cell r="BF35">
            <v>0</v>
          </cell>
          <cell r="BG35">
            <v>0</v>
          </cell>
          <cell r="BH35">
            <v>0</v>
          </cell>
          <cell r="BI35">
            <v>0</v>
          </cell>
          <cell r="BJ35">
            <v>0</v>
          </cell>
          <cell r="BK35">
            <v>0</v>
          </cell>
          <cell r="BL35">
            <v>0</v>
          </cell>
          <cell r="BM35">
            <v>0</v>
          </cell>
          <cell r="BN35">
            <v>0</v>
          </cell>
          <cell r="BO35">
            <v>0</v>
          </cell>
          <cell r="BP35">
            <v>0</v>
          </cell>
          <cell r="BQ35">
            <v>0</v>
          </cell>
          <cell r="BR35">
            <v>0</v>
          </cell>
          <cell r="BS35">
            <v>0</v>
          </cell>
          <cell r="BT35">
            <v>0</v>
          </cell>
          <cell r="BV35" t="str">
            <v>Save on Energy High Performance New Construction Program2015Current year savings</v>
          </cell>
        </row>
        <row r="36">
          <cell r="L36"/>
          <cell r="M36"/>
          <cell r="N36"/>
          <cell r="O36"/>
          <cell r="P36"/>
          <cell r="Q36"/>
          <cell r="R36"/>
          <cell r="S36">
            <v>0</v>
          </cell>
          <cell r="T36"/>
          <cell r="U36">
            <v>0</v>
          </cell>
          <cell r="V36">
            <v>0</v>
          </cell>
          <cell r="W36">
            <v>0</v>
          </cell>
          <cell r="X36">
            <v>0</v>
          </cell>
          <cell r="Y36">
            <v>0</v>
          </cell>
          <cell r="Z36">
            <v>0</v>
          </cell>
          <cell r="AA36">
            <v>0</v>
          </cell>
          <cell r="AB36">
            <v>0</v>
          </cell>
          <cell r="AC36">
            <v>0</v>
          </cell>
          <cell r="AD36">
            <v>0</v>
          </cell>
          <cell r="AE36">
            <v>0</v>
          </cell>
          <cell r="AF36">
            <v>0</v>
          </cell>
          <cell r="AG36">
            <v>0</v>
          </cell>
          <cell r="AH36">
            <v>0</v>
          </cell>
          <cell r="AI36">
            <v>0</v>
          </cell>
          <cell r="AJ36">
            <v>0</v>
          </cell>
          <cell r="AK36">
            <v>0</v>
          </cell>
          <cell r="AL36">
            <v>0</v>
          </cell>
          <cell r="AM36">
            <v>0</v>
          </cell>
          <cell r="AN36">
            <v>0</v>
          </cell>
          <cell r="AO36">
            <v>0</v>
          </cell>
          <cell r="AQ36"/>
          <cell r="AR36"/>
          <cell r="AS36"/>
          <cell r="AT36"/>
          <cell r="AU36"/>
          <cell r="AV36"/>
          <cell r="AW36"/>
          <cell r="AX36">
            <v>0</v>
          </cell>
          <cell r="AY36"/>
          <cell r="AZ36">
            <v>0</v>
          </cell>
          <cell r="BA36">
            <v>0</v>
          </cell>
          <cell r="BB36">
            <v>0</v>
          </cell>
          <cell r="BC36">
            <v>0</v>
          </cell>
          <cell r="BD36">
            <v>0</v>
          </cell>
          <cell r="BE36">
            <v>0</v>
          </cell>
          <cell r="BF36">
            <v>0</v>
          </cell>
          <cell r="BG36">
            <v>0</v>
          </cell>
          <cell r="BH36">
            <v>0</v>
          </cell>
          <cell r="BI36">
            <v>0</v>
          </cell>
          <cell r="BJ36">
            <v>0</v>
          </cell>
          <cell r="BK36">
            <v>0</v>
          </cell>
          <cell r="BL36">
            <v>0</v>
          </cell>
          <cell r="BM36">
            <v>0</v>
          </cell>
          <cell r="BN36">
            <v>0</v>
          </cell>
          <cell r="BO36">
            <v>0</v>
          </cell>
          <cell r="BP36">
            <v>0</v>
          </cell>
          <cell r="BQ36">
            <v>0</v>
          </cell>
          <cell r="BR36">
            <v>0</v>
          </cell>
          <cell r="BS36">
            <v>0</v>
          </cell>
          <cell r="BT36">
            <v>0</v>
          </cell>
          <cell r="BV36" t="str">
            <v>Save on Energy Existing Building Commissioning Program2015Current year savings</v>
          </cell>
        </row>
        <row r="37">
          <cell r="L37"/>
          <cell r="M37"/>
          <cell r="N37"/>
          <cell r="O37"/>
          <cell r="P37"/>
          <cell r="Q37"/>
          <cell r="R37"/>
          <cell r="S37">
            <v>0</v>
          </cell>
          <cell r="T37"/>
          <cell r="U37">
            <v>0</v>
          </cell>
          <cell r="V37">
            <v>0</v>
          </cell>
          <cell r="W37">
            <v>0</v>
          </cell>
          <cell r="X37">
            <v>0</v>
          </cell>
          <cell r="Y37">
            <v>0</v>
          </cell>
          <cell r="Z37">
            <v>0</v>
          </cell>
          <cell r="AA37">
            <v>0</v>
          </cell>
          <cell r="AB37">
            <v>0</v>
          </cell>
          <cell r="AC37">
            <v>0</v>
          </cell>
          <cell r="AD37">
            <v>0</v>
          </cell>
          <cell r="AE37">
            <v>0</v>
          </cell>
          <cell r="AF37">
            <v>0</v>
          </cell>
          <cell r="AG37">
            <v>0</v>
          </cell>
          <cell r="AH37">
            <v>0</v>
          </cell>
          <cell r="AI37">
            <v>0</v>
          </cell>
          <cell r="AJ37">
            <v>0</v>
          </cell>
          <cell r="AK37">
            <v>0</v>
          </cell>
          <cell r="AL37">
            <v>0</v>
          </cell>
          <cell r="AM37">
            <v>0</v>
          </cell>
          <cell r="AN37">
            <v>0</v>
          </cell>
          <cell r="AO37">
            <v>0</v>
          </cell>
          <cell r="AQ37"/>
          <cell r="AR37"/>
          <cell r="AS37"/>
          <cell r="AT37"/>
          <cell r="AU37"/>
          <cell r="AV37"/>
          <cell r="AW37"/>
          <cell r="AX37">
            <v>0</v>
          </cell>
          <cell r="AY37"/>
          <cell r="AZ37">
            <v>0</v>
          </cell>
          <cell r="BA37">
            <v>0</v>
          </cell>
          <cell r="BB37">
            <v>0</v>
          </cell>
          <cell r="BC37">
            <v>0</v>
          </cell>
          <cell r="BD37">
            <v>0</v>
          </cell>
          <cell r="BE37">
            <v>0</v>
          </cell>
          <cell r="BF37">
            <v>0</v>
          </cell>
          <cell r="BG37">
            <v>0</v>
          </cell>
          <cell r="BH37">
            <v>0</v>
          </cell>
          <cell r="BI37">
            <v>0</v>
          </cell>
          <cell r="BJ37">
            <v>0</v>
          </cell>
          <cell r="BK37">
            <v>0</v>
          </cell>
          <cell r="BL37">
            <v>0</v>
          </cell>
          <cell r="BM37">
            <v>0</v>
          </cell>
          <cell r="BN37">
            <v>0</v>
          </cell>
          <cell r="BO37">
            <v>0</v>
          </cell>
          <cell r="BP37">
            <v>0</v>
          </cell>
          <cell r="BQ37">
            <v>0</v>
          </cell>
          <cell r="BR37">
            <v>0</v>
          </cell>
          <cell r="BS37">
            <v>0</v>
          </cell>
          <cell r="BT37">
            <v>0</v>
          </cell>
          <cell r="BV37" t="str">
            <v>Save on Energy Process &amp; Systems Upgrades Program2015Current year savings</v>
          </cell>
        </row>
        <row r="38">
          <cell r="L38"/>
          <cell r="M38"/>
          <cell r="N38"/>
          <cell r="O38"/>
          <cell r="P38"/>
          <cell r="Q38"/>
          <cell r="R38"/>
          <cell r="S38">
            <v>0</v>
          </cell>
          <cell r="T38"/>
          <cell r="U38">
            <v>0</v>
          </cell>
          <cell r="V38">
            <v>0</v>
          </cell>
          <cell r="W38">
            <v>0</v>
          </cell>
          <cell r="X38">
            <v>0</v>
          </cell>
          <cell r="Y38">
            <v>0</v>
          </cell>
          <cell r="Z38">
            <v>0</v>
          </cell>
          <cell r="AA38">
            <v>0</v>
          </cell>
          <cell r="AB38">
            <v>0</v>
          </cell>
          <cell r="AC38">
            <v>0</v>
          </cell>
          <cell r="AD38">
            <v>0</v>
          </cell>
          <cell r="AE38">
            <v>0</v>
          </cell>
          <cell r="AF38">
            <v>0</v>
          </cell>
          <cell r="AG38">
            <v>0</v>
          </cell>
          <cell r="AH38">
            <v>0</v>
          </cell>
          <cell r="AI38">
            <v>0</v>
          </cell>
          <cell r="AJ38">
            <v>0</v>
          </cell>
          <cell r="AK38">
            <v>0</v>
          </cell>
          <cell r="AL38">
            <v>0</v>
          </cell>
          <cell r="AM38">
            <v>0</v>
          </cell>
          <cell r="AN38">
            <v>0</v>
          </cell>
          <cell r="AO38">
            <v>0</v>
          </cell>
          <cell r="AQ38"/>
          <cell r="AR38"/>
          <cell r="AS38"/>
          <cell r="AT38"/>
          <cell r="AU38"/>
          <cell r="AV38"/>
          <cell r="AW38"/>
          <cell r="AX38">
            <v>0</v>
          </cell>
          <cell r="AY38"/>
          <cell r="AZ38">
            <v>0</v>
          </cell>
          <cell r="BA38">
            <v>0</v>
          </cell>
          <cell r="BB38">
            <v>0</v>
          </cell>
          <cell r="BC38">
            <v>0</v>
          </cell>
          <cell r="BD38">
            <v>0</v>
          </cell>
          <cell r="BE38">
            <v>0</v>
          </cell>
          <cell r="BF38">
            <v>0</v>
          </cell>
          <cell r="BG38">
            <v>0</v>
          </cell>
          <cell r="BH38">
            <v>0</v>
          </cell>
          <cell r="BI38">
            <v>0</v>
          </cell>
          <cell r="BJ38">
            <v>0</v>
          </cell>
          <cell r="BK38">
            <v>0</v>
          </cell>
          <cell r="BL38">
            <v>0</v>
          </cell>
          <cell r="BM38">
            <v>0</v>
          </cell>
          <cell r="BN38">
            <v>0</v>
          </cell>
          <cell r="BO38">
            <v>0</v>
          </cell>
          <cell r="BP38">
            <v>0</v>
          </cell>
          <cell r="BQ38">
            <v>0</v>
          </cell>
          <cell r="BR38">
            <v>0</v>
          </cell>
          <cell r="BS38">
            <v>0</v>
          </cell>
          <cell r="BT38">
            <v>0</v>
          </cell>
          <cell r="BV38" t="str">
            <v>Save on Energy Energy Manager Program2015Current year savings</v>
          </cell>
        </row>
        <row r="39">
          <cell r="L39"/>
          <cell r="M39"/>
          <cell r="N39"/>
          <cell r="O39"/>
          <cell r="P39"/>
          <cell r="Q39"/>
          <cell r="R39"/>
          <cell r="S39">
            <v>0</v>
          </cell>
          <cell r="T39"/>
          <cell r="U39">
            <v>0</v>
          </cell>
          <cell r="V39">
            <v>0</v>
          </cell>
          <cell r="W39">
            <v>0</v>
          </cell>
          <cell r="X39">
            <v>0</v>
          </cell>
          <cell r="Y39">
            <v>0</v>
          </cell>
          <cell r="Z39">
            <v>0</v>
          </cell>
          <cell r="AA39">
            <v>0</v>
          </cell>
          <cell r="AB39">
            <v>0</v>
          </cell>
          <cell r="AC39">
            <v>0</v>
          </cell>
          <cell r="AD39">
            <v>0</v>
          </cell>
          <cell r="AE39">
            <v>0</v>
          </cell>
          <cell r="AF39">
            <v>0</v>
          </cell>
          <cell r="AG39">
            <v>0</v>
          </cell>
          <cell r="AH39">
            <v>0</v>
          </cell>
          <cell r="AI39">
            <v>0</v>
          </cell>
          <cell r="AJ39">
            <v>0</v>
          </cell>
          <cell r="AK39">
            <v>0</v>
          </cell>
          <cell r="AL39">
            <v>0</v>
          </cell>
          <cell r="AM39">
            <v>0</v>
          </cell>
          <cell r="AN39">
            <v>0</v>
          </cell>
          <cell r="AO39">
            <v>0</v>
          </cell>
          <cell r="AQ39"/>
          <cell r="AR39"/>
          <cell r="AS39"/>
          <cell r="AT39"/>
          <cell r="AU39"/>
          <cell r="AV39"/>
          <cell r="AW39"/>
          <cell r="AX39">
            <v>0</v>
          </cell>
          <cell r="AY39"/>
          <cell r="AZ39">
            <v>0</v>
          </cell>
          <cell r="BA39">
            <v>0</v>
          </cell>
          <cell r="BB39">
            <v>0</v>
          </cell>
          <cell r="BC39">
            <v>0</v>
          </cell>
          <cell r="BD39">
            <v>0</v>
          </cell>
          <cell r="BE39">
            <v>0</v>
          </cell>
          <cell r="BF39">
            <v>0</v>
          </cell>
          <cell r="BG39">
            <v>0</v>
          </cell>
          <cell r="BH39">
            <v>0</v>
          </cell>
          <cell r="BI39">
            <v>0</v>
          </cell>
          <cell r="BJ39">
            <v>0</v>
          </cell>
          <cell r="BK39">
            <v>0</v>
          </cell>
          <cell r="BL39">
            <v>0</v>
          </cell>
          <cell r="BM39">
            <v>0</v>
          </cell>
          <cell r="BN39">
            <v>0</v>
          </cell>
          <cell r="BO39">
            <v>0</v>
          </cell>
          <cell r="BP39">
            <v>0</v>
          </cell>
          <cell r="BQ39">
            <v>0</v>
          </cell>
          <cell r="BR39">
            <v>0</v>
          </cell>
          <cell r="BS39">
            <v>0</v>
          </cell>
          <cell r="BT39">
            <v>0</v>
          </cell>
          <cell r="BV39" t="str">
            <v>Save on Energy Monitoring &amp; Targeting Program2015Current year savings</v>
          </cell>
        </row>
        <row r="40">
          <cell r="L40"/>
          <cell r="M40"/>
          <cell r="N40"/>
          <cell r="O40"/>
          <cell r="P40"/>
          <cell r="Q40"/>
          <cell r="R40"/>
          <cell r="S40">
            <v>0</v>
          </cell>
          <cell r="T40"/>
          <cell r="U40">
            <v>0</v>
          </cell>
          <cell r="V40">
            <v>0</v>
          </cell>
          <cell r="W40">
            <v>0</v>
          </cell>
          <cell r="X40">
            <v>0</v>
          </cell>
          <cell r="Y40">
            <v>0</v>
          </cell>
          <cell r="Z40">
            <v>0</v>
          </cell>
          <cell r="AA40">
            <v>0</v>
          </cell>
          <cell r="AB40">
            <v>0</v>
          </cell>
          <cell r="AC40">
            <v>0</v>
          </cell>
          <cell r="AD40">
            <v>0</v>
          </cell>
          <cell r="AE40">
            <v>0</v>
          </cell>
          <cell r="AF40">
            <v>0</v>
          </cell>
          <cell r="AG40">
            <v>0</v>
          </cell>
          <cell r="AH40">
            <v>0</v>
          </cell>
          <cell r="AI40">
            <v>0</v>
          </cell>
          <cell r="AJ40">
            <v>0</v>
          </cell>
          <cell r="AK40">
            <v>0</v>
          </cell>
          <cell r="AL40">
            <v>0</v>
          </cell>
          <cell r="AM40">
            <v>0</v>
          </cell>
          <cell r="AN40">
            <v>0</v>
          </cell>
          <cell r="AO40">
            <v>0</v>
          </cell>
          <cell r="AQ40"/>
          <cell r="AR40"/>
          <cell r="AS40"/>
          <cell r="AT40"/>
          <cell r="AU40"/>
          <cell r="AV40"/>
          <cell r="AW40"/>
          <cell r="AX40">
            <v>0</v>
          </cell>
          <cell r="AY40"/>
          <cell r="AZ40">
            <v>0</v>
          </cell>
          <cell r="BA40">
            <v>0</v>
          </cell>
          <cell r="BB40">
            <v>0</v>
          </cell>
          <cell r="BC40">
            <v>0</v>
          </cell>
          <cell r="BD40">
            <v>0</v>
          </cell>
          <cell r="BE40">
            <v>0</v>
          </cell>
          <cell r="BF40">
            <v>0</v>
          </cell>
          <cell r="BG40">
            <v>0</v>
          </cell>
          <cell r="BH40">
            <v>0</v>
          </cell>
          <cell r="BI40">
            <v>0</v>
          </cell>
          <cell r="BJ40">
            <v>0</v>
          </cell>
          <cell r="BK40">
            <v>0</v>
          </cell>
          <cell r="BL40">
            <v>0</v>
          </cell>
          <cell r="BM40">
            <v>0</v>
          </cell>
          <cell r="BN40">
            <v>0</v>
          </cell>
          <cell r="BO40">
            <v>0</v>
          </cell>
          <cell r="BP40">
            <v>0</v>
          </cell>
          <cell r="BQ40">
            <v>0</v>
          </cell>
          <cell r="BR40">
            <v>0</v>
          </cell>
          <cell r="BS40">
            <v>0</v>
          </cell>
          <cell r="BT40">
            <v>0</v>
          </cell>
          <cell r="BV40" t="str">
            <v>Save on Energy Retrofit Program - P4P2015Current year savings</v>
          </cell>
        </row>
        <row r="41">
          <cell r="L41"/>
          <cell r="M41"/>
          <cell r="N41"/>
          <cell r="O41"/>
          <cell r="P41"/>
          <cell r="Q41"/>
          <cell r="R41"/>
          <cell r="S41">
            <v>0</v>
          </cell>
          <cell r="T41"/>
          <cell r="U41">
            <v>0</v>
          </cell>
          <cell r="V41">
            <v>0</v>
          </cell>
          <cell r="W41">
            <v>0</v>
          </cell>
          <cell r="X41">
            <v>0</v>
          </cell>
          <cell r="Y41">
            <v>0</v>
          </cell>
          <cell r="Z41">
            <v>0</v>
          </cell>
          <cell r="AA41">
            <v>0</v>
          </cell>
          <cell r="AB41">
            <v>0</v>
          </cell>
          <cell r="AC41">
            <v>0</v>
          </cell>
          <cell r="AD41">
            <v>0</v>
          </cell>
          <cell r="AE41">
            <v>0</v>
          </cell>
          <cell r="AF41">
            <v>0</v>
          </cell>
          <cell r="AG41">
            <v>0</v>
          </cell>
          <cell r="AH41">
            <v>0</v>
          </cell>
          <cell r="AI41">
            <v>0</v>
          </cell>
          <cell r="AJ41">
            <v>0</v>
          </cell>
          <cell r="AK41">
            <v>0</v>
          </cell>
          <cell r="AL41">
            <v>0</v>
          </cell>
          <cell r="AM41">
            <v>0</v>
          </cell>
          <cell r="AN41">
            <v>0</v>
          </cell>
          <cell r="AO41">
            <v>0</v>
          </cell>
          <cell r="AQ41"/>
          <cell r="AR41"/>
          <cell r="AS41"/>
          <cell r="AT41"/>
          <cell r="AU41"/>
          <cell r="AV41"/>
          <cell r="AW41"/>
          <cell r="AX41">
            <v>0</v>
          </cell>
          <cell r="AY41"/>
          <cell r="AZ41">
            <v>0</v>
          </cell>
          <cell r="BA41">
            <v>0</v>
          </cell>
          <cell r="BB41">
            <v>0</v>
          </cell>
          <cell r="BC41">
            <v>0</v>
          </cell>
          <cell r="BD41">
            <v>0</v>
          </cell>
          <cell r="BE41">
            <v>0</v>
          </cell>
          <cell r="BF41">
            <v>0</v>
          </cell>
          <cell r="BG41">
            <v>0</v>
          </cell>
          <cell r="BH41">
            <v>0</v>
          </cell>
          <cell r="BI41">
            <v>0</v>
          </cell>
          <cell r="BJ41">
            <v>0</v>
          </cell>
          <cell r="BK41">
            <v>0</v>
          </cell>
          <cell r="BL41">
            <v>0</v>
          </cell>
          <cell r="BM41">
            <v>0</v>
          </cell>
          <cell r="BN41">
            <v>0</v>
          </cell>
          <cell r="BO41">
            <v>0</v>
          </cell>
          <cell r="BP41">
            <v>0</v>
          </cell>
          <cell r="BQ41">
            <v>0</v>
          </cell>
          <cell r="BR41">
            <v>0</v>
          </cell>
          <cell r="BS41">
            <v>0</v>
          </cell>
          <cell r="BT41">
            <v>0</v>
          </cell>
          <cell r="BV41" t="str">
            <v>Save on Energy Process &amp; Systems Upgrades Program - P4P2015Current year savings</v>
          </cell>
        </row>
        <row r="42">
          <cell r="L42"/>
          <cell r="M42"/>
          <cell r="N42"/>
          <cell r="O42"/>
          <cell r="P42"/>
          <cell r="Q42"/>
          <cell r="R42"/>
          <cell r="S42">
            <v>0</v>
          </cell>
          <cell r="T42"/>
          <cell r="U42">
            <v>0</v>
          </cell>
          <cell r="V42">
            <v>0</v>
          </cell>
          <cell r="W42">
            <v>0</v>
          </cell>
          <cell r="X42">
            <v>0</v>
          </cell>
          <cell r="Y42">
            <v>0</v>
          </cell>
          <cell r="Z42">
            <v>0</v>
          </cell>
          <cell r="AA42">
            <v>0</v>
          </cell>
          <cell r="AB42">
            <v>0</v>
          </cell>
          <cell r="AC42">
            <v>0</v>
          </cell>
          <cell r="AD42">
            <v>0</v>
          </cell>
          <cell r="AE42">
            <v>0</v>
          </cell>
          <cell r="AF42">
            <v>0</v>
          </cell>
          <cell r="AG42">
            <v>0</v>
          </cell>
          <cell r="AH42">
            <v>0</v>
          </cell>
          <cell r="AI42">
            <v>0</v>
          </cell>
          <cell r="AJ42">
            <v>0</v>
          </cell>
          <cell r="AK42">
            <v>0</v>
          </cell>
          <cell r="AL42">
            <v>0</v>
          </cell>
          <cell r="AM42">
            <v>0</v>
          </cell>
          <cell r="AN42">
            <v>0</v>
          </cell>
          <cell r="AO42">
            <v>0</v>
          </cell>
          <cell r="AQ42"/>
          <cell r="AR42"/>
          <cell r="AS42"/>
          <cell r="AT42"/>
          <cell r="AU42"/>
          <cell r="AV42"/>
          <cell r="AW42"/>
          <cell r="AX42">
            <v>0</v>
          </cell>
          <cell r="AY42"/>
          <cell r="AZ42">
            <v>0</v>
          </cell>
          <cell r="BA42">
            <v>0</v>
          </cell>
          <cell r="BB42">
            <v>0</v>
          </cell>
          <cell r="BC42">
            <v>0</v>
          </cell>
          <cell r="BD42">
            <v>0</v>
          </cell>
          <cell r="BE42">
            <v>0</v>
          </cell>
          <cell r="BF42">
            <v>0</v>
          </cell>
          <cell r="BG42">
            <v>0</v>
          </cell>
          <cell r="BH42">
            <v>0</v>
          </cell>
          <cell r="BI42">
            <v>0</v>
          </cell>
          <cell r="BJ42">
            <v>0</v>
          </cell>
          <cell r="BK42">
            <v>0</v>
          </cell>
          <cell r="BL42">
            <v>0</v>
          </cell>
          <cell r="BM42">
            <v>0</v>
          </cell>
          <cell r="BN42">
            <v>0</v>
          </cell>
          <cell r="BO42">
            <v>0</v>
          </cell>
          <cell r="BP42">
            <v>0</v>
          </cell>
          <cell r="BQ42">
            <v>0</v>
          </cell>
          <cell r="BR42">
            <v>0</v>
          </cell>
          <cell r="BS42">
            <v>0</v>
          </cell>
          <cell r="BT42">
            <v>0</v>
          </cell>
          <cell r="BV42" t="str">
            <v>Adaptive Thermostat Local Program2015Current year savings</v>
          </cell>
        </row>
        <row r="43">
          <cell r="L43"/>
          <cell r="M43"/>
          <cell r="N43"/>
          <cell r="O43"/>
          <cell r="P43"/>
          <cell r="Q43"/>
          <cell r="R43"/>
          <cell r="S43">
            <v>0</v>
          </cell>
          <cell r="T43"/>
          <cell r="U43">
            <v>0</v>
          </cell>
          <cell r="V43">
            <v>0</v>
          </cell>
          <cell r="W43">
            <v>0</v>
          </cell>
          <cell r="X43">
            <v>0</v>
          </cell>
          <cell r="Y43">
            <v>0</v>
          </cell>
          <cell r="Z43">
            <v>0</v>
          </cell>
          <cell r="AA43">
            <v>0</v>
          </cell>
          <cell r="AB43">
            <v>0</v>
          </cell>
          <cell r="AC43">
            <v>0</v>
          </cell>
          <cell r="AD43">
            <v>0</v>
          </cell>
          <cell r="AE43">
            <v>0</v>
          </cell>
          <cell r="AF43">
            <v>0</v>
          </cell>
          <cell r="AG43">
            <v>0</v>
          </cell>
          <cell r="AH43">
            <v>0</v>
          </cell>
          <cell r="AI43">
            <v>0</v>
          </cell>
          <cell r="AJ43">
            <v>0</v>
          </cell>
          <cell r="AK43">
            <v>0</v>
          </cell>
          <cell r="AL43">
            <v>0</v>
          </cell>
          <cell r="AM43">
            <v>0</v>
          </cell>
          <cell r="AN43">
            <v>0</v>
          </cell>
          <cell r="AO43">
            <v>0</v>
          </cell>
          <cell r="AQ43"/>
          <cell r="AR43"/>
          <cell r="AS43"/>
          <cell r="AT43"/>
          <cell r="AU43"/>
          <cell r="AV43"/>
          <cell r="AW43"/>
          <cell r="AX43">
            <v>0</v>
          </cell>
          <cell r="AY43"/>
          <cell r="AZ43">
            <v>0</v>
          </cell>
          <cell r="BA43">
            <v>0</v>
          </cell>
          <cell r="BB43">
            <v>0</v>
          </cell>
          <cell r="BC43">
            <v>0</v>
          </cell>
          <cell r="BD43">
            <v>0</v>
          </cell>
          <cell r="BE43">
            <v>0</v>
          </cell>
          <cell r="BF43">
            <v>0</v>
          </cell>
          <cell r="BG43">
            <v>0</v>
          </cell>
          <cell r="BH43">
            <v>0</v>
          </cell>
          <cell r="BI43">
            <v>0</v>
          </cell>
          <cell r="BJ43">
            <v>0</v>
          </cell>
          <cell r="BK43">
            <v>0</v>
          </cell>
          <cell r="BL43">
            <v>0</v>
          </cell>
          <cell r="BM43">
            <v>0</v>
          </cell>
          <cell r="BN43">
            <v>0</v>
          </cell>
          <cell r="BO43">
            <v>0</v>
          </cell>
          <cell r="BP43">
            <v>0</v>
          </cell>
          <cell r="BQ43">
            <v>0</v>
          </cell>
          <cell r="BR43">
            <v>0</v>
          </cell>
          <cell r="BS43">
            <v>0</v>
          </cell>
          <cell r="BT43">
            <v>0</v>
          </cell>
          <cell r="BV43" t="str">
            <v>Business Refrigeration Incentives Local Program2015Current year savings</v>
          </cell>
        </row>
        <row r="44">
          <cell r="L44"/>
          <cell r="M44"/>
          <cell r="N44"/>
          <cell r="O44"/>
          <cell r="P44"/>
          <cell r="Q44"/>
          <cell r="R44"/>
          <cell r="S44">
            <v>0</v>
          </cell>
          <cell r="T44"/>
          <cell r="U44">
            <v>0</v>
          </cell>
          <cell r="V44">
            <v>0</v>
          </cell>
          <cell r="W44">
            <v>0</v>
          </cell>
          <cell r="X44">
            <v>0</v>
          </cell>
          <cell r="Y44">
            <v>0</v>
          </cell>
          <cell r="Z44">
            <v>0</v>
          </cell>
          <cell r="AA44">
            <v>0</v>
          </cell>
          <cell r="AB44">
            <v>0</v>
          </cell>
          <cell r="AC44">
            <v>0</v>
          </cell>
          <cell r="AD44">
            <v>0</v>
          </cell>
          <cell r="AE44">
            <v>0</v>
          </cell>
          <cell r="AF44">
            <v>0</v>
          </cell>
          <cell r="AG44">
            <v>0</v>
          </cell>
          <cell r="AH44">
            <v>0</v>
          </cell>
          <cell r="AI44">
            <v>0</v>
          </cell>
          <cell r="AJ44">
            <v>0</v>
          </cell>
          <cell r="AK44">
            <v>0</v>
          </cell>
          <cell r="AL44">
            <v>0</v>
          </cell>
          <cell r="AM44">
            <v>0</v>
          </cell>
          <cell r="AN44">
            <v>0</v>
          </cell>
          <cell r="AO44">
            <v>0</v>
          </cell>
          <cell r="AQ44"/>
          <cell r="AR44"/>
          <cell r="AS44"/>
          <cell r="AT44"/>
          <cell r="AU44"/>
          <cell r="AV44"/>
          <cell r="AW44"/>
          <cell r="AX44">
            <v>0</v>
          </cell>
          <cell r="AY44"/>
          <cell r="AZ44">
            <v>0</v>
          </cell>
          <cell r="BA44">
            <v>0</v>
          </cell>
          <cell r="BB44">
            <v>0</v>
          </cell>
          <cell r="BC44">
            <v>0</v>
          </cell>
          <cell r="BD44">
            <v>0</v>
          </cell>
          <cell r="BE44">
            <v>0</v>
          </cell>
          <cell r="BF44">
            <v>0</v>
          </cell>
          <cell r="BG44">
            <v>0</v>
          </cell>
          <cell r="BH44">
            <v>0</v>
          </cell>
          <cell r="BI44">
            <v>0</v>
          </cell>
          <cell r="BJ44">
            <v>0</v>
          </cell>
          <cell r="BK44">
            <v>0</v>
          </cell>
          <cell r="BL44">
            <v>0</v>
          </cell>
          <cell r="BM44">
            <v>0</v>
          </cell>
          <cell r="BN44">
            <v>0</v>
          </cell>
          <cell r="BO44">
            <v>0</v>
          </cell>
          <cell r="BP44">
            <v>0</v>
          </cell>
          <cell r="BQ44">
            <v>0</v>
          </cell>
          <cell r="BR44">
            <v>0</v>
          </cell>
          <cell r="BS44">
            <v>0</v>
          </cell>
          <cell r="BT44">
            <v>0</v>
          </cell>
          <cell r="BV44" t="str">
            <v>Conservation on the Coast Home Assistance Local Program2015Current year savings</v>
          </cell>
        </row>
        <row r="45">
          <cell r="L45"/>
          <cell r="M45"/>
          <cell r="N45"/>
          <cell r="O45"/>
          <cell r="P45"/>
          <cell r="Q45"/>
          <cell r="R45"/>
          <cell r="S45">
            <v>0</v>
          </cell>
          <cell r="T45"/>
          <cell r="U45">
            <v>0</v>
          </cell>
          <cell r="V45">
            <v>0</v>
          </cell>
          <cell r="W45">
            <v>0</v>
          </cell>
          <cell r="X45">
            <v>0</v>
          </cell>
          <cell r="Y45">
            <v>0</v>
          </cell>
          <cell r="Z45">
            <v>0</v>
          </cell>
          <cell r="AA45">
            <v>0</v>
          </cell>
          <cell r="AB45">
            <v>0</v>
          </cell>
          <cell r="AC45">
            <v>0</v>
          </cell>
          <cell r="AD45">
            <v>0</v>
          </cell>
          <cell r="AE45">
            <v>0</v>
          </cell>
          <cell r="AF45">
            <v>0</v>
          </cell>
          <cell r="AG45">
            <v>0</v>
          </cell>
          <cell r="AH45">
            <v>0</v>
          </cell>
          <cell r="AI45">
            <v>0</v>
          </cell>
          <cell r="AJ45">
            <v>0</v>
          </cell>
          <cell r="AK45">
            <v>0</v>
          </cell>
          <cell r="AL45">
            <v>0</v>
          </cell>
          <cell r="AM45">
            <v>0</v>
          </cell>
          <cell r="AN45">
            <v>0</v>
          </cell>
          <cell r="AO45">
            <v>0</v>
          </cell>
          <cell r="AQ45"/>
          <cell r="AR45"/>
          <cell r="AS45"/>
          <cell r="AT45"/>
          <cell r="AU45"/>
          <cell r="AV45"/>
          <cell r="AW45"/>
          <cell r="AX45">
            <v>0</v>
          </cell>
          <cell r="AY45"/>
          <cell r="AZ45">
            <v>0</v>
          </cell>
          <cell r="BA45">
            <v>0</v>
          </cell>
          <cell r="BB45">
            <v>0</v>
          </cell>
          <cell r="BC45">
            <v>0</v>
          </cell>
          <cell r="BD45">
            <v>0</v>
          </cell>
          <cell r="BE45">
            <v>0</v>
          </cell>
          <cell r="BF45">
            <v>0</v>
          </cell>
          <cell r="BG45">
            <v>0</v>
          </cell>
          <cell r="BH45">
            <v>0</v>
          </cell>
          <cell r="BI45">
            <v>0</v>
          </cell>
          <cell r="BJ45">
            <v>0</v>
          </cell>
          <cell r="BK45">
            <v>0</v>
          </cell>
          <cell r="BL45">
            <v>0</v>
          </cell>
          <cell r="BM45">
            <v>0</v>
          </cell>
          <cell r="BN45">
            <v>0</v>
          </cell>
          <cell r="BO45">
            <v>0</v>
          </cell>
          <cell r="BP45">
            <v>0</v>
          </cell>
          <cell r="BQ45">
            <v>0</v>
          </cell>
          <cell r="BR45">
            <v>0</v>
          </cell>
          <cell r="BS45">
            <v>0</v>
          </cell>
          <cell r="BT45">
            <v>0</v>
          </cell>
          <cell r="BV45" t="str">
            <v>Conservation on the Coast Small Business Lighting Local Program2015Current year savings</v>
          </cell>
        </row>
        <row r="46">
          <cell r="L46"/>
          <cell r="M46"/>
          <cell r="N46"/>
          <cell r="O46"/>
          <cell r="P46"/>
          <cell r="Q46"/>
          <cell r="R46"/>
          <cell r="S46">
            <v>0</v>
          </cell>
          <cell r="T46"/>
          <cell r="U46">
            <v>0</v>
          </cell>
          <cell r="V46">
            <v>0</v>
          </cell>
          <cell r="W46">
            <v>0</v>
          </cell>
          <cell r="X46">
            <v>0</v>
          </cell>
          <cell r="Y46">
            <v>0</v>
          </cell>
          <cell r="Z46">
            <v>0</v>
          </cell>
          <cell r="AA46">
            <v>0</v>
          </cell>
          <cell r="AB46">
            <v>0</v>
          </cell>
          <cell r="AC46">
            <v>0</v>
          </cell>
          <cell r="AD46">
            <v>0</v>
          </cell>
          <cell r="AE46">
            <v>0</v>
          </cell>
          <cell r="AF46">
            <v>0</v>
          </cell>
          <cell r="AG46">
            <v>0</v>
          </cell>
          <cell r="AH46">
            <v>0</v>
          </cell>
          <cell r="AI46">
            <v>0</v>
          </cell>
          <cell r="AJ46">
            <v>0</v>
          </cell>
          <cell r="AK46">
            <v>0</v>
          </cell>
          <cell r="AL46">
            <v>0</v>
          </cell>
          <cell r="AM46">
            <v>0</v>
          </cell>
          <cell r="AN46">
            <v>0</v>
          </cell>
          <cell r="AO46">
            <v>0</v>
          </cell>
          <cell r="AQ46"/>
          <cell r="AR46"/>
          <cell r="AS46"/>
          <cell r="AT46"/>
          <cell r="AU46"/>
          <cell r="AV46"/>
          <cell r="AW46"/>
          <cell r="AX46">
            <v>0</v>
          </cell>
          <cell r="AY46"/>
          <cell r="AZ46">
            <v>0</v>
          </cell>
          <cell r="BA46">
            <v>0</v>
          </cell>
          <cell r="BB46">
            <v>0</v>
          </cell>
          <cell r="BC46">
            <v>0</v>
          </cell>
          <cell r="BD46">
            <v>0</v>
          </cell>
          <cell r="BE46">
            <v>0</v>
          </cell>
          <cell r="BF46">
            <v>0</v>
          </cell>
          <cell r="BG46">
            <v>0</v>
          </cell>
          <cell r="BH46">
            <v>0</v>
          </cell>
          <cell r="BI46">
            <v>0</v>
          </cell>
          <cell r="BJ46">
            <v>0</v>
          </cell>
          <cell r="BK46">
            <v>0</v>
          </cell>
          <cell r="BL46">
            <v>0</v>
          </cell>
          <cell r="BM46">
            <v>0</v>
          </cell>
          <cell r="BN46">
            <v>0</v>
          </cell>
          <cell r="BO46">
            <v>0</v>
          </cell>
          <cell r="BP46">
            <v>0</v>
          </cell>
          <cell r="BQ46">
            <v>0</v>
          </cell>
          <cell r="BR46">
            <v>0</v>
          </cell>
          <cell r="BS46">
            <v>0</v>
          </cell>
          <cell r="BT46">
            <v>0</v>
          </cell>
          <cell r="BV46" t="str">
            <v>First Nations Conservation Local Program2015Current year savings</v>
          </cell>
        </row>
        <row r="47">
          <cell r="L47"/>
          <cell r="M47"/>
          <cell r="N47"/>
          <cell r="O47"/>
          <cell r="P47"/>
          <cell r="Q47"/>
          <cell r="R47"/>
          <cell r="S47">
            <v>0</v>
          </cell>
          <cell r="T47"/>
          <cell r="U47">
            <v>0</v>
          </cell>
          <cell r="V47">
            <v>0</v>
          </cell>
          <cell r="W47">
            <v>0</v>
          </cell>
          <cell r="X47">
            <v>0</v>
          </cell>
          <cell r="Y47">
            <v>0</v>
          </cell>
          <cell r="Z47">
            <v>0</v>
          </cell>
          <cell r="AA47">
            <v>0</v>
          </cell>
          <cell r="AB47">
            <v>0</v>
          </cell>
          <cell r="AC47">
            <v>0</v>
          </cell>
          <cell r="AD47">
            <v>0</v>
          </cell>
          <cell r="AE47">
            <v>0</v>
          </cell>
          <cell r="AF47">
            <v>0</v>
          </cell>
          <cell r="AG47">
            <v>0</v>
          </cell>
          <cell r="AH47">
            <v>0</v>
          </cell>
          <cell r="AI47">
            <v>0</v>
          </cell>
          <cell r="AJ47">
            <v>0</v>
          </cell>
          <cell r="AK47">
            <v>0</v>
          </cell>
          <cell r="AL47">
            <v>0</v>
          </cell>
          <cell r="AM47">
            <v>0</v>
          </cell>
          <cell r="AN47">
            <v>0</v>
          </cell>
          <cell r="AO47">
            <v>0</v>
          </cell>
          <cell r="AQ47"/>
          <cell r="AR47"/>
          <cell r="AS47"/>
          <cell r="AT47"/>
          <cell r="AU47"/>
          <cell r="AV47"/>
          <cell r="AW47"/>
          <cell r="AX47">
            <v>0</v>
          </cell>
          <cell r="AY47"/>
          <cell r="AZ47">
            <v>0</v>
          </cell>
          <cell r="BA47">
            <v>0</v>
          </cell>
          <cell r="BB47">
            <v>0</v>
          </cell>
          <cell r="BC47">
            <v>0</v>
          </cell>
          <cell r="BD47">
            <v>0</v>
          </cell>
          <cell r="BE47">
            <v>0</v>
          </cell>
          <cell r="BF47">
            <v>0</v>
          </cell>
          <cell r="BG47">
            <v>0</v>
          </cell>
          <cell r="BH47">
            <v>0</v>
          </cell>
          <cell r="BI47">
            <v>0</v>
          </cell>
          <cell r="BJ47">
            <v>0</v>
          </cell>
          <cell r="BK47">
            <v>0</v>
          </cell>
          <cell r="BL47">
            <v>0</v>
          </cell>
          <cell r="BM47">
            <v>0</v>
          </cell>
          <cell r="BN47">
            <v>0</v>
          </cell>
          <cell r="BO47">
            <v>0</v>
          </cell>
          <cell r="BP47">
            <v>0</v>
          </cell>
          <cell r="BQ47">
            <v>0</v>
          </cell>
          <cell r="BR47">
            <v>0</v>
          </cell>
          <cell r="BS47">
            <v>0</v>
          </cell>
          <cell r="BT47">
            <v>0</v>
          </cell>
          <cell r="BV47" t="str">
            <v>High Efficiency Agriculturual Pumping Local Program2015Current year savings</v>
          </cell>
        </row>
        <row r="48">
          <cell r="L48"/>
          <cell r="M48"/>
          <cell r="N48"/>
          <cell r="O48"/>
          <cell r="P48"/>
          <cell r="Q48"/>
          <cell r="R48"/>
          <cell r="S48">
            <v>0</v>
          </cell>
          <cell r="T48"/>
          <cell r="U48">
            <v>0</v>
          </cell>
          <cell r="V48">
            <v>0</v>
          </cell>
          <cell r="W48">
            <v>0</v>
          </cell>
          <cell r="X48">
            <v>0</v>
          </cell>
          <cell r="Y48">
            <v>0</v>
          </cell>
          <cell r="Z48">
            <v>0</v>
          </cell>
          <cell r="AA48">
            <v>0</v>
          </cell>
          <cell r="AB48">
            <v>0</v>
          </cell>
          <cell r="AC48">
            <v>0</v>
          </cell>
          <cell r="AD48">
            <v>0</v>
          </cell>
          <cell r="AE48">
            <v>0</v>
          </cell>
          <cell r="AF48">
            <v>0</v>
          </cell>
          <cell r="AG48">
            <v>0</v>
          </cell>
          <cell r="AH48">
            <v>0</v>
          </cell>
          <cell r="AI48">
            <v>0</v>
          </cell>
          <cell r="AJ48">
            <v>0</v>
          </cell>
          <cell r="AK48">
            <v>0</v>
          </cell>
          <cell r="AL48">
            <v>0</v>
          </cell>
          <cell r="AM48">
            <v>0</v>
          </cell>
          <cell r="AN48">
            <v>0</v>
          </cell>
          <cell r="AO48">
            <v>0</v>
          </cell>
          <cell r="AQ48"/>
          <cell r="AR48"/>
          <cell r="AS48"/>
          <cell r="AT48"/>
          <cell r="AU48"/>
          <cell r="AV48"/>
          <cell r="AW48"/>
          <cell r="AX48">
            <v>0</v>
          </cell>
          <cell r="AY48"/>
          <cell r="AZ48">
            <v>0</v>
          </cell>
          <cell r="BA48">
            <v>0</v>
          </cell>
          <cell r="BB48">
            <v>0</v>
          </cell>
          <cell r="BC48">
            <v>0</v>
          </cell>
          <cell r="BD48">
            <v>0</v>
          </cell>
          <cell r="BE48">
            <v>0</v>
          </cell>
          <cell r="BF48">
            <v>0</v>
          </cell>
          <cell r="BG48">
            <v>0</v>
          </cell>
          <cell r="BH48">
            <v>0</v>
          </cell>
          <cell r="BI48">
            <v>0</v>
          </cell>
          <cell r="BJ48">
            <v>0</v>
          </cell>
          <cell r="BK48">
            <v>0</v>
          </cell>
          <cell r="BL48">
            <v>0</v>
          </cell>
          <cell r="BM48">
            <v>0</v>
          </cell>
          <cell r="BN48">
            <v>0</v>
          </cell>
          <cell r="BO48">
            <v>0</v>
          </cell>
          <cell r="BP48">
            <v>0</v>
          </cell>
          <cell r="BQ48">
            <v>0</v>
          </cell>
          <cell r="BR48">
            <v>0</v>
          </cell>
          <cell r="BS48">
            <v>0</v>
          </cell>
          <cell r="BT48">
            <v>0</v>
          </cell>
          <cell r="BV48" t="str">
            <v>Instant Savings Local Program2015Current year savings</v>
          </cell>
        </row>
        <row r="49">
          <cell r="L49"/>
          <cell r="M49"/>
          <cell r="N49"/>
          <cell r="O49"/>
          <cell r="P49"/>
          <cell r="Q49"/>
          <cell r="R49"/>
          <cell r="S49">
            <v>0</v>
          </cell>
          <cell r="T49"/>
          <cell r="U49">
            <v>0</v>
          </cell>
          <cell r="V49">
            <v>0</v>
          </cell>
          <cell r="W49">
            <v>0</v>
          </cell>
          <cell r="X49">
            <v>0</v>
          </cell>
          <cell r="Y49">
            <v>0</v>
          </cell>
          <cell r="Z49">
            <v>0</v>
          </cell>
          <cell r="AA49">
            <v>0</v>
          </cell>
          <cell r="AB49">
            <v>0</v>
          </cell>
          <cell r="AC49">
            <v>0</v>
          </cell>
          <cell r="AD49">
            <v>0</v>
          </cell>
          <cell r="AE49">
            <v>0</v>
          </cell>
          <cell r="AF49">
            <v>0</v>
          </cell>
          <cell r="AG49">
            <v>0</v>
          </cell>
          <cell r="AH49">
            <v>0</v>
          </cell>
          <cell r="AI49">
            <v>0</v>
          </cell>
          <cell r="AJ49">
            <v>0</v>
          </cell>
          <cell r="AK49">
            <v>0</v>
          </cell>
          <cell r="AL49">
            <v>0</v>
          </cell>
          <cell r="AM49">
            <v>0</v>
          </cell>
          <cell r="AN49">
            <v>0</v>
          </cell>
          <cell r="AO49">
            <v>0</v>
          </cell>
          <cell r="AQ49"/>
          <cell r="AR49"/>
          <cell r="AS49"/>
          <cell r="AT49"/>
          <cell r="AU49"/>
          <cell r="AV49"/>
          <cell r="AW49"/>
          <cell r="AX49">
            <v>0</v>
          </cell>
          <cell r="AY49"/>
          <cell r="AZ49">
            <v>0</v>
          </cell>
          <cell r="BA49">
            <v>0</v>
          </cell>
          <cell r="BB49">
            <v>0</v>
          </cell>
          <cell r="BC49">
            <v>0</v>
          </cell>
          <cell r="BD49">
            <v>0</v>
          </cell>
          <cell r="BE49">
            <v>0</v>
          </cell>
          <cell r="BF49">
            <v>0</v>
          </cell>
          <cell r="BG49">
            <v>0</v>
          </cell>
          <cell r="BH49">
            <v>0</v>
          </cell>
          <cell r="BI49">
            <v>0</v>
          </cell>
          <cell r="BJ49">
            <v>0</v>
          </cell>
          <cell r="BK49">
            <v>0</v>
          </cell>
          <cell r="BL49">
            <v>0</v>
          </cell>
          <cell r="BM49">
            <v>0</v>
          </cell>
          <cell r="BN49">
            <v>0</v>
          </cell>
          <cell r="BO49">
            <v>0</v>
          </cell>
          <cell r="BP49">
            <v>0</v>
          </cell>
          <cell r="BQ49">
            <v>0</v>
          </cell>
          <cell r="BR49">
            <v>0</v>
          </cell>
          <cell r="BS49">
            <v>0</v>
          </cell>
          <cell r="BT49">
            <v>0</v>
          </cell>
          <cell r="BV49" t="str">
            <v>OPsaver Local Program2015Current year savings</v>
          </cell>
        </row>
        <row r="50">
          <cell r="L50"/>
          <cell r="M50"/>
          <cell r="N50"/>
          <cell r="O50"/>
          <cell r="P50"/>
          <cell r="Q50"/>
          <cell r="R50"/>
          <cell r="S50">
            <v>0</v>
          </cell>
          <cell r="T50"/>
          <cell r="U50">
            <v>0</v>
          </cell>
          <cell r="V50">
            <v>0</v>
          </cell>
          <cell r="W50">
            <v>0</v>
          </cell>
          <cell r="X50">
            <v>0</v>
          </cell>
          <cell r="Y50">
            <v>0</v>
          </cell>
          <cell r="Z50">
            <v>0</v>
          </cell>
          <cell r="AA50">
            <v>0</v>
          </cell>
          <cell r="AB50">
            <v>0</v>
          </cell>
          <cell r="AC50">
            <v>0</v>
          </cell>
          <cell r="AD50">
            <v>0</v>
          </cell>
          <cell r="AE50">
            <v>0</v>
          </cell>
          <cell r="AF50">
            <v>0</v>
          </cell>
          <cell r="AG50">
            <v>0</v>
          </cell>
          <cell r="AH50">
            <v>0</v>
          </cell>
          <cell r="AI50">
            <v>0</v>
          </cell>
          <cell r="AJ50">
            <v>0</v>
          </cell>
          <cell r="AK50">
            <v>0</v>
          </cell>
          <cell r="AL50">
            <v>0</v>
          </cell>
          <cell r="AM50">
            <v>0</v>
          </cell>
          <cell r="AN50">
            <v>0</v>
          </cell>
          <cell r="AO50">
            <v>0</v>
          </cell>
          <cell r="AQ50"/>
          <cell r="AR50"/>
          <cell r="AS50"/>
          <cell r="AT50"/>
          <cell r="AU50"/>
          <cell r="AV50"/>
          <cell r="AW50"/>
          <cell r="AX50">
            <v>0</v>
          </cell>
          <cell r="AY50"/>
          <cell r="AZ50">
            <v>0</v>
          </cell>
          <cell r="BA50">
            <v>0</v>
          </cell>
          <cell r="BB50">
            <v>0</v>
          </cell>
          <cell r="BC50">
            <v>0</v>
          </cell>
          <cell r="BD50">
            <v>0</v>
          </cell>
          <cell r="BE50">
            <v>0</v>
          </cell>
          <cell r="BF50">
            <v>0</v>
          </cell>
          <cell r="BG50">
            <v>0</v>
          </cell>
          <cell r="BH50">
            <v>0</v>
          </cell>
          <cell r="BI50">
            <v>0</v>
          </cell>
          <cell r="BJ50">
            <v>0</v>
          </cell>
          <cell r="BK50">
            <v>0</v>
          </cell>
          <cell r="BL50">
            <v>0</v>
          </cell>
          <cell r="BM50">
            <v>0</v>
          </cell>
          <cell r="BN50">
            <v>0</v>
          </cell>
          <cell r="BO50">
            <v>0</v>
          </cell>
          <cell r="BP50">
            <v>0</v>
          </cell>
          <cell r="BQ50">
            <v>0</v>
          </cell>
          <cell r="BR50">
            <v>0</v>
          </cell>
          <cell r="BS50">
            <v>0</v>
          </cell>
          <cell r="BT50">
            <v>0</v>
          </cell>
          <cell r="BV50" t="str">
            <v>PUMPsaver Local Program2015Current year savings</v>
          </cell>
        </row>
        <row r="51">
          <cell r="L51"/>
          <cell r="M51"/>
          <cell r="N51"/>
          <cell r="O51"/>
          <cell r="P51"/>
          <cell r="Q51"/>
          <cell r="R51"/>
          <cell r="S51">
            <v>0</v>
          </cell>
          <cell r="T51"/>
          <cell r="U51">
            <v>0</v>
          </cell>
          <cell r="V51">
            <v>0</v>
          </cell>
          <cell r="W51">
            <v>0</v>
          </cell>
          <cell r="X51">
            <v>0</v>
          </cell>
          <cell r="Y51">
            <v>0</v>
          </cell>
          <cell r="Z51">
            <v>0</v>
          </cell>
          <cell r="AA51">
            <v>0</v>
          </cell>
          <cell r="AB51">
            <v>0</v>
          </cell>
          <cell r="AC51">
            <v>0</v>
          </cell>
          <cell r="AD51">
            <v>0</v>
          </cell>
          <cell r="AE51">
            <v>0</v>
          </cell>
          <cell r="AF51">
            <v>0</v>
          </cell>
          <cell r="AG51">
            <v>0</v>
          </cell>
          <cell r="AH51">
            <v>0</v>
          </cell>
          <cell r="AI51">
            <v>0</v>
          </cell>
          <cell r="AJ51">
            <v>0</v>
          </cell>
          <cell r="AK51">
            <v>0</v>
          </cell>
          <cell r="AL51">
            <v>0</v>
          </cell>
          <cell r="AM51">
            <v>0</v>
          </cell>
          <cell r="AN51">
            <v>0</v>
          </cell>
          <cell r="AO51">
            <v>0</v>
          </cell>
          <cell r="AQ51"/>
          <cell r="AR51"/>
          <cell r="AS51"/>
          <cell r="AT51"/>
          <cell r="AU51"/>
          <cell r="AV51"/>
          <cell r="AW51"/>
          <cell r="AX51">
            <v>0</v>
          </cell>
          <cell r="AY51"/>
          <cell r="AZ51">
            <v>0</v>
          </cell>
          <cell r="BA51">
            <v>0</v>
          </cell>
          <cell r="BB51">
            <v>0</v>
          </cell>
          <cell r="BC51">
            <v>0</v>
          </cell>
          <cell r="BD51">
            <v>0</v>
          </cell>
          <cell r="BE51">
            <v>0</v>
          </cell>
          <cell r="BF51">
            <v>0</v>
          </cell>
          <cell r="BG51">
            <v>0</v>
          </cell>
          <cell r="BH51">
            <v>0</v>
          </cell>
          <cell r="BI51">
            <v>0</v>
          </cell>
          <cell r="BJ51">
            <v>0</v>
          </cell>
          <cell r="BK51">
            <v>0</v>
          </cell>
          <cell r="BL51">
            <v>0</v>
          </cell>
          <cell r="BM51">
            <v>0</v>
          </cell>
          <cell r="BN51">
            <v>0</v>
          </cell>
          <cell r="BO51">
            <v>0</v>
          </cell>
          <cell r="BP51">
            <v>0</v>
          </cell>
          <cell r="BQ51">
            <v>0</v>
          </cell>
          <cell r="BR51">
            <v>0</v>
          </cell>
          <cell r="BS51">
            <v>0</v>
          </cell>
          <cell r="BT51">
            <v>0</v>
          </cell>
          <cell r="BV51" t="str">
            <v>Social Benchmarking Local Program2015Current year savings</v>
          </cell>
        </row>
        <row r="52">
          <cell r="L52"/>
          <cell r="M52"/>
          <cell r="N52"/>
          <cell r="O52"/>
          <cell r="P52"/>
          <cell r="Q52"/>
          <cell r="R52"/>
          <cell r="S52">
            <v>0</v>
          </cell>
          <cell r="T52"/>
          <cell r="U52">
            <v>0</v>
          </cell>
          <cell r="V52">
            <v>0</v>
          </cell>
          <cell r="W52">
            <v>0</v>
          </cell>
          <cell r="X52">
            <v>0</v>
          </cell>
          <cell r="Y52">
            <v>0</v>
          </cell>
          <cell r="Z52">
            <v>0</v>
          </cell>
          <cell r="AA52">
            <v>0</v>
          </cell>
          <cell r="AB52">
            <v>0</v>
          </cell>
          <cell r="AC52">
            <v>0</v>
          </cell>
          <cell r="AD52">
            <v>0</v>
          </cell>
          <cell r="AE52">
            <v>0</v>
          </cell>
          <cell r="AF52">
            <v>0</v>
          </cell>
          <cell r="AG52">
            <v>0</v>
          </cell>
          <cell r="AH52">
            <v>0</v>
          </cell>
          <cell r="AI52">
            <v>0</v>
          </cell>
          <cell r="AJ52">
            <v>0</v>
          </cell>
          <cell r="AK52">
            <v>0</v>
          </cell>
          <cell r="AL52">
            <v>0</v>
          </cell>
          <cell r="AM52">
            <v>0</v>
          </cell>
          <cell r="AN52">
            <v>0</v>
          </cell>
          <cell r="AO52">
            <v>0</v>
          </cell>
          <cell r="AQ52"/>
          <cell r="AR52"/>
          <cell r="AS52"/>
          <cell r="AT52"/>
          <cell r="AU52"/>
          <cell r="AV52"/>
          <cell r="AW52"/>
          <cell r="AX52">
            <v>0</v>
          </cell>
          <cell r="AY52"/>
          <cell r="AZ52">
            <v>0</v>
          </cell>
          <cell r="BA52">
            <v>0</v>
          </cell>
          <cell r="BB52">
            <v>0</v>
          </cell>
          <cell r="BC52">
            <v>0</v>
          </cell>
          <cell r="BD52">
            <v>0</v>
          </cell>
          <cell r="BE52">
            <v>0</v>
          </cell>
          <cell r="BF52">
            <v>0</v>
          </cell>
          <cell r="BG52">
            <v>0</v>
          </cell>
          <cell r="BH52">
            <v>0</v>
          </cell>
          <cell r="BI52">
            <v>0</v>
          </cell>
          <cell r="BJ52">
            <v>0</v>
          </cell>
          <cell r="BK52">
            <v>0</v>
          </cell>
          <cell r="BL52">
            <v>0</v>
          </cell>
          <cell r="BM52">
            <v>0</v>
          </cell>
          <cell r="BN52">
            <v>0</v>
          </cell>
          <cell r="BO52">
            <v>0</v>
          </cell>
          <cell r="BP52">
            <v>0</v>
          </cell>
          <cell r="BQ52">
            <v>0</v>
          </cell>
          <cell r="BR52">
            <v>0</v>
          </cell>
          <cell r="BS52">
            <v>0</v>
          </cell>
          <cell r="BT52">
            <v>0</v>
          </cell>
          <cell r="BV52" t="str">
            <v>THESL Swimming Pool Efficiency Local Program2015Current year savings</v>
          </cell>
        </row>
        <row r="53">
          <cell r="L53"/>
          <cell r="M53"/>
          <cell r="N53"/>
          <cell r="O53"/>
          <cell r="P53"/>
          <cell r="Q53"/>
          <cell r="R53"/>
          <cell r="S53">
            <v>0</v>
          </cell>
          <cell r="T53"/>
          <cell r="U53">
            <v>0</v>
          </cell>
          <cell r="V53">
            <v>0</v>
          </cell>
          <cell r="W53">
            <v>0</v>
          </cell>
          <cell r="X53">
            <v>0</v>
          </cell>
          <cell r="Y53">
            <v>0</v>
          </cell>
          <cell r="Z53">
            <v>0</v>
          </cell>
          <cell r="AA53">
            <v>0</v>
          </cell>
          <cell r="AB53">
            <v>0</v>
          </cell>
          <cell r="AC53">
            <v>0</v>
          </cell>
          <cell r="AD53">
            <v>0</v>
          </cell>
          <cell r="AE53">
            <v>0</v>
          </cell>
          <cell r="AF53">
            <v>0</v>
          </cell>
          <cell r="AG53">
            <v>0</v>
          </cell>
          <cell r="AH53">
            <v>0</v>
          </cell>
          <cell r="AI53">
            <v>0</v>
          </cell>
          <cell r="AJ53">
            <v>0</v>
          </cell>
          <cell r="AK53">
            <v>0</v>
          </cell>
          <cell r="AL53">
            <v>0</v>
          </cell>
          <cell r="AM53">
            <v>0</v>
          </cell>
          <cell r="AN53">
            <v>0</v>
          </cell>
          <cell r="AO53">
            <v>0</v>
          </cell>
          <cell r="AQ53"/>
          <cell r="AR53"/>
          <cell r="AS53"/>
          <cell r="AT53"/>
          <cell r="AU53"/>
          <cell r="AV53"/>
          <cell r="AW53"/>
          <cell r="AX53">
            <v>0</v>
          </cell>
          <cell r="AY53"/>
          <cell r="AZ53">
            <v>0</v>
          </cell>
          <cell r="BA53">
            <v>0</v>
          </cell>
          <cell r="BB53">
            <v>0</v>
          </cell>
          <cell r="BC53">
            <v>0</v>
          </cell>
          <cell r="BD53">
            <v>0</v>
          </cell>
          <cell r="BE53">
            <v>0</v>
          </cell>
          <cell r="BF53">
            <v>0</v>
          </cell>
          <cell r="BG53">
            <v>0</v>
          </cell>
          <cell r="BH53">
            <v>0</v>
          </cell>
          <cell r="BI53">
            <v>0</v>
          </cell>
          <cell r="BJ53">
            <v>0</v>
          </cell>
          <cell r="BK53">
            <v>0</v>
          </cell>
          <cell r="BL53">
            <v>0</v>
          </cell>
          <cell r="BM53">
            <v>0</v>
          </cell>
          <cell r="BN53">
            <v>0</v>
          </cell>
          <cell r="BO53">
            <v>0</v>
          </cell>
          <cell r="BP53">
            <v>0</v>
          </cell>
          <cell r="BQ53">
            <v>0</v>
          </cell>
          <cell r="BR53">
            <v>0</v>
          </cell>
          <cell r="BS53">
            <v>0</v>
          </cell>
          <cell r="BT53">
            <v>0</v>
          </cell>
          <cell r="BV53" t="str">
            <v>Air Source Heat Pump for Residential Water Heating Pilot Program2015Current year savings</v>
          </cell>
        </row>
        <row r="54">
          <cell r="L54"/>
          <cell r="M54"/>
          <cell r="N54"/>
          <cell r="O54"/>
          <cell r="P54"/>
          <cell r="Q54"/>
          <cell r="R54"/>
          <cell r="S54">
            <v>0</v>
          </cell>
          <cell r="T54"/>
          <cell r="U54">
            <v>0</v>
          </cell>
          <cell r="V54">
            <v>0</v>
          </cell>
          <cell r="W54">
            <v>0</v>
          </cell>
          <cell r="X54">
            <v>0</v>
          </cell>
          <cell r="Y54">
            <v>0</v>
          </cell>
          <cell r="Z54">
            <v>0</v>
          </cell>
          <cell r="AA54">
            <v>0</v>
          </cell>
          <cell r="AB54">
            <v>0</v>
          </cell>
          <cell r="AC54">
            <v>0</v>
          </cell>
          <cell r="AD54">
            <v>0</v>
          </cell>
          <cell r="AE54">
            <v>0</v>
          </cell>
          <cell r="AF54">
            <v>0</v>
          </cell>
          <cell r="AG54">
            <v>0</v>
          </cell>
          <cell r="AH54">
            <v>0</v>
          </cell>
          <cell r="AI54">
            <v>0</v>
          </cell>
          <cell r="AJ54">
            <v>0</v>
          </cell>
          <cell r="AK54">
            <v>0</v>
          </cell>
          <cell r="AL54">
            <v>0</v>
          </cell>
          <cell r="AM54">
            <v>0</v>
          </cell>
          <cell r="AN54">
            <v>0</v>
          </cell>
          <cell r="AO54">
            <v>0</v>
          </cell>
          <cell r="AQ54"/>
          <cell r="AR54"/>
          <cell r="AS54"/>
          <cell r="AT54"/>
          <cell r="AU54"/>
          <cell r="AV54"/>
          <cell r="AW54"/>
          <cell r="AX54">
            <v>0</v>
          </cell>
          <cell r="AY54"/>
          <cell r="AZ54">
            <v>0</v>
          </cell>
          <cell r="BA54">
            <v>0</v>
          </cell>
          <cell r="BB54">
            <v>0</v>
          </cell>
          <cell r="BC54">
            <v>0</v>
          </cell>
          <cell r="BD54">
            <v>0</v>
          </cell>
          <cell r="BE54">
            <v>0</v>
          </cell>
          <cell r="BF54">
            <v>0</v>
          </cell>
          <cell r="BG54">
            <v>0</v>
          </cell>
          <cell r="BH54">
            <v>0</v>
          </cell>
          <cell r="BI54">
            <v>0</v>
          </cell>
          <cell r="BJ54">
            <v>0</v>
          </cell>
          <cell r="BK54">
            <v>0</v>
          </cell>
          <cell r="BL54">
            <v>0</v>
          </cell>
          <cell r="BM54">
            <v>0</v>
          </cell>
          <cell r="BN54">
            <v>0</v>
          </cell>
          <cell r="BO54">
            <v>0</v>
          </cell>
          <cell r="BP54">
            <v>0</v>
          </cell>
          <cell r="BQ54">
            <v>0</v>
          </cell>
          <cell r="BR54">
            <v>0</v>
          </cell>
          <cell r="BS54">
            <v>0</v>
          </cell>
          <cell r="BT54">
            <v>0</v>
          </cell>
          <cell r="BV54" t="str">
            <v>Building Optimization Pilot Program2015Current year savings</v>
          </cell>
        </row>
        <row r="55">
          <cell r="L55"/>
          <cell r="M55"/>
          <cell r="N55"/>
          <cell r="O55"/>
          <cell r="P55"/>
          <cell r="Q55"/>
          <cell r="R55"/>
          <cell r="S55">
            <v>0</v>
          </cell>
          <cell r="T55"/>
          <cell r="U55">
            <v>0</v>
          </cell>
          <cell r="V55">
            <v>0</v>
          </cell>
          <cell r="W55">
            <v>0</v>
          </cell>
          <cell r="X55">
            <v>0</v>
          </cell>
          <cell r="Y55">
            <v>0</v>
          </cell>
          <cell r="Z55">
            <v>0</v>
          </cell>
          <cell r="AA55">
            <v>0</v>
          </cell>
          <cell r="AB55">
            <v>0</v>
          </cell>
          <cell r="AC55">
            <v>0</v>
          </cell>
          <cell r="AD55">
            <v>0</v>
          </cell>
          <cell r="AE55">
            <v>0</v>
          </cell>
          <cell r="AF55">
            <v>0</v>
          </cell>
          <cell r="AG55">
            <v>0</v>
          </cell>
          <cell r="AH55">
            <v>0</v>
          </cell>
          <cell r="AI55">
            <v>0</v>
          </cell>
          <cell r="AJ55">
            <v>0</v>
          </cell>
          <cell r="AK55">
            <v>0</v>
          </cell>
          <cell r="AL55">
            <v>0</v>
          </cell>
          <cell r="AM55">
            <v>0</v>
          </cell>
          <cell r="AN55">
            <v>0</v>
          </cell>
          <cell r="AO55">
            <v>0</v>
          </cell>
          <cell r="AQ55"/>
          <cell r="AR55"/>
          <cell r="AS55"/>
          <cell r="AT55"/>
          <cell r="AU55"/>
          <cell r="AV55"/>
          <cell r="AW55"/>
          <cell r="AX55">
            <v>0</v>
          </cell>
          <cell r="AY55"/>
          <cell r="AZ55">
            <v>0</v>
          </cell>
          <cell r="BA55">
            <v>0</v>
          </cell>
          <cell r="BB55">
            <v>0</v>
          </cell>
          <cell r="BC55">
            <v>0</v>
          </cell>
          <cell r="BD55">
            <v>0</v>
          </cell>
          <cell r="BE55">
            <v>0</v>
          </cell>
          <cell r="BF55">
            <v>0</v>
          </cell>
          <cell r="BG55">
            <v>0</v>
          </cell>
          <cell r="BH55">
            <v>0</v>
          </cell>
          <cell r="BI55">
            <v>0</v>
          </cell>
          <cell r="BJ55">
            <v>0</v>
          </cell>
          <cell r="BK55">
            <v>0</v>
          </cell>
          <cell r="BL55">
            <v>0</v>
          </cell>
          <cell r="BM55">
            <v>0</v>
          </cell>
          <cell r="BN55">
            <v>0</v>
          </cell>
          <cell r="BO55">
            <v>0</v>
          </cell>
          <cell r="BP55">
            <v>0</v>
          </cell>
          <cell r="BQ55">
            <v>0</v>
          </cell>
          <cell r="BR55">
            <v>0</v>
          </cell>
          <cell r="BS55">
            <v>0</v>
          </cell>
          <cell r="BT55">
            <v>0</v>
          </cell>
          <cell r="BV55" t="str">
            <v>Conservation Voltage Regulation Leveraging AMI Data Pilot Program2015Current year savings</v>
          </cell>
        </row>
        <row r="56">
          <cell r="L56"/>
          <cell r="M56"/>
          <cell r="N56"/>
          <cell r="O56"/>
          <cell r="P56"/>
          <cell r="Q56"/>
          <cell r="R56"/>
          <cell r="S56">
            <v>0</v>
          </cell>
          <cell r="T56"/>
          <cell r="U56">
            <v>0</v>
          </cell>
          <cell r="V56">
            <v>0</v>
          </cell>
          <cell r="W56">
            <v>0</v>
          </cell>
          <cell r="X56">
            <v>0</v>
          </cell>
          <cell r="Y56">
            <v>0</v>
          </cell>
          <cell r="Z56">
            <v>0</v>
          </cell>
          <cell r="AA56">
            <v>0</v>
          </cell>
          <cell r="AB56">
            <v>0</v>
          </cell>
          <cell r="AC56">
            <v>0</v>
          </cell>
          <cell r="AD56">
            <v>0</v>
          </cell>
          <cell r="AE56">
            <v>0</v>
          </cell>
          <cell r="AF56">
            <v>0</v>
          </cell>
          <cell r="AG56">
            <v>0</v>
          </cell>
          <cell r="AH56">
            <v>0</v>
          </cell>
          <cell r="AI56">
            <v>0</v>
          </cell>
          <cell r="AJ56">
            <v>0</v>
          </cell>
          <cell r="AK56">
            <v>0</v>
          </cell>
          <cell r="AL56">
            <v>0</v>
          </cell>
          <cell r="AM56">
            <v>0</v>
          </cell>
          <cell r="AN56">
            <v>0</v>
          </cell>
          <cell r="AO56">
            <v>0</v>
          </cell>
          <cell r="AQ56"/>
          <cell r="AR56"/>
          <cell r="AS56"/>
          <cell r="AT56"/>
          <cell r="AU56"/>
          <cell r="AV56"/>
          <cell r="AW56"/>
          <cell r="AX56">
            <v>0</v>
          </cell>
          <cell r="AY56"/>
          <cell r="AZ56">
            <v>0</v>
          </cell>
          <cell r="BA56">
            <v>0</v>
          </cell>
          <cell r="BB56">
            <v>0</v>
          </cell>
          <cell r="BC56">
            <v>0</v>
          </cell>
          <cell r="BD56">
            <v>0</v>
          </cell>
          <cell r="BE56">
            <v>0</v>
          </cell>
          <cell r="BF56">
            <v>0</v>
          </cell>
          <cell r="BG56">
            <v>0</v>
          </cell>
          <cell r="BH56">
            <v>0</v>
          </cell>
          <cell r="BI56">
            <v>0</v>
          </cell>
          <cell r="BJ56">
            <v>0</v>
          </cell>
          <cell r="BK56">
            <v>0</v>
          </cell>
          <cell r="BL56">
            <v>0</v>
          </cell>
          <cell r="BM56">
            <v>0</v>
          </cell>
          <cell r="BN56">
            <v>0</v>
          </cell>
          <cell r="BO56">
            <v>0</v>
          </cell>
          <cell r="BP56">
            <v>0</v>
          </cell>
          <cell r="BQ56">
            <v>0</v>
          </cell>
          <cell r="BR56">
            <v>0</v>
          </cell>
          <cell r="BS56">
            <v>0</v>
          </cell>
          <cell r="BT56">
            <v>0</v>
          </cell>
          <cell r="BV56" t="str">
            <v>Demand Control Kitchen Ventilation Pilot Program2015Current year savings</v>
          </cell>
        </row>
        <row r="57">
          <cell r="L57"/>
          <cell r="M57"/>
          <cell r="N57"/>
          <cell r="O57"/>
          <cell r="P57"/>
          <cell r="Q57"/>
          <cell r="R57"/>
          <cell r="S57">
            <v>0</v>
          </cell>
          <cell r="T57"/>
          <cell r="U57">
            <v>0</v>
          </cell>
          <cell r="V57">
            <v>0</v>
          </cell>
          <cell r="W57">
            <v>0</v>
          </cell>
          <cell r="X57">
            <v>0</v>
          </cell>
          <cell r="Y57">
            <v>0</v>
          </cell>
          <cell r="Z57">
            <v>0</v>
          </cell>
          <cell r="AA57">
            <v>0</v>
          </cell>
          <cell r="AB57">
            <v>0</v>
          </cell>
          <cell r="AC57">
            <v>0</v>
          </cell>
          <cell r="AD57">
            <v>0</v>
          </cell>
          <cell r="AE57">
            <v>0</v>
          </cell>
          <cell r="AF57">
            <v>0</v>
          </cell>
          <cell r="AG57">
            <v>0</v>
          </cell>
          <cell r="AH57">
            <v>0</v>
          </cell>
          <cell r="AI57">
            <v>0</v>
          </cell>
          <cell r="AJ57">
            <v>0</v>
          </cell>
          <cell r="AK57">
            <v>0</v>
          </cell>
          <cell r="AL57">
            <v>0</v>
          </cell>
          <cell r="AM57">
            <v>0</v>
          </cell>
          <cell r="AN57">
            <v>0</v>
          </cell>
          <cell r="AO57">
            <v>0</v>
          </cell>
          <cell r="AQ57"/>
          <cell r="AR57"/>
          <cell r="AS57"/>
          <cell r="AT57"/>
          <cell r="AU57"/>
          <cell r="AV57"/>
          <cell r="AW57"/>
          <cell r="AX57">
            <v>0</v>
          </cell>
          <cell r="AY57"/>
          <cell r="AZ57">
            <v>0</v>
          </cell>
          <cell r="BA57">
            <v>0</v>
          </cell>
          <cell r="BB57">
            <v>0</v>
          </cell>
          <cell r="BC57">
            <v>0</v>
          </cell>
          <cell r="BD57">
            <v>0</v>
          </cell>
          <cell r="BE57">
            <v>0</v>
          </cell>
          <cell r="BF57">
            <v>0</v>
          </cell>
          <cell r="BG57">
            <v>0</v>
          </cell>
          <cell r="BH57">
            <v>0</v>
          </cell>
          <cell r="BI57">
            <v>0</v>
          </cell>
          <cell r="BJ57">
            <v>0</v>
          </cell>
          <cell r="BK57">
            <v>0</v>
          </cell>
          <cell r="BL57">
            <v>0</v>
          </cell>
          <cell r="BM57">
            <v>0</v>
          </cell>
          <cell r="BN57">
            <v>0</v>
          </cell>
          <cell r="BO57">
            <v>0</v>
          </cell>
          <cell r="BP57">
            <v>0</v>
          </cell>
          <cell r="BQ57">
            <v>0</v>
          </cell>
          <cell r="BR57">
            <v>0</v>
          </cell>
          <cell r="BS57">
            <v>0</v>
          </cell>
          <cell r="BT57">
            <v>0</v>
          </cell>
          <cell r="BV57" t="str">
            <v>Direct Install - Hydronic Pilot Program2015Current year savings</v>
          </cell>
        </row>
        <row r="58">
          <cell r="L58"/>
          <cell r="M58"/>
          <cell r="N58"/>
          <cell r="O58"/>
          <cell r="P58"/>
          <cell r="Q58"/>
          <cell r="R58"/>
          <cell r="S58">
            <v>0</v>
          </cell>
          <cell r="T58"/>
          <cell r="U58">
            <v>0</v>
          </cell>
          <cell r="V58">
            <v>0</v>
          </cell>
          <cell r="W58">
            <v>0</v>
          </cell>
          <cell r="X58">
            <v>0</v>
          </cell>
          <cell r="Y58">
            <v>0</v>
          </cell>
          <cell r="Z58">
            <v>0</v>
          </cell>
          <cell r="AA58">
            <v>0</v>
          </cell>
          <cell r="AB58">
            <v>0</v>
          </cell>
          <cell r="AC58">
            <v>0</v>
          </cell>
          <cell r="AD58">
            <v>0</v>
          </cell>
          <cell r="AE58">
            <v>0</v>
          </cell>
          <cell r="AF58">
            <v>0</v>
          </cell>
          <cell r="AG58">
            <v>0</v>
          </cell>
          <cell r="AH58">
            <v>0</v>
          </cell>
          <cell r="AI58">
            <v>0</v>
          </cell>
          <cell r="AJ58">
            <v>0</v>
          </cell>
          <cell r="AK58">
            <v>0</v>
          </cell>
          <cell r="AL58">
            <v>0</v>
          </cell>
          <cell r="AM58">
            <v>0</v>
          </cell>
          <cell r="AN58">
            <v>0</v>
          </cell>
          <cell r="AO58">
            <v>0</v>
          </cell>
          <cell r="AQ58"/>
          <cell r="AR58"/>
          <cell r="AS58"/>
          <cell r="AT58"/>
          <cell r="AU58"/>
          <cell r="AV58"/>
          <cell r="AW58"/>
          <cell r="AX58">
            <v>0</v>
          </cell>
          <cell r="AY58"/>
          <cell r="AZ58">
            <v>0</v>
          </cell>
          <cell r="BA58">
            <v>0</v>
          </cell>
          <cell r="BB58">
            <v>0</v>
          </cell>
          <cell r="BC58">
            <v>0</v>
          </cell>
          <cell r="BD58">
            <v>0</v>
          </cell>
          <cell r="BE58">
            <v>0</v>
          </cell>
          <cell r="BF58">
            <v>0</v>
          </cell>
          <cell r="BG58">
            <v>0</v>
          </cell>
          <cell r="BH58">
            <v>0</v>
          </cell>
          <cell r="BI58">
            <v>0</v>
          </cell>
          <cell r="BJ58">
            <v>0</v>
          </cell>
          <cell r="BK58">
            <v>0</v>
          </cell>
          <cell r="BL58">
            <v>0</v>
          </cell>
          <cell r="BM58">
            <v>0</v>
          </cell>
          <cell r="BN58">
            <v>0</v>
          </cell>
          <cell r="BO58">
            <v>0</v>
          </cell>
          <cell r="BP58">
            <v>0</v>
          </cell>
          <cell r="BQ58">
            <v>0</v>
          </cell>
          <cell r="BR58">
            <v>0</v>
          </cell>
          <cell r="BS58">
            <v>0</v>
          </cell>
          <cell r="BT58">
            <v>0</v>
          </cell>
          <cell r="BV58" t="str">
            <v>Direct Install - RTU Controls Pilot Program2015Current year savings</v>
          </cell>
        </row>
        <row r="59">
          <cell r="L59"/>
          <cell r="M59"/>
          <cell r="N59"/>
          <cell r="O59"/>
          <cell r="P59"/>
          <cell r="Q59"/>
          <cell r="R59"/>
          <cell r="S59">
            <v>0</v>
          </cell>
          <cell r="T59"/>
          <cell r="U59">
            <v>0</v>
          </cell>
          <cell r="V59">
            <v>0</v>
          </cell>
          <cell r="W59">
            <v>0</v>
          </cell>
          <cell r="X59">
            <v>0</v>
          </cell>
          <cell r="Y59">
            <v>0</v>
          </cell>
          <cell r="Z59">
            <v>0</v>
          </cell>
          <cell r="AA59">
            <v>0</v>
          </cell>
          <cell r="AB59">
            <v>0</v>
          </cell>
          <cell r="AC59">
            <v>0</v>
          </cell>
          <cell r="AD59">
            <v>0</v>
          </cell>
          <cell r="AE59">
            <v>0</v>
          </cell>
          <cell r="AF59">
            <v>0</v>
          </cell>
          <cell r="AG59">
            <v>0</v>
          </cell>
          <cell r="AH59">
            <v>0</v>
          </cell>
          <cell r="AI59">
            <v>0</v>
          </cell>
          <cell r="AJ59">
            <v>0</v>
          </cell>
          <cell r="AK59">
            <v>0</v>
          </cell>
          <cell r="AL59">
            <v>0</v>
          </cell>
          <cell r="AM59">
            <v>0</v>
          </cell>
          <cell r="AN59">
            <v>0</v>
          </cell>
          <cell r="AO59">
            <v>0</v>
          </cell>
          <cell r="AQ59"/>
          <cell r="AR59"/>
          <cell r="AS59"/>
          <cell r="AT59"/>
          <cell r="AU59"/>
          <cell r="AV59"/>
          <cell r="AW59"/>
          <cell r="AX59">
            <v>0</v>
          </cell>
          <cell r="AY59"/>
          <cell r="AZ59">
            <v>0</v>
          </cell>
          <cell r="BA59">
            <v>0</v>
          </cell>
          <cell r="BB59">
            <v>0</v>
          </cell>
          <cell r="BC59">
            <v>0</v>
          </cell>
          <cell r="BD59">
            <v>0</v>
          </cell>
          <cell r="BE59">
            <v>0</v>
          </cell>
          <cell r="BF59">
            <v>0</v>
          </cell>
          <cell r="BG59">
            <v>0</v>
          </cell>
          <cell r="BH59">
            <v>0</v>
          </cell>
          <cell r="BI59">
            <v>0</v>
          </cell>
          <cell r="BJ59">
            <v>0</v>
          </cell>
          <cell r="BK59">
            <v>0</v>
          </cell>
          <cell r="BL59">
            <v>0</v>
          </cell>
          <cell r="BM59">
            <v>0</v>
          </cell>
          <cell r="BN59">
            <v>0</v>
          </cell>
          <cell r="BO59">
            <v>0</v>
          </cell>
          <cell r="BP59">
            <v>0</v>
          </cell>
          <cell r="BQ59">
            <v>0</v>
          </cell>
          <cell r="BR59">
            <v>0</v>
          </cell>
          <cell r="BS59">
            <v>0</v>
          </cell>
          <cell r="BT59">
            <v>0</v>
          </cell>
          <cell r="BV59" t="str">
            <v>Electronically Commutated Furnace Motor Pilot Program2015Current year savings</v>
          </cell>
        </row>
        <row r="60">
          <cell r="L60"/>
          <cell r="M60"/>
          <cell r="N60"/>
          <cell r="O60"/>
          <cell r="P60"/>
          <cell r="Q60"/>
          <cell r="R60"/>
          <cell r="S60">
            <v>0</v>
          </cell>
          <cell r="T60"/>
          <cell r="U60">
            <v>0</v>
          </cell>
          <cell r="V60">
            <v>0</v>
          </cell>
          <cell r="W60">
            <v>0</v>
          </cell>
          <cell r="X60">
            <v>0</v>
          </cell>
          <cell r="Y60">
            <v>0</v>
          </cell>
          <cell r="Z60">
            <v>0</v>
          </cell>
          <cell r="AA60">
            <v>0</v>
          </cell>
          <cell r="AB60">
            <v>0</v>
          </cell>
          <cell r="AC60">
            <v>0</v>
          </cell>
          <cell r="AD60">
            <v>0</v>
          </cell>
          <cell r="AE60">
            <v>0</v>
          </cell>
          <cell r="AF60">
            <v>0</v>
          </cell>
          <cell r="AG60">
            <v>0</v>
          </cell>
          <cell r="AH60">
            <v>0</v>
          </cell>
          <cell r="AI60">
            <v>0</v>
          </cell>
          <cell r="AJ60">
            <v>0</v>
          </cell>
          <cell r="AK60">
            <v>0</v>
          </cell>
          <cell r="AL60">
            <v>0</v>
          </cell>
          <cell r="AM60">
            <v>0</v>
          </cell>
          <cell r="AN60">
            <v>0</v>
          </cell>
          <cell r="AO60">
            <v>0</v>
          </cell>
          <cell r="AQ60"/>
          <cell r="AR60"/>
          <cell r="AS60"/>
          <cell r="AT60"/>
          <cell r="AU60"/>
          <cell r="AV60"/>
          <cell r="AW60"/>
          <cell r="AX60">
            <v>0</v>
          </cell>
          <cell r="AY60"/>
          <cell r="AZ60">
            <v>0</v>
          </cell>
          <cell r="BA60">
            <v>0</v>
          </cell>
          <cell r="BB60">
            <v>0</v>
          </cell>
          <cell r="BC60">
            <v>0</v>
          </cell>
          <cell r="BD60">
            <v>0</v>
          </cell>
          <cell r="BE60">
            <v>0</v>
          </cell>
          <cell r="BF60">
            <v>0</v>
          </cell>
          <cell r="BG60">
            <v>0</v>
          </cell>
          <cell r="BH60">
            <v>0</v>
          </cell>
          <cell r="BI60">
            <v>0</v>
          </cell>
          <cell r="BJ60">
            <v>0</v>
          </cell>
          <cell r="BK60">
            <v>0</v>
          </cell>
          <cell r="BL60">
            <v>0</v>
          </cell>
          <cell r="BM60">
            <v>0</v>
          </cell>
          <cell r="BN60">
            <v>0</v>
          </cell>
          <cell r="BO60">
            <v>0</v>
          </cell>
          <cell r="BP60">
            <v>0</v>
          </cell>
          <cell r="BQ60">
            <v>0</v>
          </cell>
          <cell r="BR60">
            <v>0</v>
          </cell>
          <cell r="BS60">
            <v>0</v>
          </cell>
          <cell r="BT60">
            <v>0</v>
          </cell>
          <cell r="BV60" t="str">
            <v>Electronics Takeback Pilot Program2015Current year savings</v>
          </cell>
        </row>
        <row r="61">
          <cell r="L61"/>
          <cell r="M61"/>
          <cell r="N61"/>
          <cell r="O61"/>
          <cell r="P61"/>
          <cell r="Q61"/>
          <cell r="R61"/>
          <cell r="S61">
            <v>0</v>
          </cell>
          <cell r="T61"/>
          <cell r="U61">
            <v>0</v>
          </cell>
          <cell r="V61">
            <v>0</v>
          </cell>
          <cell r="W61">
            <v>0</v>
          </cell>
          <cell r="X61">
            <v>0</v>
          </cell>
          <cell r="Y61">
            <v>0</v>
          </cell>
          <cell r="Z61">
            <v>0</v>
          </cell>
          <cell r="AA61">
            <v>0</v>
          </cell>
          <cell r="AB61">
            <v>0</v>
          </cell>
          <cell r="AC61">
            <v>0</v>
          </cell>
          <cell r="AD61">
            <v>0</v>
          </cell>
          <cell r="AE61">
            <v>0</v>
          </cell>
          <cell r="AF61">
            <v>0</v>
          </cell>
          <cell r="AG61">
            <v>0</v>
          </cell>
          <cell r="AH61">
            <v>0</v>
          </cell>
          <cell r="AI61">
            <v>0</v>
          </cell>
          <cell r="AJ61">
            <v>0</v>
          </cell>
          <cell r="AK61">
            <v>0</v>
          </cell>
          <cell r="AL61">
            <v>0</v>
          </cell>
          <cell r="AM61">
            <v>0</v>
          </cell>
          <cell r="AN61">
            <v>0</v>
          </cell>
          <cell r="AO61">
            <v>0</v>
          </cell>
          <cell r="AQ61"/>
          <cell r="AR61"/>
          <cell r="AS61"/>
          <cell r="AT61"/>
          <cell r="AU61"/>
          <cell r="AV61"/>
          <cell r="AW61"/>
          <cell r="AX61">
            <v>0</v>
          </cell>
          <cell r="AY61"/>
          <cell r="AZ61">
            <v>0</v>
          </cell>
          <cell r="BA61">
            <v>0</v>
          </cell>
          <cell r="BB61">
            <v>0</v>
          </cell>
          <cell r="BC61">
            <v>0</v>
          </cell>
          <cell r="BD61">
            <v>0</v>
          </cell>
          <cell r="BE61">
            <v>0</v>
          </cell>
          <cell r="BF61">
            <v>0</v>
          </cell>
          <cell r="BG61">
            <v>0</v>
          </cell>
          <cell r="BH61">
            <v>0</v>
          </cell>
          <cell r="BI61">
            <v>0</v>
          </cell>
          <cell r="BJ61">
            <v>0</v>
          </cell>
          <cell r="BK61">
            <v>0</v>
          </cell>
          <cell r="BL61">
            <v>0</v>
          </cell>
          <cell r="BM61">
            <v>0</v>
          </cell>
          <cell r="BN61">
            <v>0</v>
          </cell>
          <cell r="BO61">
            <v>0</v>
          </cell>
          <cell r="BP61">
            <v>0</v>
          </cell>
          <cell r="BQ61">
            <v>0</v>
          </cell>
          <cell r="BR61">
            <v>0</v>
          </cell>
          <cell r="BS61">
            <v>0</v>
          </cell>
          <cell r="BT61">
            <v>0</v>
          </cell>
          <cell r="BV61" t="str">
            <v>Home Energy Assessment and Retrofit Pilot Program2015Current year savings</v>
          </cell>
        </row>
        <row r="62">
          <cell r="L62"/>
          <cell r="M62"/>
          <cell r="N62"/>
          <cell r="O62"/>
          <cell r="P62"/>
          <cell r="Q62"/>
          <cell r="R62"/>
          <cell r="S62">
            <v>0</v>
          </cell>
          <cell r="T62"/>
          <cell r="U62">
            <v>0</v>
          </cell>
          <cell r="V62">
            <v>0</v>
          </cell>
          <cell r="W62">
            <v>0</v>
          </cell>
          <cell r="X62">
            <v>0</v>
          </cell>
          <cell r="Y62">
            <v>0</v>
          </cell>
          <cell r="Z62">
            <v>0</v>
          </cell>
          <cell r="AA62">
            <v>0</v>
          </cell>
          <cell r="AB62">
            <v>0</v>
          </cell>
          <cell r="AC62">
            <v>0</v>
          </cell>
          <cell r="AD62">
            <v>0</v>
          </cell>
          <cell r="AE62">
            <v>0</v>
          </cell>
          <cell r="AF62">
            <v>0</v>
          </cell>
          <cell r="AG62">
            <v>0</v>
          </cell>
          <cell r="AH62">
            <v>0</v>
          </cell>
          <cell r="AI62">
            <v>0</v>
          </cell>
          <cell r="AJ62">
            <v>0</v>
          </cell>
          <cell r="AK62">
            <v>0</v>
          </cell>
          <cell r="AL62">
            <v>0</v>
          </cell>
          <cell r="AM62">
            <v>0</v>
          </cell>
          <cell r="AN62">
            <v>0</v>
          </cell>
          <cell r="AO62">
            <v>0</v>
          </cell>
          <cell r="AQ62"/>
          <cell r="AR62"/>
          <cell r="AS62"/>
          <cell r="AT62"/>
          <cell r="AU62"/>
          <cell r="AV62"/>
          <cell r="AW62"/>
          <cell r="AX62">
            <v>0</v>
          </cell>
          <cell r="AY62"/>
          <cell r="AZ62">
            <v>0</v>
          </cell>
          <cell r="BA62">
            <v>0</v>
          </cell>
          <cell r="BB62">
            <v>0</v>
          </cell>
          <cell r="BC62">
            <v>0</v>
          </cell>
          <cell r="BD62">
            <v>0</v>
          </cell>
          <cell r="BE62">
            <v>0</v>
          </cell>
          <cell r="BF62">
            <v>0</v>
          </cell>
          <cell r="BG62">
            <v>0</v>
          </cell>
          <cell r="BH62">
            <v>0</v>
          </cell>
          <cell r="BI62">
            <v>0</v>
          </cell>
          <cell r="BJ62">
            <v>0</v>
          </cell>
          <cell r="BK62">
            <v>0</v>
          </cell>
          <cell r="BL62">
            <v>0</v>
          </cell>
          <cell r="BM62">
            <v>0</v>
          </cell>
          <cell r="BN62">
            <v>0</v>
          </cell>
          <cell r="BO62">
            <v>0</v>
          </cell>
          <cell r="BP62">
            <v>0</v>
          </cell>
          <cell r="BQ62">
            <v>0</v>
          </cell>
          <cell r="BR62">
            <v>0</v>
          </cell>
          <cell r="BS62">
            <v>0</v>
          </cell>
          <cell r="BT62">
            <v>0</v>
          </cell>
          <cell r="BV62" t="str">
            <v>HONI HP Pilot Program2015Current year savings</v>
          </cell>
        </row>
        <row r="63">
          <cell r="L63"/>
          <cell r="M63"/>
          <cell r="N63"/>
          <cell r="O63"/>
          <cell r="P63"/>
          <cell r="Q63"/>
          <cell r="R63"/>
          <cell r="S63">
            <v>0</v>
          </cell>
          <cell r="T63"/>
          <cell r="U63">
            <v>0</v>
          </cell>
          <cell r="V63">
            <v>0</v>
          </cell>
          <cell r="W63">
            <v>0</v>
          </cell>
          <cell r="X63">
            <v>0</v>
          </cell>
          <cell r="Y63">
            <v>0</v>
          </cell>
          <cell r="Z63">
            <v>0</v>
          </cell>
          <cell r="AA63">
            <v>0</v>
          </cell>
          <cell r="AB63">
            <v>0</v>
          </cell>
          <cell r="AC63">
            <v>0</v>
          </cell>
          <cell r="AD63">
            <v>0</v>
          </cell>
          <cell r="AE63">
            <v>0</v>
          </cell>
          <cell r="AF63">
            <v>0</v>
          </cell>
          <cell r="AG63">
            <v>0</v>
          </cell>
          <cell r="AH63">
            <v>0</v>
          </cell>
          <cell r="AI63">
            <v>0</v>
          </cell>
          <cell r="AJ63">
            <v>0</v>
          </cell>
          <cell r="AK63">
            <v>0</v>
          </cell>
          <cell r="AL63">
            <v>0</v>
          </cell>
          <cell r="AM63">
            <v>0</v>
          </cell>
          <cell r="AN63">
            <v>0</v>
          </cell>
          <cell r="AO63">
            <v>0</v>
          </cell>
          <cell r="AQ63"/>
          <cell r="AR63"/>
          <cell r="AS63"/>
          <cell r="AT63"/>
          <cell r="AU63"/>
          <cell r="AV63"/>
          <cell r="AW63"/>
          <cell r="AX63">
            <v>0</v>
          </cell>
          <cell r="AY63"/>
          <cell r="AZ63">
            <v>0</v>
          </cell>
          <cell r="BA63">
            <v>0</v>
          </cell>
          <cell r="BB63">
            <v>0</v>
          </cell>
          <cell r="BC63">
            <v>0</v>
          </cell>
          <cell r="BD63">
            <v>0</v>
          </cell>
          <cell r="BE63">
            <v>0</v>
          </cell>
          <cell r="BF63">
            <v>0</v>
          </cell>
          <cell r="BG63">
            <v>0</v>
          </cell>
          <cell r="BH63">
            <v>0</v>
          </cell>
          <cell r="BI63">
            <v>0</v>
          </cell>
          <cell r="BJ63">
            <v>0</v>
          </cell>
          <cell r="BK63">
            <v>0</v>
          </cell>
          <cell r="BL63">
            <v>0</v>
          </cell>
          <cell r="BM63">
            <v>0</v>
          </cell>
          <cell r="BN63">
            <v>0</v>
          </cell>
          <cell r="BO63">
            <v>0</v>
          </cell>
          <cell r="BP63">
            <v>0</v>
          </cell>
          <cell r="BQ63">
            <v>0</v>
          </cell>
          <cell r="BR63">
            <v>0</v>
          </cell>
          <cell r="BS63">
            <v>0</v>
          </cell>
          <cell r="BT63">
            <v>0</v>
          </cell>
          <cell r="BV63" t="str">
            <v>P4P for Class B Office Pilot Program2015Current year savings</v>
          </cell>
        </row>
        <row r="64">
          <cell r="L64"/>
          <cell r="M64"/>
          <cell r="N64"/>
          <cell r="O64"/>
          <cell r="P64"/>
          <cell r="Q64"/>
          <cell r="R64"/>
          <cell r="S64">
            <v>0</v>
          </cell>
          <cell r="T64"/>
          <cell r="U64">
            <v>0</v>
          </cell>
          <cell r="V64">
            <v>0</v>
          </cell>
          <cell r="W64">
            <v>0</v>
          </cell>
          <cell r="X64">
            <v>0</v>
          </cell>
          <cell r="Y64">
            <v>0</v>
          </cell>
          <cell r="Z64">
            <v>0</v>
          </cell>
          <cell r="AA64">
            <v>0</v>
          </cell>
          <cell r="AB64">
            <v>0</v>
          </cell>
          <cell r="AC64">
            <v>0</v>
          </cell>
          <cell r="AD64">
            <v>0</v>
          </cell>
          <cell r="AE64">
            <v>0</v>
          </cell>
          <cell r="AF64">
            <v>0</v>
          </cell>
          <cell r="AG64">
            <v>0</v>
          </cell>
          <cell r="AH64">
            <v>0</v>
          </cell>
          <cell r="AI64">
            <v>0</v>
          </cell>
          <cell r="AJ64">
            <v>0</v>
          </cell>
          <cell r="AK64">
            <v>0</v>
          </cell>
          <cell r="AL64">
            <v>0</v>
          </cell>
          <cell r="AM64">
            <v>0</v>
          </cell>
          <cell r="AN64">
            <v>0</v>
          </cell>
          <cell r="AO64">
            <v>0</v>
          </cell>
          <cell r="AQ64"/>
          <cell r="AR64"/>
          <cell r="AS64"/>
          <cell r="AT64"/>
          <cell r="AU64"/>
          <cell r="AV64"/>
          <cell r="AW64"/>
          <cell r="AX64">
            <v>0</v>
          </cell>
          <cell r="AY64"/>
          <cell r="AZ64">
            <v>0</v>
          </cell>
          <cell r="BA64">
            <v>0</v>
          </cell>
          <cell r="BB64">
            <v>0</v>
          </cell>
          <cell r="BC64">
            <v>0</v>
          </cell>
          <cell r="BD64">
            <v>0</v>
          </cell>
          <cell r="BE64">
            <v>0</v>
          </cell>
          <cell r="BF64">
            <v>0</v>
          </cell>
          <cell r="BG64">
            <v>0</v>
          </cell>
          <cell r="BH64">
            <v>0</v>
          </cell>
          <cell r="BI64">
            <v>0</v>
          </cell>
          <cell r="BJ64">
            <v>0</v>
          </cell>
          <cell r="BK64">
            <v>0</v>
          </cell>
          <cell r="BL64">
            <v>0</v>
          </cell>
          <cell r="BM64">
            <v>0</v>
          </cell>
          <cell r="BN64">
            <v>0</v>
          </cell>
          <cell r="BO64">
            <v>0</v>
          </cell>
          <cell r="BP64">
            <v>0</v>
          </cell>
          <cell r="BQ64">
            <v>0</v>
          </cell>
          <cell r="BR64">
            <v>0</v>
          </cell>
          <cell r="BS64">
            <v>0</v>
          </cell>
          <cell r="BT64">
            <v>0</v>
          </cell>
          <cell r="BV64" t="str">
            <v>Performance Based Conservation Pilot Program2015Current year savings</v>
          </cell>
        </row>
        <row r="65">
          <cell r="L65"/>
          <cell r="M65"/>
          <cell r="N65"/>
          <cell r="O65"/>
          <cell r="P65"/>
          <cell r="Q65"/>
          <cell r="R65"/>
          <cell r="S65">
            <v>0</v>
          </cell>
          <cell r="T65"/>
          <cell r="U65">
            <v>0</v>
          </cell>
          <cell r="V65">
            <v>0</v>
          </cell>
          <cell r="W65">
            <v>0</v>
          </cell>
          <cell r="X65">
            <v>0</v>
          </cell>
          <cell r="Y65">
            <v>0</v>
          </cell>
          <cell r="Z65">
            <v>0</v>
          </cell>
          <cell r="AA65">
            <v>0</v>
          </cell>
          <cell r="AB65">
            <v>0</v>
          </cell>
          <cell r="AC65">
            <v>0</v>
          </cell>
          <cell r="AD65">
            <v>0</v>
          </cell>
          <cell r="AE65">
            <v>0</v>
          </cell>
          <cell r="AF65">
            <v>0</v>
          </cell>
          <cell r="AG65">
            <v>0</v>
          </cell>
          <cell r="AH65">
            <v>0</v>
          </cell>
          <cell r="AI65">
            <v>0</v>
          </cell>
          <cell r="AJ65">
            <v>0</v>
          </cell>
          <cell r="AK65">
            <v>0</v>
          </cell>
          <cell r="AL65">
            <v>0</v>
          </cell>
          <cell r="AM65">
            <v>0</v>
          </cell>
          <cell r="AN65">
            <v>0</v>
          </cell>
          <cell r="AO65">
            <v>0</v>
          </cell>
          <cell r="AQ65"/>
          <cell r="AR65"/>
          <cell r="AS65"/>
          <cell r="AT65"/>
          <cell r="AU65"/>
          <cell r="AV65"/>
          <cell r="AW65"/>
          <cell r="AX65">
            <v>0</v>
          </cell>
          <cell r="AY65"/>
          <cell r="AZ65">
            <v>0</v>
          </cell>
          <cell r="BA65">
            <v>0</v>
          </cell>
          <cell r="BB65">
            <v>0</v>
          </cell>
          <cell r="BC65">
            <v>0</v>
          </cell>
          <cell r="BD65">
            <v>0</v>
          </cell>
          <cell r="BE65">
            <v>0</v>
          </cell>
          <cell r="BF65">
            <v>0</v>
          </cell>
          <cell r="BG65">
            <v>0</v>
          </cell>
          <cell r="BH65">
            <v>0</v>
          </cell>
          <cell r="BI65">
            <v>0</v>
          </cell>
          <cell r="BJ65">
            <v>0</v>
          </cell>
          <cell r="BK65">
            <v>0</v>
          </cell>
          <cell r="BL65">
            <v>0</v>
          </cell>
          <cell r="BM65">
            <v>0</v>
          </cell>
          <cell r="BN65">
            <v>0</v>
          </cell>
          <cell r="BO65">
            <v>0</v>
          </cell>
          <cell r="BP65">
            <v>0</v>
          </cell>
          <cell r="BQ65">
            <v>0</v>
          </cell>
          <cell r="BR65">
            <v>0</v>
          </cell>
          <cell r="BS65">
            <v>0</v>
          </cell>
          <cell r="BT65">
            <v>0</v>
          </cell>
          <cell r="BV65" t="str">
            <v>Re-Invest Pilot Program2015Current year savings</v>
          </cell>
        </row>
        <row r="66">
          <cell r="L66"/>
          <cell r="M66"/>
          <cell r="N66"/>
          <cell r="O66"/>
          <cell r="P66"/>
          <cell r="Q66"/>
          <cell r="R66"/>
          <cell r="S66">
            <v>0</v>
          </cell>
          <cell r="T66"/>
          <cell r="U66">
            <v>0</v>
          </cell>
          <cell r="V66">
            <v>0</v>
          </cell>
          <cell r="W66">
            <v>0</v>
          </cell>
          <cell r="X66">
            <v>0</v>
          </cell>
          <cell r="Y66">
            <v>0</v>
          </cell>
          <cell r="Z66">
            <v>0</v>
          </cell>
          <cell r="AA66">
            <v>0</v>
          </cell>
          <cell r="AB66">
            <v>0</v>
          </cell>
          <cell r="AC66">
            <v>0</v>
          </cell>
          <cell r="AD66">
            <v>0</v>
          </cell>
          <cell r="AE66">
            <v>0</v>
          </cell>
          <cell r="AF66">
            <v>0</v>
          </cell>
          <cell r="AG66">
            <v>0</v>
          </cell>
          <cell r="AH66">
            <v>0</v>
          </cell>
          <cell r="AI66">
            <v>0</v>
          </cell>
          <cell r="AJ66">
            <v>0</v>
          </cell>
          <cell r="AK66">
            <v>0</v>
          </cell>
          <cell r="AL66">
            <v>0</v>
          </cell>
          <cell r="AM66">
            <v>0</v>
          </cell>
          <cell r="AN66">
            <v>0</v>
          </cell>
          <cell r="AO66">
            <v>0</v>
          </cell>
          <cell r="AQ66"/>
          <cell r="AR66"/>
          <cell r="AS66"/>
          <cell r="AT66"/>
          <cell r="AU66"/>
          <cell r="AV66"/>
          <cell r="AW66"/>
          <cell r="AX66">
            <v>0</v>
          </cell>
          <cell r="AY66"/>
          <cell r="AZ66">
            <v>0</v>
          </cell>
          <cell r="BA66">
            <v>0</v>
          </cell>
          <cell r="BB66">
            <v>0</v>
          </cell>
          <cell r="BC66">
            <v>0</v>
          </cell>
          <cell r="BD66">
            <v>0</v>
          </cell>
          <cell r="BE66">
            <v>0</v>
          </cell>
          <cell r="BF66">
            <v>0</v>
          </cell>
          <cell r="BG66">
            <v>0</v>
          </cell>
          <cell r="BH66">
            <v>0</v>
          </cell>
          <cell r="BI66">
            <v>0</v>
          </cell>
          <cell r="BJ66">
            <v>0</v>
          </cell>
          <cell r="BK66">
            <v>0</v>
          </cell>
          <cell r="BL66">
            <v>0</v>
          </cell>
          <cell r="BM66">
            <v>0</v>
          </cell>
          <cell r="BN66">
            <v>0</v>
          </cell>
          <cell r="BO66">
            <v>0</v>
          </cell>
          <cell r="BP66">
            <v>0</v>
          </cell>
          <cell r="BQ66">
            <v>0</v>
          </cell>
          <cell r="BR66">
            <v>0</v>
          </cell>
          <cell r="BS66">
            <v>0</v>
          </cell>
          <cell r="BT66">
            <v>0</v>
          </cell>
          <cell r="BV66" t="str">
            <v>Residential Direct Install Pilot Program2015Current year savings</v>
          </cell>
        </row>
        <row r="67">
          <cell r="L67"/>
          <cell r="M67"/>
          <cell r="N67"/>
          <cell r="O67"/>
          <cell r="P67"/>
          <cell r="Q67"/>
          <cell r="R67"/>
          <cell r="S67">
            <v>0</v>
          </cell>
          <cell r="T67"/>
          <cell r="U67">
            <v>0</v>
          </cell>
          <cell r="V67">
            <v>0</v>
          </cell>
          <cell r="W67">
            <v>0</v>
          </cell>
          <cell r="X67">
            <v>0</v>
          </cell>
          <cell r="Y67">
            <v>0</v>
          </cell>
          <cell r="Z67">
            <v>0</v>
          </cell>
          <cell r="AA67">
            <v>0</v>
          </cell>
          <cell r="AB67">
            <v>0</v>
          </cell>
          <cell r="AC67">
            <v>0</v>
          </cell>
          <cell r="AD67">
            <v>0</v>
          </cell>
          <cell r="AE67">
            <v>0</v>
          </cell>
          <cell r="AF67">
            <v>0</v>
          </cell>
          <cell r="AG67">
            <v>0</v>
          </cell>
          <cell r="AH67">
            <v>0</v>
          </cell>
          <cell r="AI67">
            <v>0</v>
          </cell>
          <cell r="AJ67">
            <v>0</v>
          </cell>
          <cell r="AK67">
            <v>0</v>
          </cell>
          <cell r="AL67">
            <v>0</v>
          </cell>
          <cell r="AM67">
            <v>0</v>
          </cell>
          <cell r="AN67">
            <v>0</v>
          </cell>
          <cell r="AO67">
            <v>0</v>
          </cell>
          <cell r="AQ67"/>
          <cell r="AR67"/>
          <cell r="AS67"/>
          <cell r="AT67"/>
          <cell r="AU67"/>
          <cell r="AV67"/>
          <cell r="AW67"/>
          <cell r="AX67">
            <v>0</v>
          </cell>
          <cell r="AY67"/>
          <cell r="AZ67">
            <v>0</v>
          </cell>
          <cell r="BA67">
            <v>0</v>
          </cell>
          <cell r="BB67">
            <v>0</v>
          </cell>
          <cell r="BC67">
            <v>0</v>
          </cell>
          <cell r="BD67">
            <v>0</v>
          </cell>
          <cell r="BE67">
            <v>0</v>
          </cell>
          <cell r="BF67">
            <v>0</v>
          </cell>
          <cell r="BG67">
            <v>0</v>
          </cell>
          <cell r="BH67">
            <v>0</v>
          </cell>
          <cell r="BI67">
            <v>0</v>
          </cell>
          <cell r="BJ67">
            <v>0</v>
          </cell>
          <cell r="BK67">
            <v>0</v>
          </cell>
          <cell r="BL67">
            <v>0</v>
          </cell>
          <cell r="BM67">
            <v>0</v>
          </cell>
          <cell r="BN67">
            <v>0</v>
          </cell>
          <cell r="BO67">
            <v>0</v>
          </cell>
          <cell r="BP67">
            <v>0</v>
          </cell>
          <cell r="BQ67">
            <v>0</v>
          </cell>
          <cell r="BR67">
            <v>0</v>
          </cell>
          <cell r="BS67">
            <v>0</v>
          </cell>
          <cell r="BT67">
            <v>0</v>
          </cell>
          <cell r="BV67" t="str">
            <v>Residential Direct Mail Pilot Program2015Current year savings</v>
          </cell>
        </row>
        <row r="68">
          <cell r="L68"/>
          <cell r="M68"/>
          <cell r="N68"/>
          <cell r="O68"/>
          <cell r="P68"/>
          <cell r="Q68"/>
          <cell r="R68"/>
          <cell r="S68">
            <v>0</v>
          </cell>
          <cell r="T68"/>
          <cell r="U68">
            <v>0</v>
          </cell>
          <cell r="V68">
            <v>0</v>
          </cell>
          <cell r="W68">
            <v>0</v>
          </cell>
          <cell r="X68">
            <v>0</v>
          </cell>
          <cell r="Y68">
            <v>0</v>
          </cell>
          <cell r="Z68">
            <v>0</v>
          </cell>
          <cell r="AA68">
            <v>0</v>
          </cell>
          <cell r="AB68">
            <v>0</v>
          </cell>
          <cell r="AC68">
            <v>0</v>
          </cell>
          <cell r="AD68">
            <v>0</v>
          </cell>
          <cell r="AE68">
            <v>0</v>
          </cell>
          <cell r="AF68">
            <v>0</v>
          </cell>
          <cell r="AG68">
            <v>0</v>
          </cell>
          <cell r="AH68">
            <v>0</v>
          </cell>
          <cell r="AI68">
            <v>0</v>
          </cell>
          <cell r="AJ68">
            <v>0</v>
          </cell>
          <cell r="AK68">
            <v>0</v>
          </cell>
          <cell r="AL68">
            <v>0</v>
          </cell>
          <cell r="AM68">
            <v>0</v>
          </cell>
          <cell r="AN68">
            <v>0</v>
          </cell>
          <cell r="AO68">
            <v>0</v>
          </cell>
          <cell r="AQ68"/>
          <cell r="AR68"/>
          <cell r="AS68"/>
          <cell r="AT68"/>
          <cell r="AU68"/>
          <cell r="AV68"/>
          <cell r="AW68"/>
          <cell r="AX68">
            <v>0</v>
          </cell>
          <cell r="AY68"/>
          <cell r="AZ68">
            <v>0</v>
          </cell>
          <cell r="BA68">
            <v>0</v>
          </cell>
          <cell r="BB68">
            <v>0</v>
          </cell>
          <cell r="BC68">
            <v>0</v>
          </cell>
          <cell r="BD68">
            <v>0</v>
          </cell>
          <cell r="BE68">
            <v>0</v>
          </cell>
          <cell r="BF68">
            <v>0</v>
          </cell>
          <cell r="BG68">
            <v>0</v>
          </cell>
          <cell r="BH68">
            <v>0</v>
          </cell>
          <cell r="BI68">
            <v>0</v>
          </cell>
          <cell r="BJ68">
            <v>0</v>
          </cell>
          <cell r="BK68">
            <v>0</v>
          </cell>
          <cell r="BL68">
            <v>0</v>
          </cell>
          <cell r="BM68">
            <v>0</v>
          </cell>
          <cell r="BN68">
            <v>0</v>
          </cell>
          <cell r="BO68">
            <v>0</v>
          </cell>
          <cell r="BP68">
            <v>0</v>
          </cell>
          <cell r="BQ68">
            <v>0</v>
          </cell>
          <cell r="BR68">
            <v>0</v>
          </cell>
          <cell r="BS68">
            <v>0</v>
          </cell>
          <cell r="BT68">
            <v>0</v>
          </cell>
          <cell r="BV68" t="str">
            <v>Residential Ductless Heat Pump Pilot Program2015Current year savings</v>
          </cell>
        </row>
        <row r="69">
          <cell r="L69"/>
          <cell r="M69"/>
          <cell r="N69"/>
          <cell r="O69"/>
          <cell r="P69"/>
          <cell r="Q69"/>
          <cell r="R69"/>
          <cell r="S69">
            <v>0</v>
          </cell>
          <cell r="T69"/>
          <cell r="U69">
            <v>0</v>
          </cell>
          <cell r="V69">
            <v>0</v>
          </cell>
          <cell r="W69">
            <v>0</v>
          </cell>
          <cell r="X69">
            <v>0</v>
          </cell>
          <cell r="Y69">
            <v>0</v>
          </cell>
          <cell r="Z69">
            <v>0</v>
          </cell>
          <cell r="AA69">
            <v>0</v>
          </cell>
          <cell r="AB69">
            <v>0</v>
          </cell>
          <cell r="AC69">
            <v>0</v>
          </cell>
          <cell r="AD69">
            <v>0</v>
          </cell>
          <cell r="AE69">
            <v>0</v>
          </cell>
          <cell r="AF69">
            <v>0</v>
          </cell>
          <cell r="AG69">
            <v>0</v>
          </cell>
          <cell r="AH69">
            <v>0</v>
          </cell>
          <cell r="AI69">
            <v>0</v>
          </cell>
          <cell r="AJ69">
            <v>0</v>
          </cell>
          <cell r="AK69">
            <v>0</v>
          </cell>
          <cell r="AL69">
            <v>0</v>
          </cell>
          <cell r="AM69">
            <v>0</v>
          </cell>
          <cell r="AN69">
            <v>0</v>
          </cell>
          <cell r="AO69">
            <v>0</v>
          </cell>
          <cell r="AQ69"/>
          <cell r="AR69"/>
          <cell r="AS69"/>
          <cell r="AT69"/>
          <cell r="AU69"/>
          <cell r="AV69"/>
          <cell r="AW69"/>
          <cell r="AX69">
            <v>0</v>
          </cell>
          <cell r="AY69"/>
          <cell r="AZ69">
            <v>0</v>
          </cell>
          <cell r="BA69">
            <v>0</v>
          </cell>
          <cell r="BB69">
            <v>0</v>
          </cell>
          <cell r="BC69">
            <v>0</v>
          </cell>
          <cell r="BD69">
            <v>0</v>
          </cell>
          <cell r="BE69">
            <v>0</v>
          </cell>
          <cell r="BF69">
            <v>0</v>
          </cell>
          <cell r="BG69">
            <v>0</v>
          </cell>
          <cell r="BH69">
            <v>0</v>
          </cell>
          <cell r="BI69">
            <v>0</v>
          </cell>
          <cell r="BJ69">
            <v>0</v>
          </cell>
          <cell r="BK69">
            <v>0</v>
          </cell>
          <cell r="BL69">
            <v>0</v>
          </cell>
          <cell r="BM69">
            <v>0</v>
          </cell>
          <cell r="BN69">
            <v>0</v>
          </cell>
          <cell r="BO69">
            <v>0</v>
          </cell>
          <cell r="BP69">
            <v>0</v>
          </cell>
          <cell r="BQ69">
            <v>0</v>
          </cell>
          <cell r="BR69">
            <v>0</v>
          </cell>
          <cell r="BS69">
            <v>0</v>
          </cell>
          <cell r="BT69">
            <v>0</v>
          </cell>
          <cell r="BV69" t="str">
            <v>Residential Install Pilot Program2015Current year savings</v>
          </cell>
        </row>
        <row r="70">
          <cell r="L70"/>
          <cell r="M70"/>
          <cell r="N70"/>
          <cell r="O70"/>
          <cell r="P70"/>
          <cell r="Q70"/>
          <cell r="R70"/>
          <cell r="S70">
            <v>0</v>
          </cell>
          <cell r="T70"/>
          <cell r="U70">
            <v>0</v>
          </cell>
          <cell r="V70">
            <v>0</v>
          </cell>
          <cell r="W70">
            <v>0</v>
          </cell>
          <cell r="X70">
            <v>0</v>
          </cell>
          <cell r="Y70">
            <v>0</v>
          </cell>
          <cell r="Z70">
            <v>0</v>
          </cell>
          <cell r="AA70">
            <v>0</v>
          </cell>
          <cell r="AB70">
            <v>0</v>
          </cell>
          <cell r="AC70">
            <v>0</v>
          </cell>
          <cell r="AD70">
            <v>0</v>
          </cell>
          <cell r="AE70">
            <v>0</v>
          </cell>
          <cell r="AF70">
            <v>0</v>
          </cell>
          <cell r="AG70">
            <v>0</v>
          </cell>
          <cell r="AH70">
            <v>0</v>
          </cell>
          <cell r="AI70">
            <v>0</v>
          </cell>
          <cell r="AJ70">
            <v>0</v>
          </cell>
          <cell r="AK70">
            <v>0</v>
          </cell>
          <cell r="AL70">
            <v>0</v>
          </cell>
          <cell r="AM70">
            <v>0</v>
          </cell>
          <cell r="AN70">
            <v>0</v>
          </cell>
          <cell r="AO70">
            <v>0</v>
          </cell>
          <cell r="AQ70"/>
          <cell r="AR70"/>
          <cell r="AS70"/>
          <cell r="AT70"/>
          <cell r="AU70"/>
          <cell r="AV70"/>
          <cell r="AW70"/>
          <cell r="AX70">
            <v>0</v>
          </cell>
          <cell r="AY70"/>
          <cell r="AZ70">
            <v>0</v>
          </cell>
          <cell r="BA70">
            <v>0</v>
          </cell>
          <cell r="BB70">
            <v>0</v>
          </cell>
          <cell r="BC70">
            <v>0</v>
          </cell>
          <cell r="BD70">
            <v>0</v>
          </cell>
          <cell r="BE70">
            <v>0</v>
          </cell>
          <cell r="BF70">
            <v>0</v>
          </cell>
          <cell r="BG70">
            <v>0</v>
          </cell>
          <cell r="BH70">
            <v>0</v>
          </cell>
          <cell r="BI70">
            <v>0</v>
          </cell>
          <cell r="BJ70">
            <v>0</v>
          </cell>
          <cell r="BK70">
            <v>0</v>
          </cell>
          <cell r="BL70">
            <v>0</v>
          </cell>
          <cell r="BM70">
            <v>0</v>
          </cell>
          <cell r="BN70">
            <v>0</v>
          </cell>
          <cell r="BO70">
            <v>0</v>
          </cell>
          <cell r="BP70">
            <v>0</v>
          </cell>
          <cell r="BQ70">
            <v>0</v>
          </cell>
          <cell r="BR70">
            <v>0</v>
          </cell>
          <cell r="BS70">
            <v>0</v>
          </cell>
          <cell r="BT70">
            <v>0</v>
          </cell>
          <cell r="BV70" t="str">
            <v>Social Benchmarking Pilot Program2015Current year savings</v>
          </cell>
        </row>
        <row r="71">
          <cell r="L71"/>
          <cell r="M71"/>
          <cell r="N71"/>
          <cell r="O71"/>
          <cell r="P71"/>
          <cell r="Q71"/>
          <cell r="R71"/>
          <cell r="S71">
            <v>0</v>
          </cell>
          <cell r="T71"/>
          <cell r="U71">
            <v>0</v>
          </cell>
          <cell r="V71">
            <v>0</v>
          </cell>
          <cell r="W71">
            <v>0</v>
          </cell>
          <cell r="X71">
            <v>0</v>
          </cell>
          <cell r="Y71">
            <v>0</v>
          </cell>
          <cell r="Z71">
            <v>0</v>
          </cell>
          <cell r="AA71">
            <v>0</v>
          </cell>
          <cell r="AB71">
            <v>0</v>
          </cell>
          <cell r="AC71">
            <v>0</v>
          </cell>
          <cell r="AD71">
            <v>0</v>
          </cell>
          <cell r="AE71">
            <v>0</v>
          </cell>
          <cell r="AF71">
            <v>0</v>
          </cell>
          <cell r="AG71">
            <v>0</v>
          </cell>
          <cell r="AH71">
            <v>0</v>
          </cell>
          <cell r="AI71">
            <v>0</v>
          </cell>
          <cell r="AJ71">
            <v>0</v>
          </cell>
          <cell r="AK71">
            <v>0</v>
          </cell>
          <cell r="AL71">
            <v>0</v>
          </cell>
          <cell r="AM71">
            <v>0</v>
          </cell>
          <cell r="AN71">
            <v>0</v>
          </cell>
          <cell r="AO71">
            <v>0</v>
          </cell>
          <cell r="AQ71"/>
          <cell r="AR71"/>
          <cell r="AS71"/>
          <cell r="AT71"/>
          <cell r="AU71"/>
          <cell r="AV71"/>
          <cell r="AW71"/>
          <cell r="AX71">
            <v>0</v>
          </cell>
          <cell r="AY71"/>
          <cell r="AZ71">
            <v>0</v>
          </cell>
          <cell r="BA71">
            <v>0</v>
          </cell>
          <cell r="BB71">
            <v>0</v>
          </cell>
          <cell r="BC71">
            <v>0</v>
          </cell>
          <cell r="BD71">
            <v>0</v>
          </cell>
          <cell r="BE71">
            <v>0</v>
          </cell>
          <cell r="BF71">
            <v>0</v>
          </cell>
          <cell r="BG71">
            <v>0</v>
          </cell>
          <cell r="BH71">
            <v>0</v>
          </cell>
          <cell r="BI71">
            <v>0</v>
          </cell>
          <cell r="BJ71">
            <v>0</v>
          </cell>
          <cell r="BK71">
            <v>0</v>
          </cell>
          <cell r="BL71">
            <v>0</v>
          </cell>
          <cell r="BM71">
            <v>0</v>
          </cell>
          <cell r="BN71">
            <v>0</v>
          </cell>
          <cell r="BO71">
            <v>0</v>
          </cell>
          <cell r="BP71">
            <v>0</v>
          </cell>
          <cell r="BQ71">
            <v>0</v>
          </cell>
          <cell r="BR71">
            <v>0</v>
          </cell>
          <cell r="BS71">
            <v>0</v>
          </cell>
          <cell r="BT71">
            <v>0</v>
          </cell>
          <cell r="BV71" t="str">
            <v>Solar Powered Attic Ventilation Pilot Program2015Current year savings</v>
          </cell>
        </row>
        <row r="72">
          <cell r="L72"/>
          <cell r="M72"/>
          <cell r="N72"/>
          <cell r="O72"/>
          <cell r="P72"/>
          <cell r="Q72"/>
          <cell r="R72"/>
          <cell r="S72">
            <v>0</v>
          </cell>
          <cell r="T72"/>
          <cell r="U72">
            <v>0</v>
          </cell>
          <cell r="V72">
            <v>0</v>
          </cell>
          <cell r="W72">
            <v>0</v>
          </cell>
          <cell r="X72">
            <v>0</v>
          </cell>
          <cell r="Y72">
            <v>0</v>
          </cell>
          <cell r="Z72">
            <v>0</v>
          </cell>
          <cell r="AA72">
            <v>0</v>
          </cell>
          <cell r="AB72">
            <v>0</v>
          </cell>
          <cell r="AC72">
            <v>0</v>
          </cell>
          <cell r="AD72">
            <v>0</v>
          </cell>
          <cell r="AE72">
            <v>0</v>
          </cell>
          <cell r="AF72">
            <v>0</v>
          </cell>
          <cell r="AG72">
            <v>0</v>
          </cell>
          <cell r="AH72">
            <v>0</v>
          </cell>
          <cell r="AI72">
            <v>0</v>
          </cell>
          <cell r="AJ72">
            <v>0</v>
          </cell>
          <cell r="AK72">
            <v>0</v>
          </cell>
          <cell r="AL72">
            <v>0</v>
          </cell>
          <cell r="AM72">
            <v>0</v>
          </cell>
          <cell r="AN72">
            <v>0</v>
          </cell>
          <cell r="AO72">
            <v>0</v>
          </cell>
          <cell r="AQ72"/>
          <cell r="AR72"/>
          <cell r="AS72"/>
          <cell r="AT72"/>
          <cell r="AU72"/>
          <cell r="AV72"/>
          <cell r="AW72"/>
          <cell r="AX72">
            <v>0</v>
          </cell>
          <cell r="AY72"/>
          <cell r="AZ72">
            <v>0</v>
          </cell>
          <cell r="BA72">
            <v>0</v>
          </cell>
          <cell r="BB72">
            <v>0</v>
          </cell>
          <cell r="BC72">
            <v>0</v>
          </cell>
          <cell r="BD72">
            <v>0</v>
          </cell>
          <cell r="BE72">
            <v>0</v>
          </cell>
          <cell r="BF72">
            <v>0</v>
          </cell>
          <cell r="BG72">
            <v>0</v>
          </cell>
          <cell r="BH72">
            <v>0</v>
          </cell>
          <cell r="BI72">
            <v>0</v>
          </cell>
          <cell r="BJ72">
            <v>0</v>
          </cell>
          <cell r="BK72">
            <v>0</v>
          </cell>
          <cell r="BL72">
            <v>0</v>
          </cell>
          <cell r="BM72">
            <v>0</v>
          </cell>
          <cell r="BN72">
            <v>0</v>
          </cell>
          <cell r="BO72">
            <v>0</v>
          </cell>
          <cell r="BP72">
            <v>0</v>
          </cell>
          <cell r="BQ72">
            <v>0</v>
          </cell>
          <cell r="BR72">
            <v>0</v>
          </cell>
          <cell r="BS72">
            <v>0</v>
          </cell>
          <cell r="BT72">
            <v>0</v>
          </cell>
          <cell r="BV72" t="str">
            <v>Truckload Event Pilot Program2015Current year savings</v>
          </cell>
        </row>
        <row r="73">
          <cell r="L73"/>
          <cell r="M73"/>
          <cell r="N73"/>
          <cell r="O73"/>
          <cell r="P73"/>
          <cell r="Q73"/>
          <cell r="R73"/>
          <cell r="S73">
            <v>0</v>
          </cell>
          <cell r="T73"/>
          <cell r="U73">
            <v>0</v>
          </cell>
          <cell r="V73">
            <v>0</v>
          </cell>
          <cell r="W73">
            <v>0</v>
          </cell>
          <cell r="X73">
            <v>0</v>
          </cell>
          <cell r="Y73">
            <v>0</v>
          </cell>
          <cell r="Z73">
            <v>0</v>
          </cell>
          <cell r="AA73">
            <v>0</v>
          </cell>
          <cell r="AB73">
            <v>0</v>
          </cell>
          <cell r="AC73">
            <v>0</v>
          </cell>
          <cell r="AD73">
            <v>0</v>
          </cell>
          <cell r="AE73">
            <v>0</v>
          </cell>
          <cell r="AF73">
            <v>0</v>
          </cell>
          <cell r="AG73">
            <v>0</v>
          </cell>
          <cell r="AH73">
            <v>0</v>
          </cell>
          <cell r="AI73">
            <v>0</v>
          </cell>
          <cell r="AJ73">
            <v>0</v>
          </cell>
          <cell r="AK73">
            <v>0</v>
          </cell>
          <cell r="AL73">
            <v>0</v>
          </cell>
          <cell r="AM73">
            <v>0</v>
          </cell>
          <cell r="AN73">
            <v>0</v>
          </cell>
          <cell r="AO73">
            <v>0</v>
          </cell>
          <cell r="AQ73"/>
          <cell r="AR73"/>
          <cell r="AS73"/>
          <cell r="AT73"/>
          <cell r="AU73"/>
          <cell r="AV73"/>
          <cell r="AW73"/>
          <cell r="AX73">
            <v>0</v>
          </cell>
          <cell r="AY73"/>
          <cell r="AZ73">
            <v>0</v>
          </cell>
          <cell r="BA73">
            <v>0</v>
          </cell>
          <cell r="BB73">
            <v>0</v>
          </cell>
          <cell r="BC73">
            <v>0</v>
          </cell>
          <cell r="BD73">
            <v>0</v>
          </cell>
          <cell r="BE73">
            <v>0</v>
          </cell>
          <cell r="BF73">
            <v>0</v>
          </cell>
          <cell r="BG73">
            <v>0</v>
          </cell>
          <cell r="BH73">
            <v>0</v>
          </cell>
          <cell r="BI73">
            <v>0</v>
          </cell>
          <cell r="BJ73">
            <v>0</v>
          </cell>
          <cell r="BK73">
            <v>0</v>
          </cell>
          <cell r="BL73">
            <v>0</v>
          </cell>
          <cell r="BM73">
            <v>0</v>
          </cell>
          <cell r="BN73">
            <v>0</v>
          </cell>
          <cell r="BO73">
            <v>0</v>
          </cell>
          <cell r="BP73">
            <v>0</v>
          </cell>
          <cell r="BQ73">
            <v>0</v>
          </cell>
          <cell r="BR73">
            <v>0</v>
          </cell>
          <cell r="BS73">
            <v>0</v>
          </cell>
          <cell r="BT73">
            <v>0</v>
          </cell>
          <cell r="BV73" t="str">
            <v>Save on Energy Retrofit Program Enabled Savings2015Current year savings</v>
          </cell>
        </row>
        <row r="74">
          <cell r="L74"/>
          <cell r="M74"/>
          <cell r="N74"/>
          <cell r="O74"/>
          <cell r="P74"/>
          <cell r="Q74"/>
          <cell r="R74"/>
          <cell r="S74">
            <v>0</v>
          </cell>
          <cell r="T74"/>
          <cell r="U74">
            <v>0</v>
          </cell>
          <cell r="V74">
            <v>0</v>
          </cell>
          <cell r="W74">
            <v>0</v>
          </cell>
          <cell r="X74">
            <v>0</v>
          </cell>
          <cell r="Y74">
            <v>0</v>
          </cell>
          <cell r="Z74">
            <v>0</v>
          </cell>
          <cell r="AA74">
            <v>0</v>
          </cell>
          <cell r="AB74">
            <v>0</v>
          </cell>
          <cell r="AC74">
            <v>0</v>
          </cell>
          <cell r="AD74">
            <v>0</v>
          </cell>
          <cell r="AE74">
            <v>0</v>
          </cell>
          <cell r="AF74">
            <v>0</v>
          </cell>
          <cell r="AG74">
            <v>0</v>
          </cell>
          <cell r="AH74">
            <v>0</v>
          </cell>
          <cell r="AI74">
            <v>0</v>
          </cell>
          <cell r="AJ74">
            <v>0</v>
          </cell>
          <cell r="AK74">
            <v>0</v>
          </cell>
          <cell r="AL74">
            <v>0</v>
          </cell>
          <cell r="AM74">
            <v>0</v>
          </cell>
          <cell r="AN74">
            <v>0</v>
          </cell>
          <cell r="AO74">
            <v>0</v>
          </cell>
          <cell r="AQ74"/>
          <cell r="AR74"/>
          <cell r="AS74"/>
          <cell r="AT74"/>
          <cell r="AU74"/>
          <cell r="AV74"/>
          <cell r="AW74"/>
          <cell r="AX74">
            <v>0</v>
          </cell>
          <cell r="AY74"/>
          <cell r="AZ74">
            <v>0</v>
          </cell>
          <cell r="BA74">
            <v>0</v>
          </cell>
          <cell r="BB74">
            <v>0</v>
          </cell>
          <cell r="BC74">
            <v>0</v>
          </cell>
          <cell r="BD74">
            <v>0</v>
          </cell>
          <cell r="BE74">
            <v>0</v>
          </cell>
          <cell r="BF74">
            <v>0</v>
          </cell>
          <cell r="BG74">
            <v>0</v>
          </cell>
          <cell r="BH74">
            <v>0</v>
          </cell>
          <cell r="BI74">
            <v>0</v>
          </cell>
          <cell r="BJ74">
            <v>0</v>
          </cell>
          <cell r="BK74">
            <v>0</v>
          </cell>
          <cell r="BL74">
            <v>0</v>
          </cell>
          <cell r="BM74">
            <v>0</v>
          </cell>
          <cell r="BN74">
            <v>0</v>
          </cell>
          <cell r="BO74">
            <v>0</v>
          </cell>
          <cell r="BP74">
            <v>0</v>
          </cell>
          <cell r="BQ74">
            <v>0</v>
          </cell>
          <cell r="BR74">
            <v>0</v>
          </cell>
          <cell r="BS74">
            <v>0</v>
          </cell>
          <cell r="BT74">
            <v>0</v>
          </cell>
          <cell r="BV74" t="str">
            <v>Save on Energy High Performance New Construction Program Enabled Savings2015Current year savings</v>
          </cell>
        </row>
        <row r="75">
          <cell r="L75"/>
          <cell r="M75"/>
          <cell r="N75"/>
          <cell r="O75"/>
          <cell r="P75"/>
          <cell r="Q75"/>
          <cell r="R75"/>
          <cell r="S75">
            <v>0</v>
          </cell>
          <cell r="T75"/>
          <cell r="U75">
            <v>0</v>
          </cell>
          <cell r="V75">
            <v>0</v>
          </cell>
          <cell r="W75">
            <v>0</v>
          </cell>
          <cell r="X75">
            <v>0</v>
          </cell>
          <cell r="Y75">
            <v>0</v>
          </cell>
          <cell r="Z75">
            <v>0</v>
          </cell>
          <cell r="AA75">
            <v>0</v>
          </cell>
          <cell r="AB75">
            <v>0</v>
          </cell>
          <cell r="AC75">
            <v>0</v>
          </cell>
          <cell r="AD75">
            <v>0</v>
          </cell>
          <cell r="AE75">
            <v>0</v>
          </cell>
          <cell r="AF75">
            <v>0</v>
          </cell>
          <cell r="AG75">
            <v>0</v>
          </cell>
          <cell r="AH75">
            <v>0</v>
          </cell>
          <cell r="AI75">
            <v>0</v>
          </cell>
          <cell r="AJ75">
            <v>0</v>
          </cell>
          <cell r="AK75">
            <v>0</v>
          </cell>
          <cell r="AL75">
            <v>0</v>
          </cell>
          <cell r="AM75">
            <v>0</v>
          </cell>
          <cell r="AN75">
            <v>0</v>
          </cell>
          <cell r="AO75">
            <v>0</v>
          </cell>
          <cell r="AQ75"/>
          <cell r="AR75"/>
          <cell r="AS75"/>
          <cell r="AT75"/>
          <cell r="AU75"/>
          <cell r="AV75"/>
          <cell r="AW75"/>
          <cell r="AX75">
            <v>0</v>
          </cell>
          <cell r="AY75"/>
          <cell r="AZ75">
            <v>0</v>
          </cell>
          <cell r="BA75">
            <v>0</v>
          </cell>
          <cell r="BB75">
            <v>0</v>
          </cell>
          <cell r="BC75">
            <v>0</v>
          </cell>
          <cell r="BD75">
            <v>0</v>
          </cell>
          <cell r="BE75">
            <v>0</v>
          </cell>
          <cell r="BF75">
            <v>0</v>
          </cell>
          <cell r="BG75">
            <v>0</v>
          </cell>
          <cell r="BH75">
            <v>0</v>
          </cell>
          <cell r="BI75">
            <v>0</v>
          </cell>
          <cell r="BJ75">
            <v>0</v>
          </cell>
          <cell r="BK75">
            <v>0</v>
          </cell>
          <cell r="BL75">
            <v>0</v>
          </cell>
          <cell r="BM75">
            <v>0</v>
          </cell>
          <cell r="BN75">
            <v>0</v>
          </cell>
          <cell r="BO75">
            <v>0</v>
          </cell>
          <cell r="BP75">
            <v>0</v>
          </cell>
          <cell r="BQ75">
            <v>0</v>
          </cell>
          <cell r="BR75">
            <v>0</v>
          </cell>
          <cell r="BS75">
            <v>0</v>
          </cell>
          <cell r="BT75">
            <v>0</v>
          </cell>
          <cell r="BV75" t="str">
            <v>Save on Energy Process &amp; Systems Upgrades Program Enabled Savings2015Current year savings</v>
          </cell>
        </row>
        <row r="76">
          <cell r="L76"/>
          <cell r="M76"/>
          <cell r="N76"/>
          <cell r="O76"/>
          <cell r="P76"/>
          <cell r="Q76"/>
          <cell r="R76"/>
          <cell r="S76">
            <v>0</v>
          </cell>
          <cell r="T76"/>
          <cell r="U76">
            <v>0</v>
          </cell>
          <cell r="V76">
            <v>0</v>
          </cell>
          <cell r="W76">
            <v>0</v>
          </cell>
          <cell r="X76">
            <v>0</v>
          </cell>
          <cell r="Y76">
            <v>0</v>
          </cell>
          <cell r="Z76">
            <v>0</v>
          </cell>
          <cell r="AA76">
            <v>0</v>
          </cell>
          <cell r="AB76">
            <v>0</v>
          </cell>
          <cell r="AC76">
            <v>0</v>
          </cell>
          <cell r="AD76">
            <v>0</v>
          </cell>
          <cell r="AE76">
            <v>0</v>
          </cell>
          <cell r="AF76">
            <v>0</v>
          </cell>
          <cell r="AG76">
            <v>0</v>
          </cell>
          <cell r="AH76">
            <v>0</v>
          </cell>
          <cell r="AI76">
            <v>0</v>
          </cell>
          <cell r="AJ76">
            <v>0</v>
          </cell>
          <cell r="AK76">
            <v>0</v>
          </cell>
          <cell r="AL76">
            <v>0</v>
          </cell>
          <cell r="AM76">
            <v>0</v>
          </cell>
          <cell r="AN76">
            <v>0</v>
          </cell>
          <cell r="AO76">
            <v>0</v>
          </cell>
          <cell r="AQ76"/>
          <cell r="AR76"/>
          <cell r="AS76"/>
          <cell r="AT76"/>
          <cell r="AU76"/>
          <cell r="AV76"/>
          <cell r="AW76"/>
          <cell r="AX76">
            <v>0</v>
          </cell>
          <cell r="AY76"/>
          <cell r="AZ76">
            <v>0</v>
          </cell>
          <cell r="BA76">
            <v>0</v>
          </cell>
          <cell r="BB76">
            <v>0</v>
          </cell>
          <cell r="BC76">
            <v>0</v>
          </cell>
          <cell r="BD76">
            <v>0</v>
          </cell>
          <cell r="BE76">
            <v>0</v>
          </cell>
          <cell r="BF76">
            <v>0</v>
          </cell>
          <cell r="BG76">
            <v>0</v>
          </cell>
          <cell r="BH76">
            <v>0</v>
          </cell>
          <cell r="BI76">
            <v>0</v>
          </cell>
          <cell r="BJ76">
            <v>0</v>
          </cell>
          <cell r="BK76">
            <v>0</v>
          </cell>
          <cell r="BL76">
            <v>0</v>
          </cell>
          <cell r="BM76">
            <v>0</v>
          </cell>
          <cell r="BN76">
            <v>0</v>
          </cell>
          <cell r="BO76">
            <v>0</v>
          </cell>
          <cell r="BP76">
            <v>0</v>
          </cell>
          <cell r="BQ76">
            <v>0</v>
          </cell>
          <cell r="BR76">
            <v>0</v>
          </cell>
          <cell r="BS76">
            <v>0</v>
          </cell>
          <cell r="BT76">
            <v>0</v>
          </cell>
          <cell r="BV76" t="str">
            <v>Proposed Program or Pilot2015Current year savings</v>
          </cell>
        </row>
        <row r="77">
          <cell r="L77"/>
          <cell r="M77"/>
          <cell r="N77"/>
          <cell r="O77"/>
          <cell r="P77"/>
          <cell r="Q77"/>
          <cell r="R77"/>
          <cell r="S77">
            <v>0</v>
          </cell>
          <cell r="T77"/>
          <cell r="U77">
            <v>0</v>
          </cell>
          <cell r="V77">
            <v>0</v>
          </cell>
          <cell r="W77">
            <v>0</v>
          </cell>
          <cell r="X77">
            <v>0</v>
          </cell>
          <cell r="Y77">
            <v>0</v>
          </cell>
          <cell r="Z77">
            <v>0</v>
          </cell>
          <cell r="AA77">
            <v>0</v>
          </cell>
          <cell r="AB77">
            <v>0</v>
          </cell>
          <cell r="AC77">
            <v>0</v>
          </cell>
          <cell r="AD77">
            <v>0</v>
          </cell>
          <cell r="AE77">
            <v>0</v>
          </cell>
          <cell r="AF77">
            <v>0</v>
          </cell>
          <cell r="AG77">
            <v>0</v>
          </cell>
          <cell r="AH77">
            <v>0</v>
          </cell>
          <cell r="AI77">
            <v>0</v>
          </cell>
          <cell r="AJ77">
            <v>0</v>
          </cell>
          <cell r="AK77">
            <v>0</v>
          </cell>
          <cell r="AL77">
            <v>0</v>
          </cell>
          <cell r="AM77">
            <v>0</v>
          </cell>
          <cell r="AN77">
            <v>0</v>
          </cell>
          <cell r="AO77">
            <v>0</v>
          </cell>
          <cell r="AQ77"/>
          <cell r="AR77"/>
          <cell r="AS77"/>
          <cell r="AT77"/>
          <cell r="AU77"/>
          <cell r="AV77"/>
          <cell r="AW77"/>
          <cell r="AX77">
            <v>0</v>
          </cell>
          <cell r="AY77"/>
          <cell r="AZ77">
            <v>0</v>
          </cell>
          <cell r="BA77">
            <v>0</v>
          </cell>
          <cell r="BB77">
            <v>0</v>
          </cell>
          <cell r="BC77">
            <v>0</v>
          </cell>
          <cell r="BD77">
            <v>0</v>
          </cell>
          <cell r="BE77">
            <v>0</v>
          </cell>
          <cell r="BF77">
            <v>0</v>
          </cell>
          <cell r="BG77">
            <v>0</v>
          </cell>
          <cell r="BH77">
            <v>0</v>
          </cell>
          <cell r="BI77">
            <v>0</v>
          </cell>
          <cell r="BJ77">
            <v>0</v>
          </cell>
          <cell r="BK77">
            <v>0</v>
          </cell>
          <cell r="BL77">
            <v>0</v>
          </cell>
          <cell r="BM77">
            <v>0</v>
          </cell>
          <cell r="BN77">
            <v>0</v>
          </cell>
          <cell r="BO77">
            <v>0</v>
          </cell>
          <cell r="BP77">
            <v>0</v>
          </cell>
          <cell r="BQ77">
            <v>0</v>
          </cell>
          <cell r="BR77">
            <v>0</v>
          </cell>
          <cell r="BS77">
            <v>0</v>
          </cell>
          <cell r="BT77">
            <v>0</v>
          </cell>
          <cell r="BV77" t="str">
            <v>Unassigned Target2015Current year savings</v>
          </cell>
        </row>
        <row r="78">
          <cell r="L78"/>
          <cell r="M78"/>
          <cell r="N78"/>
          <cell r="O78"/>
          <cell r="P78"/>
          <cell r="Q78"/>
          <cell r="R78"/>
          <cell r="S78">
            <v>0</v>
          </cell>
          <cell r="T78"/>
          <cell r="U78">
            <v>0</v>
          </cell>
          <cell r="V78">
            <v>0</v>
          </cell>
          <cell r="W78">
            <v>0</v>
          </cell>
          <cell r="X78">
            <v>0</v>
          </cell>
          <cell r="Y78">
            <v>0</v>
          </cell>
          <cell r="Z78">
            <v>0</v>
          </cell>
          <cell r="AA78">
            <v>0</v>
          </cell>
          <cell r="AB78">
            <v>0</v>
          </cell>
          <cell r="AC78">
            <v>0</v>
          </cell>
          <cell r="AD78">
            <v>0</v>
          </cell>
          <cell r="AE78">
            <v>0</v>
          </cell>
          <cell r="AF78">
            <v>0</v>
          </cell>
          <cell r="AG78">
            <v>0</v>
          </cell>
          <cell r="AH78">
            <v>0</v>
          </cell>
          <cell r="AI78">
            <v>0</v>
          </cell>
          <cell r="AJ78">
            <v>0</v>
          </cell>
          <cell r="AK78">
            <v>0</v>
          </cell>
          <cell r="AL78">
            <v>0</v>
          </cell>
          <cell r="AM78">
            <v>0</v>
          </cell>
          <cell r="AN78">
            <v>0</v>
          </cell>
          <cell r="AO78">
            <v>0</v>
          </cell>
          <cell r="AQ78"/>
          <cell r="AR78"/>
          <cell r="AS78"/>
          <cell r="AT78"/>
          <cell r="AU78"/>
          <cell r="AV78"/>
          <cell r="AW78"/>
          <cell r="AX78">
            <v>0</v>
          </cell>
          <cell r="AY78"/>
          <cell r="AZ78">
            <v>0</v>
          </cell>
          <cell r="BA78">
            <v>0</v>
          </cell>
          <cell r="BB78">
            <v>0</v>
          </cell>
          <cell r="BC78">
            <v>0</v>
          </cell>
          <cell r="BD78">
            <v>0</v>
          </cell>
          <cell r="BE78">
            <v>0</v>
          </cell>
          <cell r="BF78">
            <v>0</v>
          </cell>
          <cell r="BG78">
            <v>0</v>
          </cell>
          <cell r="BH78">
            <v>0</v>
          </cell>
          <cell r="BI78">
            <v>0</v>
          </cell>
          <cell r="BJ78">
            <v>0</v>
          </cell>
          <cell r="BK78">
            <v>0</v>
          </cell>
          <cell r="BL78">
            <v>0</v>
          </cell>
          <cell r="BM78">
            <v>0</v>
          </cell>
          <cell r="BN78">
            <v>0</v>
          </cell>
          <cell r="BO78">
            <v>0</v>
          </cell>
          <cell r="BP78">
            <v>0</v>
          </cell>
          <cell r="BQ78">
            <v>0</v>
          </cell>
          <cell r="BR78">
            <v>0</v>
          </cell>
          <cell r="BS78">
            <v>0</v>
          </cell>
          <cell r="BT78">
            <v>0</v>
          </cell>
          <cell r="BV78" t="str">
            <v>EnerNOC Conservation Fund Pilot Program2015Current year savings</v>
          </cell>
        </row>
        <row r="79">
          <cell r="L79"/>
          <cell r="M79"/>
          <cell r="N79"/>
          <cell r="O79"/>
          <cell r="P79"/>
          <cell r="Q79"/>
          <cell r="R79"/>
          <cell r="S79">
            <v>0</v>
          </cell>
          <cell r="T79"/>
          <cell r="U79">
            <v>0</v>
          </cell>
          <cell r="V79">
            <v>0</v>
          </cell>
          <cell r="W79">
            <v>0</v>
          </cell>
          <cell r="X79">
            <v>0</v>
          </cell>
          <cell r="Y79">
            <v>0</v>
          </cell>
          <cell r="Z79">
            <v>0</v>
          </cell>
          <cell r="AA79">
            <v>0</v>
          </cell>
          <cell r="AB79">
            <v>0</v>
          </cell>
          <cell r="AC79">
            <v>0</v>
          </cell>
          <cell r="AD79">
            <v>0</v>
          </cell>
          <cell r="AE79">
            <v>0</v>
          </cell>
          <cell r="AF79">
            <v>0</v>
          </cell>
          <cell r="AG79">
            <v>0</v>
          </cell>
          <cell r="AH79">
            <v>0</v>
          </cell>
          <cell r="AI79">
            <v>0</v>
          </cell>
          <cell r="AJ79">
            <v>0</v>
          </cell>
          <cell r="AK79">
            <v>0</v>
          </cell>
          <cell r="AL79">
            <v>0</v>
          </cell>
          <cell r="AM79">
            <v>0</v>
          </cell>
          <cell r="AN79">
            <v>0</v>
          </cell>
          <cell r="AO79">
            <v>0</v>
          </cell>
          <cell r="AQ79"/>
          <cell r="AR79"/>
          <cell r="AS79"/>
          <cell r="AT79"/>
          <cell r="AU79"/>
          <cell r="AV79"/>
          <cell r="AW79"/>
          <cell r="AX79">
            <v>0</v>
          </cell>
          <cell r="AY79"/>
          <cell r="AZ79">
            <v>0</v>
          </cell>
          <cell r="BA79">
            <v>0</v>
          </cell>
          <cell r="BB79">
            <v>0</v>
          </cell>
          <cell r="BC79">
            <v>0</v>
          </cell>
          <cell r="BD79">
            <v>0</v>
          </cell>
          <cell r="BE79">
            <v>0</v>
          </cell>
          <cell r="BF79">
            <v>0</v>
          </cell>
          <cell r="BG79">
            <v>0</v>
          </cell>
          <cell r="BH79">
            <v>0</v>
          </cell>
          <cell r="BI79">
            <v>0</v>
          </cell>
          <cell r="BJ79">
            <v>0</v>
          </cell>
          <cell r="BK79">
            <v>0</v>
          </cell>
          <cell r="BL79">
            <v>0</v>
          </cell>
          <cell r="BM79">
            <v>0</v>
          </cell>
          <cell r="BN79">
            <v>0</v>
          </cell>
          <cell r="BO79">
            <v>0</v>
          </cell>
          <cell r="BP79">
            <v>0</v>
          </cell>
          <cell r="BQ79">
            <v>0</v>
          </cell>
          <cell r="BR79">
            <v>0</v>
          </cell>
          <cell r="BS79">
            <v>0</v>
          </cell>
          <cell r="BT79">
            <v>0</v>
          </cell>
          <cell r="BV79" t="str">
            <v>Home Depot Home Appliance Market Uplift Conservation Fund Pilot Program2015Current year savings</v>
          </cell>
        </row>
        <row r="80">
          <cell r="L80"/>
          <cell r="M80"/>
          <cell r="N80"/>
          <cell r="O80"/>
          <cell r="P80"/>
          <cell r="Q80"/>
          <cell r="R80"/>
          <cell r="S80">
            <v>0</v>
          </cell>
          <cell r="T80"/>
          <cell r="U80">
            <v>0</v>
          </cell>
          <cell r="V80">
            <v>0</v>
          </cell>
          <cell r="W80">
            <v>0</v>
          </cell>
          <cell r="X80">
            <v>0</v>
          </cell>
          <cell r="Y80">
            <v>0</v>
          </cell>
          <cell r="Z80">
            <v>0</v>
          </cell>
          <cell r="AA80">
            <v>0</v>
          </cell>
          <cell r="AB80">
            <v>0</v>
          </cell>
          <cell r="AC80">
            <v>0</v>
          </cell>
          <cell r="AD80">
            <v>0</v>
          </cell>
          <cell r="AE80">
            <v>0</v>
          </cell>
          <cell r="AF80">
            <v>0</v>
          </cell>
          <cell r="AG80">
            <v>0</v>
          </cell>
          <cell r="AH80">
            <v>0</v>
          </cell>
          <cell r="AI80">
            <v>0</v>
          </cell>
          <cell r="AJ80">
            <v>0</v>
          </cell>
          <cell r="AK80">
            <v>0</v>
          </cell>
          <cell r="AL80">
            <v>0</v>
          </cell>
          <cell r="AM80">
            <v>0</v>
          </cell>
          <cell r="AN80">
            <v>0</v>
          </cell>
          <cell r="AO80">
            <v>0</v>
          </cell>
          <cell r="AQ80"/>
          <cell r="AR80"/>
          <cell r="AS80"/>
          <cell r="AT80"/>
          <cell r="AU80"/>
          <cell r="AV80"/>
          <cell r="AW80"/>
          <cell r="AX80">
            <v>0</v>
          </cell>
          <cell r="AY80"/>
          <cell r="AZ80">
            <v>0</v>
          </cell>
          <cell r="BA80">
            <v>0</v>
          </cell>
          <cell r="BB80">
            <v>0</v>
          </cell>
          <cell r="BC80">
            <v>0</v>
          </cell>
          <cell r="BD80">
            <v>0</v>
          </cell>
          <cell r="BE80">
            <v>0</v>
          </cell>
          <cell r="BF80">
            <v>0</v>
          </cell>
          <cell r="BG80">
            <v>0</v>
          </cell>
          <cell r="BH80">
            <v>0</v>
          </cell>
          <cell r="BI80">
            <v>0</v>
          </cell>
          <cell r="BJ80">
            <v>0</v>
          </cell>
          <cell r="BK80">
            <v>0</v>
          </cell>
          <cell r="BL80">
            <v>0</v>
          </cell>
          <cell r="BM80">
            <v>0</v>
          </cell>
          <cell r="BN80">
            <v>0</v>
          </cell>
          <cell r="BO80">
            <v>0</v>
          </cell>
          <cell r="BP80">
            <v>0</v>
          </cell>
          <cell r="BQ80">
            <v>0</v>
          </cell>
          <cell r="BR80">
            <v>0</v>
          </cell>
          <cell r="BS80">
            <v>0</v>
          </cell>
          <cell r="BT80">
            <v>0</v>
          </cell>
          <cell r="BV80" t="str">
            <v>Loblaw P4P Conservation Fund Pilot Program2015Current year savings</v>
          </cell>
        </row>
        <row r="81">
          <cell r="L81"/>
          <cell r="M81"/>
          <cell r="N81"/>
          <cell r="O81"/>
          <cell r="P81"/>
          <cell r="Q81"/>
          <cell r="R81"/>
          <cell r="S81">
            <v>0</v>
          </cell>
          <cell r="T81"/>
          <cell r="U81">
            <v>0</v>
          </cell>
          <cell r="V81">
            <v>0</v>
          </cell>
          <cell r="W81">
            <v>0</v>
          </cell>
          <cell r="X81">
            <v>0</v>
          </cell>
          <cell r="Y81">
            <v>0</v>
          </cell>
          <cell r="Z81">
            <v>0</v>
          </cell>
          <cell r="AA81">
            <v>0</v>
          </cell>
          <cell r="AB81">
            <v>0</v>
          </cell>
          <cell r="AC81">
            <v>0</v>
          </cell>
          <cell r="AD81">
            <v>0</v>
          </cell>
          <cell r="AE81">
            <v>0</v>
          </cell>
          <cell r="AF81">
            <v>0</v>
          </cell>
          <cell r="AG81">
            <v>0</v>
          </cell>
          <cell r="AH81">
            <v>0</v>
          </cell>
          <cell r="AI81">
            <v>0</v>
          </cell>
          <cell r="AJ81">
            <v>0</v>
          </cell>
          <cell r="AK81">
            <v>0</v>
          </cell>
          <cell r="AL81">
            <v>0</v>
          </cell>
          <cell r="AM81">
            <v>0</v>
          </cell>
          <cell r="AN81">
            <v>0</v>
          </cell>
          <cell r="AO81">
            <v>0</v>
          </cell>
          <cell r="AQ81"/>
          <cell r="AR81"/>
          <cell r="AS81"/>
          <cell r="AT81"/>
          <cell r="AU81"/>
          <cell r="AV81"/>
          <cell r="AW81"/>
          <cell r="AX81">
            <v>0</v>
          </cell>
          <cell r="AY81"/>
          <cell r="AZ81">
            <v>0</v>
          </cell>
          <cell r="BA81">
            <v>0</v>
          </cell>
          <cell r="BB81">
            <v>0</v>
          </cell>
          <cell r="BC81">
            <v>0</v>
          </cell>
          <cell r="BD81">
            <v>0</v>
          </cell>
          <cell r="BE81">
            <v>0</v>
          </cell>
          <cell r="BF81">
            <v>0</v>
          </cell>
          <cell r="BG81">
            <v>0</v>
          </cell>
          <cell r="BH81">
            <v>0</v>
          </cell>
          <cell r="BI81">
            <v>0</v>
          </cell>
          <cell r="BJ81">
            <v>0</v>
          </cell>
          <cell r="BK81">
            <v>0</v>
          </cell>
          <cell r="BL81">
            <v>0</v>
          </cell>
          <cell r="BM81">
            <v>0</v>
          </cell>
          <cell r="BN81">
            <v>0</v>
          </cell>
          <cell r="BO81">
            <v>0</v>
          </cell>
          <cell r="BP81">
            <v>0</v>
          </cell>
          <cell r="BQ81">
            <v>0</v>
          </cell>
          <cell r="BR81">
            <v>0</v>
          </cell>
          <cell r="BS81">
            <v>0</v>
          </cell>
          <cell r="BT81">
            <v>0</v>
          </cell>
          <cell r="BV81" t="str">
            <v>Ontario Clean Water Agency P4P Conservation Fund Pilot Program2015Current year savings</v>
          </cell>
        </row>
        <row r="82">
          <cell r="L82"/>
          <cell r="M82"/>
          <cell r="N82"/>
          <cell r="O82"/>
          <cell r="P82"/>
          <cell r="Q82"/>
          <cell r="R82"/>
          <cell r="S82">
            <v>0</v>
          </cell>
          <cell r="T82"/>
          <cell r="U82">
            <v>0</v>
          </cell>
          <cell r="V82">
            <v>0</v>
          </cell>
          <cell r="W82">
            <v>0</v>
          </cell>
          <cell r="X82">
            <v>0</v>
          </cell>
          <cell r="Y82">
            <v>0</v>
          </cell>
          <cell r="Z82">
            <v>0</v>
          </cell>
          <cell r="AA82">
            <v>0</v>
          </cell>
          <cell r="AB82">
            <v>0</v>
          </cell>
          <cell r="AC82">
            <v>0</v>
          </cell>
          <cell r="AD82">
            <v>0</v>
          </cell>
          <cell r="AE82">
            <v>0</v>
          </cell>
          <cell r="AF82">
            <v>0</v>
          </cell>
          <cell r="AG82">
            <v>0</v>
          </cell>
          <cell r="AH82">
            <v>0</v>
          </cell>
          <cell r="AI82">
            <v>0</v>
          </cell>
          <cell r="AJ82">
            <v>0</v>
          </cell>
          <cell r="AK82">
            <v>0</v>
          </cell>
          <cell r="AL82">
            <v>0</v>
          </cell>
          <cell r="AM82">
            <v>0</v>
          </cell>
          <cell r="AN82">
            <v>0</v>
          </cell>
          <cell r="AO82">
            <v>0</v>
          </cell>
          <cell r="AQ82"/>
          <cell r="AR82"/>
          <cell r="AS82"/>
          <cell r="AT82"/>
          <cell r="AU82"/>
          <cell r="AV82"/>
          <cell r="AW82"/>
          <cell r="AX82">
            <v>0</v>
          </cell>
          <cell r="AY82"/>
          <cell r="AZ82">
            <v>0</v>
          </cell>
          <cell r="BA82">
            <v>0</v>
          </cell>
          <cell r="BB82">
            <v>0</v>
          </cell>
          <cell r="BC82">
            <v>0</v>
          </cell>
          <cell r="BD82">
            <v>0</v>
          </cell>
          <cell r="BE82">
            <v>0</v>
          </cell>
          <cell r="BF82">
            <v>0</v>
          </cell>
          <cell r="BG82">
            <v>0</v>
          </cell>
          <cell r="BH82">
            <v>0</v>
          </cell>
          <cell r="BI82">
            <v>0</v>
          </cell>
          <cell r="BJ82">
            <v>0</v>
          </cell>
          <cell r="BK82">
            <v>0</v>
          </cell>
          <cell r="BL82">
            <v>0</v>
          </cell>
          <cell r="BM82">
            <v>0</v>
          </cell>
          <cell r="BN82">
            <v>0</v>
          </cell>
          <cell r="BO82">
            <v>0</v>
          </cell>
          <cell r="BP82">
            <v>0</v>
          </cell>
          <cell r="BQ82">
            <v>0</v>
          </cell>
          <cell r="BR82">
            <v>0</v>
          </cell>
          <cell r="BS82">
            <v>0</v>
          </cell>
          <cell r="BT82">
            <v>0</v>
          </cell>
          <cell r="BV82" t="str">
            <v>Social Benchmarking Conservation Fund Pilot Program2015Current year savings</v>
          </cell>
        </row>
        <row r="83">
          <cell r="L83"/>
          <cell r="M83"/>
          <cell r="N83"/>
          <cell r="O83"/>
          <cell r="P83"/>
          <cell r="Q83"/>
          <cell r="R83"/>
          <cell r="S83">
            <v>0</v>
          </cell>
          <cell r="T83"/>
          <cell r="U83">
            <v>0</v>
          </cell>
          <cell r="V83">
            <v>0</v>
          </cell>
          <cell r="W83">
            <v>0</v>
          </cell>
          <cell r="X83">
            <v>0</v>
          </cell>
          <cell r="Y83">
            <v>0</v>
          </cell>
          <cell r="Z83">
            <v>0</v>
          </cell>
          <cell r="AA83">
            <v>0</v>
          </cell>
          <cell r="AB83">
            <v>0</v>
          </cell>
          <cell r="AC83">
            <v>0</v>
          </cell>
          <cell r="AD83">
            <v>0</v>
          </cell>
          <cell r="AE83">
            <v>0</v>
          </cell>
          <cell r="AF83">
            <v>0</v>
          </cell>
          <cell r="AG83">
            <v>0</v>
          </cell>
          <cell r="AH83">
            <v>0</v>
          </cell>
          <cell r="AI83">
            <v>0</v>
          </cell>
          <cell r="AJ83">
            <v>0</v>
          </cell>
          <cell r="AK83">
            <v>0</v>
          </cell>
          <cell r="AL83">
            <v>0</v>
          </cell>
          <cell r="AM83">
            <v>0</v>
          </cell>
          <cell r="AN83">
            <v>0</v>
          </cell>
          <cell r="AO83">
            <v>0</v>
          </cell>
          <cell r="AQ83"/>
          <cell r="AR83"/>
          <cell r="AS83"/>
          <cell r="AT83"/>
          <cell r="AU83"/>
          <cell r="AV83"/>
          <cell r="AW83"/>
          <cell r="AX83">
            <v>0</v>
          </cell>
          <cell r="AY83"/>
          <cell r="AZ83">
            <v>0</v>
          </cell>
          <cell r="BA83">
            <v>0</v>
          </cell>
          <cell r="BB83">
            <v>0</v>
          </cell>
          <cell r="BC83">
            <v>0</v>
          </cell>
          <cell r="BD83">
            <v>0</v>
          </cell>
          <cell r="BE83">
            <v>0</v>
          </cell>
          <cell r="BF83">
            <v>0</v>
          </cell>
          <cell r="BG83">
            <v>0</v>
          </cell>
          <cell r="BH83">
            <v>0</v>
          </cell>
          <cell r="BI83">
            <v>0</v>
          </cell>
          <cell r="BJ83">
            <v>0</v>
          </cell>
          <cell r="BK83">
            <v>0</v>
          </cell>
          <cell r="BL83">
            <v>0</v>
          </cell>
          <cell r="BM83">
            <v>0</v>
          </cell>
          <cell r="BN83">
            <v>0</v>
          </cell>
          <cell r="BO83">
            <v>0</v>
          </cell>
          <cell r="BP83">
            <v>0</v>
          </cell>
          <cell r="BQ83">
            <v>0</v>
          </cell>
          <cell r="BR83">
            <v>0</v>
          </cell>
          <cell r="BS83">
            <v>0</v>
          </cell>
          <cell r="BT83">
            <v>0</v>
          </cell>
          <cell r="BV83" t="str">
            <v>Strategic Energy Group Conservation Fund Pilot Program2015Current year savings</v>
          </cell>
        </row>
        <row r="84">
          <cell r="L84"/>
          <cell r="M84"/>
          <cell r="N84"/>
          <cell r="O84"/>
          <cell r="P84"/>
          <cell r="Q84"/>
          <cell r="R84"/>
          <cell r="S84">
            <v>0</v>
          </cell>
          <cell r="T84"/>
          <cell r="U84">
            <v>0</v>
          </cell>
          <cell r="V84">
            <v>0</v>
          </cell>
          <cell r="W84">
            <v>0</v>
          </cell>
          <cell r="X84">
            <v>0</v>
          </cell>
          <cell r="Y84">
            <v>0</v>
          </cell>
          <cell r="Z84">
            <v>0</v>
          </cell>
          <cell r="AA84">
            <v>0</v>
          </cell>
          <cell r="AB84">
            <v>0</v>
          </cell>
          <cell r="AC84">
            <v>0</v>
          </cell>
          <cell r="AD84">
            <v>0</v>
          </cell>
          <cell r="AE84">
            <v>0</v>
          </cell>
          <cell r="AF84">
            <v>0</v>
          </cell>
          <cell r="AG84">
            <v>0</v>
          </cell>
          <cell r="AH84">
            <v>0</v>
          </cell>
          <cell r="AI84">
            <v>0</v>
          </cell>
          <cell r="AJ84">
            <v>0</v>
          </cell>
          <cell r="AK84">
            <v>0</v>
          </cell>
          <cell r="AL84">
            <v>0</v>
          </cell>
          <cell r="AM84">
            <v>0</v>
          </cell>
          <cell r="AN84">
            <v>0</v>
          </cell>
          <cell r="AO84">
            <v>0</v>
          </cell>
          <cell r="AQ84"/>
          <cell r="AR84"/>
          <cell r="AS84"/>
          <cell r="AT84"/>
          <cell r="AU84"/>
          <cell r="AV84"/>
          <cell r="AW84"/>
          <cell r="AX84">
            <v>1429</v>
          </cell>
          <cell r="AY84"/>
          <cell r="AZ84">
            <v>1429</v>
          </cell>
          <cell r="BA84">
            <v>1429</v>
          </cell>
          <cell r="BB84">
            <v>1428</v>
          </cell>
          <cell r="BC84">
            <v>1428</v>
          </cell>
          <cell r="BD84">
            <v>1428</v>
          </cell>
          <cell r="BE84">
            <v>1226</v>
          </cell>
          <cell r="BF84">
            <v>1226</v>
          </cell>
          <cell r="BG84">
            <v>1226</v>
          </cell>
          <cell r="BH84">
            <v>1213</v>
          </cell>
          <cell r="BI84">
            <v>1213</v>
          </cell>
          <cell r="BJ84">
            <v>1212</v>
          </cell>
          <cell r="BK84">
            <v>388</v>
          </cell>
          <cell r="BL84">
            <v>388</v>
          </cell>
          <cell r="BM84">
            <v>388</v>
          </cell>
          <cell r="BN84">
            <v>388</v>
          </cell>
          <cell r="BO84">
            <v>0</v>
          </cell>
          <cell r="BP84">
            <v>0</v>
          </cell>
          <cell r="BQ84">
            <v>0</v>
          </cell>
          <cell r="BR84">
            <v>0</v>
          </cell>
          <cell r="BS84">
            <v>0</v>
          </cell>
          <cell r="BT84">
            <v>0</v>
          </cell>
          <cell r="BV84" t="str">
            <v>Bi-Annual Retailer Event Initiative2015Adjustment</v>
          </cell>
        </row>
        <row r="85">
          <cell r="L85"/>
          <cell r="M85"/>
          <cell r="N85"/>
          <cell r="O85"/>
          <cell r="P85"/>
          <cell r="Q85"/>
          <cell r="R85"/>
          <cell r="S85">
            <v>14</v>
          </cell>
          <cell r="T85"/>
          <cell r="U85">
            <v>14</v>
          </cell>
          <cell r="V85">
            <v>14</v>
          </cell>
          <cell r="W85">
            <v>14</v>
          </cell>
          <cell r="X85">
            <v>14</v>
          </cell>
          <cell r="Y85">
            <v>14</v>
          </cell>
          <cell r="Z85">
            <v>12</v>
          </cell>
          <cell r="AA85">
            <v>12</v>
          </cell>
          <cell r="AB85">
            <v>12</v>
          </cell>
          <cell r="AC85">
            <v>12</v>
          </cell>
          <cell r="AD85">
            <v>12</v>
          </cell>
          <cell r="AE85">
            <v>12</v>
          </cell>
          <cell r="AF85">
            <v>5</v>
          </cell>
          <cell r="AG85">
            <v>5</v>
          </cell>
          <cell r="AH85">
            <v>5</v>
          </cell>
          <cell r="AI85">
            <v>5</v>
          </cell>
          <cell r="AJ85">
            <v>0</v>
          </cell>
          <cell r="AK85">
            <v>0</v>
          </cell>
          <cell r="AL85">
            <v>0</v>
          </cell>
          <cell r="AM85">
            <v>0</v>
          </cell>
          <cell r="AN85">
            <v>0</v>
          </cell>
          <cell r="AO85">
            <v>0</v>
          </cell>
          <cell r="AQ85"/>
          <cell r="AR85"/>
          <cell r="AS85"/>
          <cell r="AT85"/>
          <cell r="AU85"/>
          <cell r="AV85"/>
          <cell r="AW85"/>
          <cell r="AX85">
            <v>216959</v>
          </cell>
          <cell r="AY85"/>
          <cell r="AZ85">
            <v>216959</v>
          </cell>
          <cell r="BA85">
            <v>216959</v>
          </cell>
          <cell r="BB85">
            <v>216913</v>
          </cell>
          <cell r="BC85">
            <v>216913</v>
          </cell>
          <cell r="BD85">
            <v>216913</v>
          </cell>
          <cell r="BE85">
            <v>198333</v>
          </cell>
          <cell r="BF85">
            <v>197386</v>
          </cell>
          <cell r="BG85">
            <v>197386</v>
          </cell>
          <cell r="BH85">
            <v>196750</v>
          </cell>
          <cell r="BI85">
            <v>196750</v>
          </cell>
          <cell r="BJ85">
            <v>196667</v>
          </cell>
          <cell r="BK85">
            <v>76533</v>
          </cell>
          <cell r="BL85">
            <v>76533</v>
          </cell>
          <cell r="BM85">
            <v>76533</v>
          </cell>
          <cell r="BN85">
            <v>76533</v>
          </cell>
          <cell r="BO85">
            <v>0</v>
          </cell>
          <cell r="BP85">
            <v>0</v>
          </cell>
          <cell r="BQ85">
            <v>0</v>
          </cell>
          <cell r="BR85">
            <v>0</v>
          </cell>
          <cell r="BS85">
            <v>0</v>
          </cell>
          <cell r="BT85">
            <v>0</v>
          </cell>
          <cell r="BV85" t="str">
            <v>Coupon Initiative2015Current year savings</v>
          </cell>
        </row>
        <row r="86">
          <cell r="L86"/>
          <cell r="M86"/>
          <cell r="N86"/>
          <cell r="O86"/>
          <cell r="P86"/>
          <cell r="Q86"/>
          <cell r="R86"/>
          <cell r="S86">
            <v>0</v>
          </cell>
          <cell r="T86"/>
          <cell r="U86">
            <v>0</v>
          </cell>
          <cell r="V86">
            <v>0</v>
          </cell>
          <cell r="W86">
            <v>0</v>
          </cell>
          <cell r="X86">
            <v>0</v>
          </cell>
          <cell r="Y86">
            <v>0</v>
          </cell>
          <cell r="Z86">
            <v>0</v>
          </cell>
          <cell r="AA86">
            <v>0</v>
          </cell>
          <cell r="AB86">
            <v>0</v>
          </cell>
          <cell r="AC86">
            <v>0</v>
          </cell>
          <cell r="AD86">
            <v>0</v>
          </cell>
          <cell r="AE86">
            <v>0</v>
          </cell>
          <cell r="AF86">
            <v>0</v>
          </cell>
          <cell r="AG86">
            <v>0</v>
          </cell>
          <cell r="AH86">
            <v>0</v>
          </cell>
          <cell r="AI86">
            <v>0</v>
          </cell>
          <cell r="AJ86">
            <v>0</v>
          </cell>
          <cell r="AK86">
            <v>0</v>
          </cell>
          <cell r="AL86">
            <v>0</v>
          </cell>
          <cell r="AM86">
            <v>0</v>
          </cell>
          <cell r="AN86">
            <v>0</v>
          </cell>
          <cell r="AO86">
            <v>0</v>
          </cell>
          <cell r="AQ86"/>
          <cell r="AR86"/>
          <cell r="AS86"/>
          <cell r="AT86"/>
          <cell r="AU86"/>
          <cell r="AV86"/>
          <cell r="AW86"/>
          <cell r="AX86">
            <v>4422</v>
          </cell>
          <cell r="AY86"/>
          <cell r="AZ86">
            <v>4422</v>
          </cell>
          <cell r="BA86">
            <v>4422</v>
          </cell>
          <cell r="BB86">
            <v>4420</v>
          </cell>
          <cell r="BC86">
            <v>4420</v>
          </cell>
          <cell r="BD86">
            <v>4420</v>
          </cell>
          <cell r="BE86">
            <v>4383</v>
          </cell>
          <cell r="BF86">
            <v>4382</v>
          </cell>
          <cell r="BG86">
            <v>4382</v>
          </cell>
          <cell r="BH86">
            <v>4373</v>
          </cell>
          <cell r="BI86">
            <v>4373</v>
          </cell>
          <cell r="BJ86">
            <v>4371</v>
          </cell>
          <cell r="BK86">
            <v>1613</v>
          </cell>
          <cell r="BL86">
            <v>1613</v>
          </cell>
          <cell r="BM86">
            <v>1613</v>
          </cell>
          <cell r="BN86">
            <v>1613</v>
          </cell>
          <cell r="BO86">
            <v>0</v>
          </cell>
          <cell r="BP86">
            <v>0</v>
          </cell>
          <cell r="BQ86">
            <v>0</v>
          </cell>
          <cell r="BR86">
            <v>0</v>
          </cell>
          <cell r="BS86">
            <v>0</v>
          </cell>
          <cell r="BT86">
            <v>0</v>
          </cell>
          <cell r="BV86" t="str">
            <v>Coupon Initiative2015Adjustment</v>
          </cell>
        </row>
        <row r="87">
          <cell r="L87"/>
          <cell r="M87"/>
          <cell r="N87"/>
          <cell r="O87"/>
          <cell r="P87"/>
          <cell r="Q87"/>
          <cell r="R87"/>
          <cell r="S87">
            <v>69</v>
          </cell>
          <cell r="T87"/>
          <cell r="U87">
            <v>69</v>
          </cell>
          <cell r="V87">
            <v>69</v>
          </cell>
          <cell r="W87">
            <v>69</v>
          </cell>
          <cell r="X87">
            <v>69</v>
          </cell>
          <cell r="Y87">
            <v>69</v>
          </cell>
          <cell r="Z87">
            <v>68</v>
          </cell>
          <cell r="AA87">
            <v>5</v>
          </cell>
          <cell r="AB87">
            <v>0</v>
          </cell>
          <cell r="AC87">
            <v>0</v>
          </cell>
          <cell r="AD87">
            <v>0</v>
          </cell>
          <cell r="AE87">
            <v>0</v>
          </cell>
          <cell r="AF87">
            <v>0</v>
          </cell>
          <cell r="AG87">
            <v>0</v>
          </cell>
          <cell r="AH87">
            <v>0</v>
          </cell>
          <cell r="AI87">
            <v>0</v>
          </cell>
          <cell r="AJ87">
            <v>0</v>
          </cell>
          <cell r="AK87">
            <v>0</v>
          </cell>
          <cell r="AL87">
            <v>0</v>
          </cell>
          <cell r="AM87">
            <v>0</v>
          </cell>
          <cell r="AN87">
            <v>0</v>
          </cell>
          <cell r="AO87">
            <v>0</v>
          </cell>
          <cell r="AQ87"/>
          <cell r="AR87"/>
          <cell r="AS87"/>
          <cell r="AT87"/>
          <cell r="AU87"/>
          <cell r="AV87"/>
          <cell r="AW87"/>
          <cell r="AX87">
            <v>326075</v>
          </cell>
          <cell r="AY87"/>
          <cell r="AZ87">
            <v>326075</v>
          </cell>
          <cell r="BA87">
            <v>326075</v>
          </cell>
          <cell r="BB87">
            <v>326075</v>
          </cell>
          <cell r="BC87">
            <v>326075</v>
          </cell>
          <cell r="BD87">
            <v>326075</v>
          </cell>
          <cell r="BE87">
            <v>314790</v>
          </cell>
          <cell r="BF87">
            <v>18439</v>
          </cell>
          <cell r="BG87">
            <v>0</v>
          </cell>
          <cell r="BH87">
            <v>0</v>
          </cell>
          <cell r="BI87">
            <v>0</v>
          </cell>
          <cell r="BJ87">
            <v>0</v>
          </cell>
          <cell r="BK87">
            <v>0</v>
          </cell>
          <cell r="BL87">
            <v>0</v>
          </cell>
          <cell r="BM87">
            <v>0</v>
          </cell>
          <cell r="BN87">
            <v>0</v>
          </cell>
          <cell r="BO87">
            <v>0</v>
          </cell>
          <cell r="BP87">
            <v>0</v>
          </cell>
          <cell r="BQ87">
            <v>0</v>
          </cell>
          <cell r="BR87">
            <v>0</v>
          </cell>
          <cell r="BS87">
            <v>0</v>
          </cell>
          <cell r="BT87">
            <v>0</v>
          </cell>
          <cell r="BV87" t="str">
            <v>Direct Install Lighting and Water Heating Initiative2015Current year savings</v>
          </cell>
        </row>
        <row r="88">
          <cell r="L88"/>
          <cell r="M88"/>
          <cell r="N88"/>
          <cell r="O88"/>
          <cell r="P88"/>
          <cell r="Q88"/>
          <cell r="R88"/>
          <cell r="S88">
            <v>0</v>
          </cell>
          <cell r="T88"/>
          <cell r="U88">
            <v>0</v>
          </cell>
          <cell r="V88">
            <v>0</v>
          </cell>
          <cell r="W88">
            <v>0</v>
          </cell>
          <cell r="X88">
            <v>0</v>
          </cell>
          <cell r="Y88">
            <v>0</v>
          </cell>
          <cell r="Z88">
            <v>0</v>
          </cell>
          <cell r="AA88">
            <v>0</v>
          </cell>
          <cell r="AB88">
            <v>0</v>
          </cell>
          <cell r="AC88">
            <v>0</v>
          </cell>
          <cell r="AD88">
            <v>0</v>
          </cell>
          <cell r="AE88">
            <v>0</v>
          </cell>
          <cell r="AF88">
            <v>0</v>
          </cell>
          <cell r="AG88">
            <v>0</v>
          </cell>
          <cell r="AH88">
            <v>0</v>
          </cell>
          <cell r="AI88">
            <v>0</v>
          </cell>
          <cell r="AJ88">
            <v>0</v>
          </cell>
          <cell r="AK88">
            <v>0</v>
          </cell>
          <cell r="AL88">
            <v>0</v>
          </cell>
          <cell r="AM88">
            <v>0</v>
          </cell>
          <cell r="AN88">
            <v>0</v>
          </cell>
          <cell r="AO88">
            <v>0</v>
          </cell>
          <cell r="AQ88"/>
          <cell r="AR88"/>
          <cell r="AS88"/>
          <cell r="AT88"/>
          <cell r="AU88"/>
          <cell r="AV88"/>
          <cell r="AW88"/>
          <cell r="AX88">
            <v>0</v>
          </cell>
          <cell r="AY88"/>
          <cell r="AZ88">
            <v>0</v>
          </cell>
          <cell r="BA88">
            <v>0</v>
          </cell>
          <cell r="BB88">
            <v>0</v>
          </cell>
          <cell r="BC88">
            <v>0</v>
          </cell>
          <cell r="BD88">
            <v>0</v>
          </cell>
          <cell r="BE88">
            <v>0</v>
          </cell>
          <cell r="BF88">
            <v>0</v>
          </cell>
          <cell r="BG88">
            <v>0</v>
          </cell>
          <cell r="BH88">
            <v>0</v>
          </cell>
          <cell r="BI88">
            <v>0</v>
          </cell>
          <cell r="BJ88">
            <v>0</v>
          </cell>
          <cell r="BK88">
            <v>0</v>
          </cell>
          <cell r="BL88">
            <v>0</v>
          </cell>
          <cell r="BM88">
            <v>0</v>
          </cell>
          <cell r="BN88">
            <v>0</v>
          </cell>
          <cell r="BO88">
            <v>0</v>
          </cell>
          <cell r="BP88">
            <v>0</v>
          </cell>
          <cell r="BQ88">
            <v>0</v>
          </cell>
          <cell r="BR88">
            <v>0</v>
          </cell>
          <cell r="BS88">
            <v>0</v>
          </cell>
          <cell r="BT88">
            <v>0</v>
          </cell>
          <cell r="BV88" t="str">
            <v>Residential New Construction and Major Renovation Initiative2015Current year savings</v>
          </cell>
        </row>
        <row r="89">
          <cell r="L89"/>
          <cell r="M89"/>
          <cell r="N89"/>
          <cell r="O89"/>
          <cell r="P89"/>
          <cell r="Q89"/>
          <cell r="R89"/>
          <cell r="S89">
            <v>587</v>
          </cell>
          <cell r="T89"/>
          <cell r="U89">
            <v>587</v>
          </cell>
          <cell r="V89">
            <v>561</v>
          </cell>
          <cell r="W89">
            <v>561</v>
          </cell>
          <cell r="X89">
            <v>549</v>
          </cell>
          <cell r="Y89">
            <v>463</v>
          </cell>
          <cell r="Z89">
            <v>225</v>
          </cell>
          <cell r="AA89">
            <v>201</v>
          </cell>
          <cell r="AB89">
            <v>126</v>
          </cell>
          <cell r="AC89">
            <v>126</v>
          </cell>
          <cell r="AD89">
            <v>126</v>
          </cell>
          <cell r="AE89">
            <v>94</v>
          </cell>
          <cell r="AF89">
            <v>28</v>
          </cell>
          <cell r="AG89">
            <v>28</v>
          </cell>
          <cell r="AH89">
            <v>28</v>
          </cell>
          <cell r="AI89">
            <v>28</v>
          </cell>
          <cell r="AJ89">
            <v>0</v>
          </cell>
          <cell r="AK89">
            <v>0</v>
          </cell>
          <cell r="AL89">
            <v>0</v>
          </cell>
          <cell r="AM89">
            <v>0</v>
          </cell>
          <cell r="AN89">
            <v>0</v>
          </cell>
          <cell r="AO89">
            <v>0</v>
          </cell>
          <cell r="AQ89"/>
          <cell r="AR89"/>
          <cell r="AS89"/>
          <cell r="AT89"/>
          <cell r="AU89"/>
          <cell r="AV89"/>
          <cell r="AW89"/>
          <cell r="AX89">
            <v>6265867</v>
          </cell>
          <cell r="AY89"/>
          <cell r="AZ89">
            <v>6265867</v>
          </cell>
          <cell r="BA89">
            <v>6114504</v>
          </cell>
          <cell r="BB89">
            <v>6114504</v>
          </cell>
          <cell r="BC89">
            <v>5812734</v>
          </cell>
          <cell r="BD89">
            <v>5204680</v>
          </cell>
          <cell r="BE89">
            <v>2925230</v>
          </cell>
          <cell r="BF89">
            <v>2125672</v>
          </cell>
          <cell r="BG89">
            <v>1491137</v>
          </cell>
          <cell r="BH89">
            <v>1491137</v>
          </cell>
          <cell r="BI89">
            <v>1491137</v>
          </cell>
          <cell r="BJ89">
            <v>1048503</v>
          </cell>
          <cell r="BK89">
            <v>85579</v>
          </cell>
          <cell r="BL89">
            <v>85579</v>
          </cell>
          <cell r="BM89">
            <v>85579</v>
          </cell>
          <cell r="BN89">
            <v>85579</v>
          </cell>
          <cell r="BO89">
            <v>0</v>
          </cell>
          <cell r="BP89">
            <v>0</v>
          </cell>
          <cell r="BQ89">
            <v>0</v>
          </cell>
          <cell r="BR89">
            <v>0</v>
          </cell>
          <cell r="BS89">
            <v>0</v>
          </cell>
          <cell r="BT89">
            <v>0</v>
          </cell>
          <cell r="BV89" t="str">
            <v>Efficiency: Equipment Replacement Incentive Initiative2015Current year savings</v>
          </cell>
        </row>
        <row r="90">
          <cell r="L90"/>
          <cell r="M90"/>
          <cell r="N90"/>
          <cell r="O90"/>
          <cell r="P90"/>
          <cell r="Q90"/>
          <cell r="R90"/>
          <cell r="S90">
            <v>48</v>
          </cell>
          <cell r="T90"/>
          <cell r="U90">
            <v>48</v>
          </cell>
          <cell r="V90">
            <v>47</v>
          </cell>
          <cell r="W90">
            <v>47</v>
          </cell>
          <cell r="X90">
            <v>47</v>
          </cell>
          <cell r="Y90">
            <v>46</v>
          </cell>
          <cell r="Z90">
            <v>45</v>
          </cell>
          <cell r="AA90">
            <v>45</v>
          </cell>
          <cell r="AB90">
            <v>43</v>
          </cell>
          <cell r="AC90">
            <v>43</v>
          </cell>
          <cell r="AD90">
            <v>43</v>
          </cell>
          <cell r="AE90">
            <v>34</v>
          </cell>
          <cell r="AF90">
            <v>0</v>
          </cell>
          <cell r="AG90">
            <v>0</v>
          </cell>
          <cell r="AH90">
            <v>0</v>
          </cell>
          <cell r="AI90">
            <v>0</v>
          </cell>
          <cell r="AJ90">
            <v>0</v>
          </cell>
          <cell r="AK90">
            <v>0</v>
          </cell>
          <cell r="AL90">
            <v>0</v>
          </cell>
          <cell r="AM90">
            <v>0</v>
          </cell>
          <cell r="AN90">
            <v>0</v>
          </cell>
          <cell r="AO90">
            <v>0</v>
          </cell>
          <cell r="AQ90"/>
          <cell r="AR90"/>
          <cell r="AS90"/>
          <cell r="AT90"/>
          <cell r="AU90"/>
          <cell r="AV90"/>
          <cell r="AW90"/>
          <cell r="AX90">
            <v>173212</v>
          </cell>
          <cell r="AY90"/>
          <cell r="AZ90">
            <v>173212</v>
          </cell>
          <cell r="BA90">
            <v>171087</v>
          </cell>
          <cell r="BB90">
            <v>171087</v>
          </cell>
          <cell r="BC90">
            <v>171087</v>
          </cell>
          <cell r="BD90">
            <v>162084</v>
          </cell>
          <cell r="BE90">
            <v>153272</v>
          </cell>
          <cell r="BF90">
            <v>153272</v>
          </cell>
          <cell r="BG90">
            <v>45828</v>
          </cell>
          <cell r="BH90">
            <v>45828</v>
          </cell>
          <cell r="BI90">
            <v>45828</v>
          </cell>
          <cell r="BJ90">
            <v>35988</v>
          </cell>
          <cell r="BK90">
            <v>0</v>
          </cell>
          <cell r="BL90">
            <v>0</v>
          </cell>
          <cell r="BM90">
            <v>0</v>
          </cell>
          <cell r="BN90">
            <v>0</v>
          </cell>
          <cell r="BO90">
            <v>0</v>
          </cell>
          <cell r="BP90">
            <v>0</v>
          </cell>
          <cell r="BQ90">
            <v>0</v>
          </cell>
          <cell r="BR90">
            <v>0</v>
          </cell>
          <cell r="BS90">
            <v>0</v>
          </cell>
          <cell r="BT90">
            <v>0</v>
          </cell>
          <cell r="BV90" t="str">
            <v>Efficiency: Equipment Replacement Incentive Initiative2015Adjustment</v>
          </cell>
        </row>
        <row r="91">
          <cell r="L91"/>
          <cell r="M91"/>
          <cell r="N91"/>
          <cell r="O91"/>
          <cell r="P91"/>
          <cell r="Q91"/>
          <cell r="R91"/>
          <cell r="S91">
            <v>93</v>
          </cell>
          <cell r="T91"/>
          <cell r="U91">
            <v>0</v>
          </cell>
          <cell r="V91">
            <v>0</v>
          </cell>
          <cell r="W91">
            <v>0</v>
          </cell>
          <cell r="X91">
            <v>0</v>
          </cell>
          <cell r="Y91">
            <v>0</v>
          </cell>
          <cell r="Z91">
            <v>0</v>
          </cell>
          <cell r="AA91">
            <v>0</v>
          </cell>
          <cell r="AB91">
            <v>0</v>
          </cell>
          <cell r="AC91">
            <v>0</v>
          </cell>
          <cell r="AD91">
            <v>0</v>
          </cell>
          <cell r="AE91">
            <v>0</v>
          </cell>
          <cell r="AF91">
            <v>0</v>
          </cell>
          <cell r="AG91">
            <v>0</v>
          </cell>
          <cell r="AH91">
            <v>0</v>
          </cell>
          <cell r="AI91">
            <v>0</v>
          </cell>
          <cell r="AJ91">
            <v>0</v>
          </cell>
          <cell r="AK91">
            <v>0</v>
          </cell>
          <cell r="AL91">
            <v>0</v>
          </cell>
          <cell r="AM91">
            <v>0</v>
          </cell>
          <cell r="AN91">
            <v>0</v>
          </cell>
          <cell r="AO91">
            <v>0</v>
          </cell>
          <cell r="AQ91"/>
          <cell r="AR91"/>
          <cell r="AS91"/>
          <cell r="AT91"/>
          <cell r="AU91"/>
          <cell r="AV91"/>
          <cell r="AW91"/>
          <cell r="AX91">
            <v>437557</v>
          </cell>
          <cell r="AY91"/>
          <cell r="AZ91">
            <v>0</v>
          </cell>
          <cell r="BA91">
            <v>0</v>
          </cell>
          <cell r="BB91">
            <v>0</v>
          </cell>
          <cell r="BC91">
            <v>0</v>
          </cell>
          <cell r="BD91">
            <v>0</v>
          </cell>
          <cell r="BE91">
            <v>0</v>
          </cell>
          <cell r="BF91">
            <v>0</v>
          </cell>
          <cell r="BG91">
            <v>0</v>
          </cell>
          <cell r="BH91">
            <v>0</v>
          </cell>
          <cell r="BI91">
            <v>0</v>
          </cell>
          <cell r="BJ91">
            <v>0</v>
          </cell>
          <cell r="BK91">
            <v>0</v>
          </cell>
          <cell r="BL91">
            <v>0</v>
          </cell>
          <cell r="BM91">
            <v>0</v>
          </cell>
          <cell r="BN91">
            <v>0</v>
          </cell>
          <cell r="BO91">
            <v>0</v>
          </cell>
          <cell r="BP91">
            <v>0</v>
          </cell>
          <cell r="BQ91">
            <v>0</v>
          </cell>
          <cell r="BR91">
            <v>0</v>
          </cell>
          <cell r="BS91">
            <v>0</v>
          </cell>
          <cell r="BT91">
            <v>0</v>
          </cell>
          <cell r="BV91" t="str">
            <v>Energy Audit Initiative2015Current year savings</v>
          </cell>
        </row>
        <row r="92">
          <cell r="L92"/>
          <cell r="M92"/>
          <cell r="N92"/>
          <cell r="O92"/>
          <cell r="P92"/>
          <cell r="Q92"/>
          <cell r="R92"/>
          <cell r="S92">
            <v>6</v>
          </cell>
          <cell r="T92"/>
          <cell r="U92">
            <v>100</v>
          </cell>
          <cell r="V92">
            <v>100</v>
          </cell>
          <cell r="W92">
            <v>100</v>
          </cell>
          <cell r="X92">
            <v>100</v>
          </cell>
          <cell r="Y92">
            <v>100</v>
          </cell>
          <cell r="Z92">
            <v>100</v>
          </cell>
          <cell r="AA92">
            <v>100</v>
          </cell>
          <cell r="AB92">
            <v>100</v>
          </cell>
          <cell r="AC92">
            <v>70</v>
          </cell>
          <cell r="AD92">
            <v>0</v>
          </cell>
          <cell r="AE92">
            <v>0</v>
          </cell>
          <cell r="AF92">
            <v>0</v>
          </cell>
          <cell r="AG92">
            <v>0</v>
          </cell>
          <cell r="AH92">
            <v>0</v>
          </cell>
          <cell r="AI92">
            <v>0</v>
          </cell>
          <cell r="AJ92">
            <v>0</v>
          </cell>
          <cell r="AK92">
            <v>0</v>
          </cell>
          <cell r="AL92">
            <v>0</v>
          </cell>
          <cell r="AM92">
            <v>0</v>
          </cell>
          <cell r="AN92">
            <v>0</v>
          </cell>
          <cell r="AO92">
            <v>0</v>
          </cell>
          <cell r="AQ92"/>
          <cell r="AR92"/>
          <cell r="AS92"/>
          <cell r="AT92"/>
          <cell r="AU92"/>
          <cell r="AV92"/>
          <cell r="AW92"/>
          <cell r="AX92">
            <v>29444</v>
          </cell>
          <cell r="AY92"/>
          <cell r="AZ92">
            <v>467002</v>
          </cell>
          <cell r="BA92">
            <v>467002</v>
          </cell>
          <cell r="BB92">
            <v>467002</v>
          </cell>
          <cell r="BC92">
            <v>467002</v>
          </cell>
          <cell r="BD92">
            <v>467002</v>
          </cell>
          <cell r="BE92">
            <v>467002</v>
          </cell>
          <cell r="BF92">
            <v>467002</v>
          </cell>
          <cell r="BG92">
            <v>467002</v>
          </cell>
          <cell r="BH92">
            <v>326901</v>
          </cell>
          <cell r="BI92">
            <v>0</v>
          </cell>
          <cell r="BJ92">
            <v>0</v>
          </cell>
          <cell r="BK92">
            <v>0</v>
          </cell>
          <cell r="BL92">
            <v>0</v>
          </cell>
          <cell r="BM92">
            <v>0</v>
          </cell>
          <cell r="BN92">
            <v>0</v>
          </cell>
          <cell r="BO92">
            <v>0</v>
          </cell>
          <cell r="BP92">
            <v>0</v>
          </cell>
          <cell r="BQ92">
            <v>0</v>
          </cell>
          <cell r="BR92">
            <v>0</v>
          </cell>
          <cell r="BS92">
            <v>0</v>
          </cell>
          <cell r="BT92">
            <v>0</v>
          </cell>
          <cell r="BV92" t="str">
            <v>Energy Audit Initiative2015Adjustment</v>
          </cell>
        </row>
        <row r="93">
          <cell r="L93"/>
          <cell r="M93"/>
          <cell r="N93"/>
          <cell r="O93"/>
          <cell r="P93"/>
          <cell r="Q93"/>
          <cell r="R93"/>
          <cell r="S93">
            <v>0</v>
          </cell>
          <cell r="T93"/>
          <cell r="U93">
            <v>0</v>
          </cell>
          <cell r="V93">
            <v>0</v>
          </cell>
          <cell r="W93">
            <v>0</v>
          </cell>
          <cell r="X93">
            <v>0</v>
          </cell>
          <cell r="Y93">
            <v>0</v>
          </cell>
          <cell r="Z93">
            <v>0</v>
          </cell>
          <cell r="AA93">
            <v>0</v>
          </cell>
          <cell r="AB93">
            <v>0</v>
          </cell>
          <cell r="AC93">
            <v>0</v>
          </cell>
          <cell r="AD93">
            <v>0</v>
          </cell>
          <cell r="AE93">
            <v>0</v>
          </cell>
          <cell r="AF93">
            <v>0</v>
          </cell>
          <cell r="AG93">
            <v>0</v>
          </cell>
          <cell r="AH93">
            <v>0</v>
          </cell>
          <cell r="AI93">
            <v>0</v>
          </cell>
          <cell r="AJ93">
            <v>0</v>
          </cell>
          <cell r="AK93">
            <v>0</v>
          </cell>
          <cell r="AL93">
            <v>0</v>
          </cell>
          <cell r="AM93">
            <v>0</v>
          </cell>
          <cell r="AN93">
            <v>0</v>
          </cell>
          <cell r="AO93">
            <v>0</v>
          </cell>
          <cell r="AQ93"/>
          <cell r="AR93"/>
          <cell r="AS93"/>
          <cell r="AT93"/>
          <cell r="AU93"/>
          <cell r="AV93"/>
          <cell r="AW93"/>
          <cell r="AX93">
            <v>0</v>
          </cell>
          <cell r="AY93"/>
          <cell r="AZ93">
            <v>0</v>
          </cell>
          <cell r="BA93">
            <v>0</v>
          </cell>
          <cell r="BB93">
            <v>0</v>
          </cell>
          <cell r="BC93">
            <v>0</v>
          </cell>
          <cell r="BD93">
            <v>0</v>
          </cell>
          <cell r="BE93">
            <v>0</v>
          </cell>
          <cell r="BF93">
            <v>0</v>
          </cell>
          <cell r="BG93">
            <v>0</v>
          </cell>
          <cell r="BH93">
            <v>0</v>
          </cell>
          <cell r="BI93">
            <v>0</v>
          </cell>
          <cell r="BJ93">
            <v>0</v>
          </cell>
          <cell r="BK93">
            <v>0</v>
          </cell>
          <cell r="BL93">
            <v>0</v>
          </cell>
          <cell r="BM93">
            <v>0</v>
          </cell>
          <cell r="BN93">
            <v>0</v>
          </cell>
          <cell r="BO93">
            <v>0</v>
          </cell>
          <cell r="BP93">
            <v>0</v>
          </cell>
          <cell r="BQ93">
            <v>0</v>
          </cell>
          <cell r="BR93">
            <v>0</v>
          </cell>
          <cell r="BS93">
            <v>0</v>
          </cell>
          <cell r="BT93">
            <v>0</v>
          </cell>
          <cell r="BV93" t="str">
            <v>Existing Building Commissioning Incentive Initiative2015Current year savings</v>
          </cell>
        </row>
        <row r="94">
          <cell r="L94"/>
          <cell r="M94"/>
          <cell r="N94"/>
          <cell r="O94"/>
          <cell r="P94"/>
          <cell r="Q94"/>
          <cell r="R94"/>
          <cell r="S94">
            <v>0</v>
          </cell>
          <cell r="T94"/>
          <cell r="U94">
            <v>0</v>
          </cell>
          <cell r="V94">
            <v>0</v>
          </cell>
          <cell r="W94">
            <v>0</v>
          </cell>
          <cell r="X94">
            <v>0</v>
          </cell>
          <cell r="Y94">
            <v>0</v>
          </cell>
          <cell r="Z94">
            <v>0</v>
          </cell>
          <cell r="AA94">
            <v>0</v>
          </cell>
          <cell r="AB94">
            <v>0</v>
          </cell>
          <cell r="AC94">
            <v>0</v>
          </cell>
          <cell r="AD94">
            <v>0</v>
          </cell>
          <cell r="AE94">
            <v>0</v>
          </cell>
          <cell r="AF94">
            <v>0</v>
          </cell>
          <cell r="AG94">
            <v>0</v>
          </cell>
          <cell r="AH94">
            <v>0</v>
          </cell>
          <cell r="AI94">
            <v>0</v>
          </cell>
          <cell r="AJ94">
            <v>0</v>
          </cell>
          <cell r="AK94">
            <v>0</v>
          </cell>
          <cell r="AL94">
            <v>0</v>
          </cell>
          <cell r="AM94">
            <v>0</v>
          </cell>
          <cell r="AN94">
            <v>0</v>
          </cell>
          <cell r="AO94">
            <v>0</v>
          </cell>
          <cell r="AQ94"/>
          <cell r="AR94"/>
          <cell r="AS94"/>
          <cell r="AT94"/>
          <cell r="AU94"/>
          <cell r="AV94"/>
          <cell r="AW94"/>
          <cell r="AX94">
            <v>0</v>
          </cell>
          <cell r="AY94"/>
          <cell r="AZ94">
            <v>0</v>
          </cell>
          <cell r="BA94">
            <v>0</v>
          </cell>
          <cell r="BB94">
            <v>0</v>
          </cell>
          <cell r="BC94">
            <v>0</v>
          </cell>
          <cell r="BD94">
            <v>0</v>
          </cell>
          <cell r="BE94">
            <v>0</v>
          </cell>
          <cell r="BF94">
            <v>0</v>
          </cell>
          <cell r="BG94">
            <v>0</v>
          </cell>
          <cell r="BH94">
            <v>0</v>
          </cell>
          <cell r="BI94">
            <v>0</v>
          </cell>
          <cell r="BJ94">
            <v>0</v>
          </cell>
          <cell r="BK94">
            <v>0</v>
          </cell>
          <cell r="BL94">
            <v>0</v>
          </cell>
          <cell r="BM94">
            <v>0</v>
          </cell>
          <cell r="BN94">
            <v>0</v>
          </cell>
          <cell r="BO94">
            <v>0</v>
          </cell>
          <cell r="BP94">
            <v>0</v>
          </cell>
          <cell r="BQ94">
            <v>0</v>
          </cell>
          <cell r="BR94">
            <v>0</v>
          </cell>
          <cell r="BS94">
            <v>0</v>
          </cell>
          <cell r="BT94">
            <v>0</v>
          </cell>
          <cell r="BV94" t="str">
            <v>Process and Systems Upgrades Initiatives - Project Incentive Initiative2015Current year savings</v>
          </cell>
        </row>
        <row r="95">
          <cell r="L95"/>
          <cell r="M95"/>
          <cell r="N95"/>
          <cell r="O95"/>
          <cell r="P95"/>
          <cell r="Q95"/>
          <cell r="R95"/>
          <cell r="S95">
            <v>237</v>
          </cell>
          <cell r="T95"/>
          <cell r="U95">
            <v>237</v>
          </cell>
          <cell r="V95">
            <v>237</v>
          </cell>
          <cell r="W95">
            <v>237</v>
          </cell>
          <cell r="X95">
            <v>237</v>
          </cell>
          <cell r="Y95">
            <v>237</v>
          </cell>
          <cell r="Z95">
            <v>237</v>
          </cell>
          <cell r="AA95">
            <v>237</v>
          </cell>
          <cell r="AB95">
            <v>237</v>
          </cell>
          <cell r="AC95">
            <v>237</v>
          </cell>
          <cell r="AD95">
            <v>237</v>
          </cell>
          <cell r="AE95">
            <v>237</v>
          </cell>
          <cell r="AF95">
            <v>237</v>
          </cell>
          <cell r="AG95">
            <v>237</v>
          </cell>
          <cell r="AH95">
            <v>214</v>
          </cell>
          <cell r="AI95">
            <v>0</v>
          </cell>
          <cell r="AJ95">
            <v>0</v>
          </cell>
          <cell r="AK95">
            <v>0</v>
          </cell>
          <cell r="AL95">
            <v>0</v>
          </cell>
          <cell r="AM95">
            <v>0</v>
          </cell>
          <cell r="AN95">
            <v>0</v>
          </cell>
          <cell r="AO95">
            <v>0</v>
          </cell>
          <cell r="AQ95"/>
          <cell r="AR95"/>
          <cell r="AS95"/>
          <cell r="AT95"/>
          <cell r="AU95"/>
          <cell r="AV95"/>
          <cell r="AW95"/>
          <cell r="AX95">
            <v>450464</v>
          </cell>
          <cell r="AY95"/>
          <cell r="AZ95">
            <v>450464</v>
          </cell>
          <cell r="BA95">
            <v>450464</v>
          </cell>
          <cell r="BB95">
            <v>450464</v>
          </cell>
          <cell r="BC95">
            <v>450464</v>
          </cell>
          <cell r="BD95">
            <v>450464</v>
          </cell>
          <cell r="BE95">
            <v>450464</v>
          </cell>
          <cell r="BF95">
            <v>450464</v>
          </cell>
          <cell r="BG95">
            <v>450464</v>
          </cell>
          <cell r="BH95">
            <v>450464</v>
          </cell>
          <cell r="BI95">
            <v>450464</v>
          </cell>
          <cell r="BJ95">
            <v>450464</v>
          </cell>
          <cell r="BK95">
            <v>450464</v>
          </cell>
          <cell r="BL95">
            <v>450464</v>
          </cell>
          <cell r="BM95">
            <v>430305</v>
          </cell>
          <cell r="BN95">
            <v>0</v>
          </cell>
          <cell r="BO95">
            <v>0</v>
          </cell>
          <cell r="BP95">
            <v>0</v>
          </cell>
          <cell r="BQ95">
            <v>0</v>
          </cell>
          <cell r="BR95">
            <v>0</v>
          </cell>
          <cell r="BS95">
            <v>0</v>
          </cell>
          <cell r="BT95">
            <v>0</v>
          </cell>
          <cell r="BV95" t="str">
            <v>HVAC Incentives Initiative2015Current year savings</v>
          </cell>
        </row>
        <row r="96">
          <cell r="L96"/>
          <cell r="M96"/>
          <cell r="N96"/>
          <cell r="O96"/>
          <cell r="P96"/>
          <cell r="Q96"/>
          <cell r="R96"/>
          <cell r="S96">
            <v>0</v>
          </cell>
          <cell r="T96"/>
          <cell r="U96">
            <v>0</v>
          </cell>
          <cell r="V96">
            <v>0</v>
          </cell>
          <cell r="W96">
            <v>0</v>
          </cell>
          <cell r="X96">
            <v>0</v>
          </cell>
          <cell r="Y96">
            <v>0</v>
          </cell>
          <cell r="Z96">
            <v>0</v>
          </cell>
          <cell r="AA96">
            <v>0</v>
          </cell>
          <cell r="AB96">
            <v>0</v>
          </cell>
          <cell r="AC96">
            <v>0</v>
          </cell>
          <cell r="AD96">
            <v>0</v>
          </cell>
          <cell r="AE96">
            <v>0</v>
          </cell>
          <cell r="AF96">
            <v>0</v>
          </cell>
          <cell r="AG96">
            <v>0</v>
          </cell>
          <cell r="AH96">
            <v>0</v>
          </cell>
          <cell r="AI96">
            <v>0</v>
          </cell>
          <cell r="AJ96">
            <v>0</v>
          </cell>
          <cell r="AK96">
            <v>0</v>
          </cell>
          <cell r="AL96">
            <v>0</v>
          </cell>
          <cell r="AM96">
            <v>0</v>
          </cell>
          <cell r="AN96">
            <v>0</v>
          </cell>
          <cell r="AO96">
            <v>0</v>
          </cell>
          <cell r="AQ96"/>
          <cell r="AR96"/>
          <cell r="AS96"/>
          <cell r="AT96"/>
          <cell r="AU96"/>
          <cell r="AV96"/>
          <cell r="AW96"/>
          <cell r="AX96">
            <v>0</v>
          </cell>
          <cell r="AY96"/>
          <cell r="AZ96">
            <v>0</v>
          </cell>
          <cell r="BA96">
            <v>0</v>
          </cell>
          <cell r="BB96">
            <v>0</v>
          </cell>
          <cell r="BC96">
            <v>0</v>
          </cell>
          <cell r="BD96">
            <v>0</v>
          </cell>
          <cell r="BE96">
            <v>0</v>
          </cell>
          <cell r="BF96">
            <v>0</v>
          </cell>
          <cell r="BG96">
            <v>0</v>
          </cell>
          <cell r="BH96">
            <v>0</v>
          </cell>
          <cell r="BI96">
            <v>0</v>
          </cell>
          <cell r="BJ96">
            <v>0</v>
          </cell>
          <cell r="BK96">
            <v>0</v>
          </cell>
          <cell r="BL96">
            <v>0</v>
          </cell>
          <cell r="BM96">
            <v>0</v>
          </cell>
          <cell r="BN96">
            <v>0</v>
          </cell>
          <cell r="BO96">
            <v>0</v>
          </cell>
          <cell r="BP96">
            <v>0</v>
          </cell>
          <cell r="BQ96">
            <v>0</v>
          </cell>
          <cell r="BR96">
            <v>0</v>
          </cell>
          <cell r="BS96">
            <v>0</v>
          </cell>
          <cell r="BT96">
            <v>0</v>
          </cell>
          <cell r="BV96" t="str">
            <v>Process and Systems Upgrades Initiatives - Monitoring and Targeting Initiative2015Current year savings</v>
          </cell>
        </row>
        <row r="97">
          <cell r="L97"/>
          <cell r="M97"/>
          <cell r="N97"/>
          <cell r="O97"/>
          <cell r="P97"/>
          <cell r="Q97"/>
          <cell r="R97"/>
          <cell r="S97">
            <v>9</v>
          </cell>
          <cell r="T97"/>
          <cell r="U97">
            <v>9</v>
          </cell>
          <cell r="V97">
            <v>9</v>
          </cell>
          <cell r="W97">
            <v>9</v>
          </cell>
          <cell r="X97">
            <v>9</v>
          </cell>
          <cell r="Y97">
            <v>9</v>
          </cell>
          <cell r="Z97">
            <v>9</v>
          </cell>
          <cell r="AA97">
            <v>9</v>
          </cell>
          <cell r="AB97">
            <v>9</v>
          </cell>
          <cell r="AC97">
            <v>9</v>
          </cell>
          <cell r="AD97">
            <v>9</v>
          </cell>
          <cell r="AE97">
            <v>9</v>
          </cell>
          <cell r="AF97">
            <v>9</v>
          </cell>
          <cell r="AG97">
            <v>9</v>
          </cell>
          <cell r="AH97">
            <v>8</v>
          </cell>
          <cell r="AI97">
            <v>0</v>
          </cell>
          <cell r="AJ97">
            <v>0</v>
          </cell>
          <cell r="AK97">
            <v>0</v>
          </cell>
          <cell r="AL97">
            <v>0</v>
          </cell>
          <cell r="AM97">
            <v>0</v>
          </cell>
          <cell r="AN97">
            <v>0</v>
          </cell>
          <cell r="AO97">
            <v>0</v>
          </cell>
          <cell r="AQ97"/>
          <cell r="AR97"/>
          <cell r="AS97"/>
          <cell r="AT97"/>
          <cell r="AU97"/>
          <cell r="AV97"/>
          <cell r="AW97"/>
          <cell r="AX97">
            <v>16483</v>
          </cell>
          <cell r="AY97"/>
          <cell r="AZ97">
            <v>16483</v>
          </cell>
          <cell r="BA97">
            <v>16483</v>
          </cell>
          <cell r="BB97">
            <v>16483</v>
          </cell>
          <cell r="BC97">
            <v>16483</v>
          </cell>
          <cell r="BD97">
            <v>16483</v>
          </cell>
          <cell r="BE97">
            <v>16483</v>
          </cell>
          <cell r="BF97">
            <v>16483</v>
          </cell>
          <cell r="BG97">
            <v>16483</v>
          </cell>
          <cell r="BH97">
            <v>16483</v>
          </cell>
          <cell r="BI97">
            <v>16483</v>
          </cell>
          <cell r="BJ97">
            <v>16483</v>
          </cell>
          <cell r="BK97">
            <v>16483</v>
          </cell>
          <cell r="BL97">
            <v>16483</v>
          </cell>
          <cell r="BM97">
            <v>15907</v>
          </cell>
          <cell r="BN97">
            <v>0</v>
          </cell>
          <cell r="BO97">
            <v>0</v>
          </cell>
          <cell r="BP97">
            <v>0</v>
          </cell>
          <cell r="BQ97">
            <v>0</v>
          </cell>
          <cell r="BR97">
            <v>0</v>
          </cell>
          <cell r="BS97">
            <v>0</v>
          </cell>
          <cell r="BT97">
            <v>0</v>
          </cell>
          <cell r="BV97" t="str">
            <v>HVAC Incentives Initiative2015Adjustment</v>
          </cell>
        </row>
        <row r="98">
          <cell r="L98"/>
          <cell r="M98"/>
          <cell r="N98"/>
          <cell r="O98"/>
          <cell r="P98"/>
          <cell r="Q98"/>
          <cell r="R98"/>
          <cell r="S98">
            <v>0</v>
          </cell>
          <cell r="T98"/>
          <cell r="U98">
            <v>0</v>
          </cell>
          <cell r="V98">
            <v>0</v>
          </cell>
          <cell r="W98">
            <v>0</v>
          </cell>
          <cell r="X98">
            <v>0</v>
          </cell>
          <cell r="Y98">
            <v>0</v>
          </cell>
          <cell r="Z98">
            <v>0</v>
          </cell>
          <cell r="AA98">
            <v>0</v>
          </cell>
          <cell r="AB98">
            <v>0</v>
          </cell>
          <cell r="AC98">
            <v>0</v>
          </cell>
          <cell r="AD98">
            <v>0</v>
          </cell>
          <cell r="AE98">
            <v>0</v>
          </cell>
          <cell r="AF98">
            <v>0</v>
          </cell>
          <cell r="AG98">
            <v>0</v>
          </cell>
          <cell r="AH98">
            <v>0</v>
          </cell>
          <cell r="AI98">
            <v>0</v>
          </cell>
          <cell r="AJ98">
            <v>0</v>
          </cell>
          <cell r="AK98">
            <v>0</v>
          </cell>
          <cell r="AL98">
            <v>0</v>
          </cell>
          <cell r="AM98">
            <v>0</v>
          </cell>
          <cell r="AN98">
            <v>0</v>
          </cell>
          <cell r="AO98">
            <v>0</v>
          </cell>
          <cell r="AQ98"/>
          <cell r="AR98"/>
          <cell r="AS98"/>
          <cell r="AT98"/>
          <cell r="AU98"/>
          <cell r="AV98"/>
          <cell r="AW98"/>
          <cell r="AX98">
            <v>0</v>
          </cell>
          <cell r="AY98"/>
          <cell r="AZ98">
            <v>0</v>
          </cell>
          <cell r="BA98">
            <v>0</v>
          </cell>
          <cell r="BB98">
            <v>0</v>
          </cell>
          <cell r="BC98">
            <v>0</v>
          </cell>
          <cell r="BD98">
            <v>0</v>
          </cell>
          <cell r="BE98">
            <v>0</v>
          </cell>
          <cell r="BF98">
            <v>0</v>
          </cell>
          <cell r="BG98">
            <v>0</v>
          </cell>
          <cell r="BH98">
            <v>0</v>
          </cell>
          <cell r="BI98">
            <v>0</v>
          </cell>
          <cell r="BJ98">
            <v>0</v>
          </cell>
          <cell r="BK98">
            <v>0</v>
          </cell>
          <cell r="BL98">
            <v>0</v>
          </cell>
          <cell r="BM98">
            <v>0</v>
          </cell>
          <cell r="BN98">
            <v>0</v>
          </cell>
          <cell r="BO98">
            <v>0</v>
          </cell>
          <cell r="BP98">
            <v>0</v>
          </cell>
          <cell r="BQ98">
            <v>0</v>
          </cell>
          <cell r="BR98">
            <v>0</v>
          </cell>
          <cell r="BS98">
            <v>0</v>
          </cell>
          <cell r="BT98">
            <v>0</v>
          </cell>
          <cell r="BV98" t="str">
            <v>Aboriginal Conservation Program2015Current year savings</v>
          </cell>
        </row>
        <row r="99">
          <cell r="L99"/>
          <cell r="M99"/>
          <cell r="N99"/>
          <cell r="O99"/>
          <cell r="P99"/>
          <cell r="Q99"/>
          <cell r="R99"/>
          <cell r="S99">
            <v>0</v>
          </cell>
          <cell r="T99"/>
          <cell r="U99">
            <v>0</v>
          </cell>
          <cell r="V99">
            <v>0</v>
          </cell>
          <cell r="W99">
            <v>0</v>
          </cell>
          <cell r="X99">
            <v>0</v>
          </cell>
          <cell r="Y99">
            <v>0</v>
          </cell>
          <cell r="Z99">
            <v>0</v>
          </cell>
          <cell r="AA99">
            <v>0</v>
          </cell>
          <cell r="AB99">
            <v>0</v>
          </cell>
          <cell r="AC99">
            <v>0</v>
          </cell>
          <cell r="AD99">
            <v>0</v>
          </cell>
          <cell r="AE99">
            <v>0</v>
          </cell>
          <cell r="AF99">
            <v>0</v>
          </cell>
          <cell r="AG99">
            <v>0</v>
          </cell>
          <cell r="AH99">
            <v>0</v>
          </cell>
          <cell r="AI99">
            <v>0</v>
          </cell>
          <cell r="AJ99">
            <v>0</v>
          </cell>
          <cell r="AK99">
            <v>0</v>
          </cell>
          <cell r="AL99">
            <v>0</v>
          </cell>
          <cell r="AM99">
            <v>0</v>
          </cell>
          <cell r="AN99">
            <v>0</v>
          </cell>
          <cell r="AO99">
            <v>0</v>
          </cell>
          <cell r="AQ99"/>
          <cell r="AR99"/>
          <cell r="AS99"/>
          <cell r="AT99"/>
          <cell r="AU99"/>
          <cell r="AV99"/>
          <cell r="AW99"/>
          <cell r="AX99">
            <v>0</v>
          </cell>
          <cell r="AY99"/>
          <cell r="AZ99">
            <v>0</v>
          </cell>
          <cell r="BA99">
            <v>0</v>
          </cell>
          <cell r="BB99">
            <v>0</v>
          </cell>
          <cell r="BC99">
            <v>0</v>
          </cell>
          <cell r="BD99">
            <v>0</v>
          </cell>
          <cell r="BE99">
            <v>0</v>
          </cell>
          <cell r="BF99">
            <v>0</v>
          </cell>
          <cell r="BG99">
            <v>0</v>
          </cell>
          <cell r="BH99">
            <v>0</v>
          </cell>
          <cell r="BI99">
            <v>0</v>
          </cell>
          <cell r="BJ99">
            <v>0</v>
          </cell>
          <cell r="BK99">
            <v>0</v>
          </cell>
          <cell r="BL99">
            <v>0</v>
          </cell>
          <cell r="BM99">
            <v>0</v>
          </cell>
          <cell r="BN99">
            <v>0</v>
          </cell>
          <cell r="BO99">
            <v>0</v>
          </cell>
          <cell r="BP99">
            <v>0</v>
          </cell>
          <cell r="BQ99">
            <v>0</v>
          </cell>
          <cell r="BR99">
            <v>0</v>
          </cell>
          <cell r="BS99">
            <v>0</v>
          </cell>
          <cell r="BT99">
            <v>0</v>
          </cell>
          <cell r="BV99" t="str">
            <v>Program Enabled Savings2015Current year savings</v>
          </cell>
        </row>
        <row r="100">
          <cell r="L100"/>
          <cell r="M100"/>
          <cell r="N100"/>
          <cell r="O100"/>
          <cell r="P100"/>
          <cell r="Q100"/>
          <cell r="R100"/>
          <cell r="S100">
            <v>8</v>
          </cell>
          <cell r="T100"/>
          <cell r="U100">
            <v>8</v>
          </cell>
          <cell r="V100">
            <v>8</v>
          </cell>
          <cell r="W100">
            <v>8</v>
          </cell>
          <cell r="X100">
            <v>6</v>
          </cell>
          <cell r="Y100">
            <v>6</v>
          </cell>
          <cell r="Z100">
            <v>5</v>
          </cell>
          <cell r="AA100">
            <v>5</v>
          </cell>
          <cell r="AB100">
            <v>4</v>
          </cell>
          <cell r="AC100">
            <v>4</v>
          </cell>
          <cell r="AD100">
            <v>1</v>
          </cell>
          <cell r="AE100">
            <v>1</v>
          </cell>
          <cell r="AF100">
            <v>1</v>
          </cell>
          <cell r="AG100">
            <v>1</v>
          </cell>
          <cell r="AH100">
            <v>1</v>
          </cell>
          <cell r="AI100">
            <v>1</v>
          </cell>
          <cell r="AJ100">
            <v>1</v>
          </cell>
          <cell r="AK100">
            <v>0</v>
          </cell>
          <cell r="AL100">
            <v>0</v>
          </cell>
          <cell r="AM100">
            <v>0</v>
          </cell>
          <cell r="AN100">
            <v>0</v>
          </cell>
          <cell r="AO100">
            <v>0</v>
          </cell>
          <cell r="AQ100"/>
          <cell r="AR100"/>
          <cell r="AS100"/>
          <cell r="AT100"/>
          <cell r="AU100"/>
          <cell r="AV100"/>
          <cell r="AW100"/>
          <cell r="AX100">
            <v>81371</v>
          </cell>
          <cell r="AY100"/>
          <cell r="AZ100">
            <v>80881</v>
          </cell>
          <cell r="BA100">
            <v>79725</v>
          </cell>
          <cell r="BB100">
            <v>79525</v>
          </cell>
          <cell r="BC100">
            <v>43881</v>
          </cell>
          <cell r="BD100">
            <v>43603</v>
          </cell>
          <cell r="BE100">
            <v>35478</v>
          </cell>
          <cell r="BF100">
            <v>35478</v>
          </cell>
          <cell r="BG100">
            <v>34673</v>
          </cell>
          <cell r="BH100">
            <v>34673</v>
          </cell>
          <cell r="BI100">
            <v>6298</v>
          </cell>
          <cell r="BJ100">
            <v>4762</v>
          </cell>
          <cell r="BK100">
            <v>4762</v>
          </cell>
          <cell r="BL100">
            <v>4762</v>
          </cell>
          <cell r="BM100">
            <v>4762</v>
          </cell>
          <cell r="BN100">
            <v>4762</v>
          </cell>
          <cell r="BO100">
            <v>4762</v>
          </cell>
          <cell r="BP100">
            <v>0</v>
          </cell>
          <cell r="BQ100">
            <v>0</v>
          </cell>
          <cell r="BR100">
            <v>0</v>
          </cell>
          <cell r="BS100">
            <v>0</v>
          </cell>
          <cell r="BT100">
            <v>0</v>
          </cell>
          <cell r="BV100" t="str">
            <v>Low Income Initiative2015Current year savings</v>
          </cell>
        </row>
        <row r="101">
          <cell r="L101"/>
          <cell r="M101"/>
          <cell r="N101"/>
          <cell r="O101"/>
          <cell r="P101"/>
          <cell r="Q101"/>
          <cell r="R101"/>
          <cell r="S101">
            <v>7</v>
          </cell>
          <cell r="T101"/>
          <cell r="U101">
            <v>7</v>
          </cell>
          <cell r="V101">
            <v>7</v>
          </cell>
          <cell r="W101">
            <v>7</v>
          </cell>
          <cell r="X101">
            <v>6</v>
          </cell>
          <cell r="Y101">
            <v>6</v>
          </cell>
          <cell r="Z101">
            <v>5</v>
          </cell>
          <cell r="AA101">
            <v>5</v>
          </cell>
          <cell r="AB101">
            <v>1</v>
          </cell>
          <cell r="AC101">
            <v>1</v>
          </cell>
          <cell r="AD101">
            <v>1</v>
          </cell>
          <cell r="AE101">
            <v>0</v>
          </cell>
          <cell r="AF101">
            <v>0</v>
          </cell>
          <cell r="AG101">
            <v>0</v>
          </cell>
          <cell r="AH101">
            <v>0</v>
          </cell>
          <cell r="AI101">
            <v>0</v>
          </cell>
          <cell r="AJ101">
            <v>0</v>
          </cell>
          <cell r="AK101">
            <v>0</v>
          </cell>
          <cell r="AL101">
            <v>0</v>
          </cell>
          <cell r="AM101">
            <v>0</v>
          </cell>
          <cell r="AN101">
            <v>0</v>
          </cell>
          <cell r="AO101">
            <v>0</v>
          </cell>
          <cell r="AQ101"/>
          <cell r="AR101"/>
          <cell r="AS101"/>
          <cell r="AT101"/>
          <cell r="AU101"/>
          <cell r="AV101"/>
          <cell r="AW101"/>
          <cell r="AX101">
            <v>34950</v>
          </cell>
          <cell r="AY101"/>
          <cell r="AZ101">
            <v>34950</v>
          </cell>
          <cell r="BA101">
            <v>34950</v>
          </cell>
          <cell r="BB101">
            <v>34950</v>
          </cell>
          <cell r="BC101">
            <v>31171</v>
          </cell>
          <cell r="BD101">
            <v>31171</v>
          </cell>
          <cell r="BE101">
            <v>29642</v>
          </cell>
          <cell r="BF101">
            <v>29642</v>
          </cell>
          <cell r="BG101">
            <v>2083</v>
          </cell>
          <cell r="BH101">
            <v>2083</v>
          </cell>
          <cell r="BI101">
            <v>2083</v>
          </cell>
          <cell r="BJ101">
            <v>0</v>
          </cell>
          <cell r="BK101">
            <v>0</v>
          </cell>
          <cell r="BL101">
            <v>0</v>
          </cell>
          <cell r="BM101">
            <v>0</v>
          </cell>
          <cell r="BN101">
            <v>0</v>
          </cell>
          <cell r="BO101">
            <v>0</v>
          </cell>
          <cell r="BP101">
            <v>0</v>
          </cell>
          <cell r="BQ101">
            <v>0</v>
          </cell>
          <cell r="BR101">
            <v>0</v>
          </cell>
          <cell r="BS101">
            <v>0</v>
          </cell>
          <cell r="BT101">
            <v>0</v>
          </cell>
          <cell r="BV101" t="str">
            <v>New Construction and Major Renovation Initiative2015Current year savings</v>
          </cell>
        </row>
        <row r="102">
          <cell r="L102"/>
          <cell r="M102"/>
          <cell r="N102"/>
          <cell r="O102"/>
          <cell r="P102"/>
          <cell r="Q102"/>
          <cell r="R102"/>
          <cell r="S102">
            <v>0</v>
          </cell>
          <cell r="T102"/>
          <cell r="U102">
            <v>0</v>
          </cell>
          <cell r="V102">
            <v>0</v>
          </cell>
          <cell r="W102">
            <v>0</v>
          </cell>
          <cell r="X102">
            <v>0</v>
          </cell>
          <cell r="Y102">
            <v>0</v>
          </cell>
          <cell r="Z102">
            <v>0</v>
          </cell>
          <cell r="AA102">
            <v>0</v>
          </cell>
          <cell r="AB102">
            <v>0</v>
          </cell>
          <cell r="AC102">
            <v>0</v>
          </cell>
          <cell r="AD102">
            <v>0</v>
          </cell>
          <cell r="AE102">
            <v>0</v>
          </cell>
          <cell r="AF102">
            <v>0</v>
          </cell>
          <cell r="AG102">
            <v>0</v>
          </cell>
          <cell r="AH102">
            <v>0</v>
          </cell>
          <cell r="AI102">
            <v>0</v>
          </cell>
          <cell r="AJ102">
            <v>0</v>
          </cell>
          <cell r="AK102">
            <v>0</v>
          </cell>
          <cell r="AL102">
            <v>0</v>
          </cell>
          <cell r="AM102">
            <v>0</v>
          </cell>
          <cell r="AN102">
            <v>0</v>
          </cell>
          <cell r="AO102">
            <v>0</v>
          </cell>
          <cell r="AQ102"/>
          <cell r="AR102"/>
          <cell r="AS102"/>
          <cell r="AT102"/>
          <cell r="AU102"/>
          <cell r="AV102"/>
          <cell r="AW102"/>
          <cell r="AX102">
            <v>0</v>
          </cell>
          <cell r="AY102"/>
          <cell r="AZ102">
            <v>0</v>
          </cell>
          <cell r="BA102">
            <v>0</v>
          </cell>
          <cell r="BB102">
            <v>0</v>
          </cell>
          <cell r="BC102">
            <v>0</v>
          </cell>
          <cell r="BD102">
            <v>0</v>
          </cell>
          <cell r="BE102">
            <v>0</v>
          </cell>
          <cell r="BF102">
            <v>0</v>
          </cell>
          <cell r="BG102">
            <v>0</v>
          </cell>
          <cell r="BH102">
            <v>0</v>
          </cell>
          <cell r="BI102">
            <v>0</v>
          </cell>
          <cell r="BJ102">
            <v>0</v>
          </cell>
          <cell r="BK102">
            <v>0</v>
          </cell>
          <cell r="BL102">
            <v>0</v>
          </cell>
          <cell r="BM102">
            <v>0</v>
          </cell>
          <cell r="BN102">
            <v>0</v>
          </cell>
          <cell r="BO102">
            <v>0</v>
          </cell>
          <cell r="BP102">
            <v>0</v>
          </cell>
          <cell r="BQ102">
            <v>0</v>
          </cell>
          <cell r="BR102">
            <v>0</v>
          </cell>
          <cell r="BS102">
            <v>0</v>
          </cell>
          <cell r="BT102">
            <v>0</v>
          </cell>
          <cell r="BV102" t="str">
            <v>Save on Energy New Construction Program2015Adjustment</v>
          </cell>
        </row>
        <row r="103">
          <cell r="L103"/>
          <cell r="M103"/>
          <cell r="N103"/>
          <cell r="O103"/>
          <cell r="P103"/>
          <cell r="Q103"/>
          <cell r="R103"/>
          <cell r="S103">
            <v>0</v>
          </cell>
          <cell r="T103"/>
          <cell r="U103">
            <v>0</v>
          </cell>
          <cell r="V103">
            <v>0</v>
          </cell>
          <cell r="W103">
            <v>0</v>
          </cell>
          <cell r="X103">
            <v>0</v>
          </cell>
          <cell r="Y103">
            <v>0</v>
          </cell>
          <cell r="Z103">
            <v>0</v>
          </cell>
          <cell r="AA103">
            <v>0</v>
          </cell>
          <cell r="AB103">
            <v>0</v>
          </cell>
          <cell r="AC103">
            <v>0</v>
          </cell>
          <cell r="AD103">
            <v>0</v>
          </cell>
          <cell r="AE103">
            <v>0</v>
          </cell>
          <cell r="AF103">
            <v>0</v>
          </cell>
          <cell r="AG103">
            <v>0</v>
          </cell>
          <cell r="AH103">
            <v>0</v>
          </cell>
          <cell r="AI103">
            <v>0</v>
          </cell>
          <cell r="AJ103">
            <v>0</v>
          </cell>
          <cell r="AK103">
            <v>0</v>
          </cell>
          <cell r="AL103">
            <v>0</v>
          </cell>
          <cell r="AM103">
            <v>0</v>
          </cell>
          <cell r="AN103">
            <v>0</v>
          </cell>
          <cell r="AO103">
            <v>0</v>
          </cell>
          <cell r="AQ103"/>
          <cell r="AR103"/>
          <cell r="AS103"/>
          <cell r="AT103"/>
          <cell r="AU103"/>
          <cell r="AV103"/>
          <cell r="AW103"/>
          <cell r="AX103">
            <v>0</v>
          </cell>
          <cell r="AY103"/>
          <cell r="AZ103">
            <v>0</v>
          </cell>
          <cell r="BA103">
            <v>0</v>
          </cell>
          <cell r="BB103">
            <v>0</v>
          </cell>
          <cell r="BC103">
            <v>0</v>
          </cell>
          <cell r="BD103">
            <v>0</v>
          </cell>
          <cell r="BE103">
            <v>0</v>
          </cell>
          <cell r="BF103">
            <v>0</v>
          </cell>
          <cell r="BG103">
            <v>0</v>
          </cell>
          <cell r="BH103">
            <v>0</v>
          </cell>
          <cell r="BI103">
            <v>0</v>
          </cell>
          <cell r="BJ103">
            <v>0</v>
          </cell>
          <cell r="BK103">
            <v>0</v>
          </cell>
          <cell r="BL103">
            <v>0</v>
          </cell>
          <cell r="BM103">
            <v>0</v>
          </cell>
          <cell r="BN103">
            <v>0</v>
          </cell>
          <cell r="BO103">
            <v>0</v>
          </cell>
          <cell r="BP103">
            <v>0</v>
          </cell>
          <cell r="BQ103">
            <v>0</v>
          </cell>
          <cell r="BR103">
            <v>0</v>
          </cell>
          <cell r="BS103">
            <v>0</v>
          </cell>
          <cell r="BT103">
            <v>0</v>
          </cell>
          <cell r="BV103" t="str">
            <v>Save on Energy Home Assistance Program2015Adjustment</v>
          </cell>
        </row>
        <row r="104">
          <cell r="L104"/>
          <cell r="M104"/>
          <cell r="N104"/>
          <cell r="O104"/>
          <cell r="P104"/>
          <cell r="Q104"/>
          <cell r="R104"/>
          <cell r="S104">
            <v>0</v>
          </cell>
          <cell r="T104"/>
          <cell r="U104">
            <v>0</v>
          </cell>
          <cell r="V104">
            <v>0</v>
          </cell>
          <cell r="W104">
            <v>0</v>
          </cell>
          <cell r="X104">
            <v>0</v>
          </cell>
          <cell r="Y104">
            <v>0</v>
          </cell>
          <cell r="Z104">
            <v>0</v>
          </cell>
          <cell r="AA104">
            <v>0</v>
          </cell>
          <cell r="AB104">
            <v>0</v>
          </cell>
          <cell r="AC104">
            <v>0</v>
          </cell>
          <cell r="AD104">
            <v>0</v>
          </cell>
          <cell r="AE104">
            <v>0</v>
          </cell>
          <cell r="AF104">
            <v>0</v>
          </cell>
          <cell r="AG104">
            <v>0</v>
          </cell>
          <cell r="AH104">
            <v>0</v>
          </cell>
          <cell r="AI104">
            <v>0</v>
          </cell>
          <cell r="AJ104">
            <v>0</v>
          </cell>
          <cell r="AK104">
            <v>0</v>
          </cell>
          <cell r="AL104">
            <v>0</v>
          </cell>
          <cell r="AM104">
            <v>0</v>
          </cell>
          <cell r="AN104">
            <v>0</v>
          </cell>
          <cell r="AO104">
            <v>0</v>
          </cell>
          <cell r="AQ104"/>
          <cell r="AR104"/>
          <cell r="AS104"/>
          <cell r="AT104"/>
          <cell r="AU104"/>
          <cell r="AV104"/>
          <cell r="AW104"/>
          <cell r="AX104">
            <v>0</v>
          </cell>
          <cell r="AY104"/>
          <cell r="AZ104">
            <v>0</v>
          </cell>
          <cell r="BA104">
            <v>0</v>
          </cell>
          <cell r="BB104">
            <v>0</v>
          </cell>
          <cell r="BC104">
            <v>0</v>
          </cell>
          <cell r="BD104">
            <v>0</v>
          </cell>
          <cell r="BE104">
            <v>0</v>
          </cell>
          <cell r="BF104">
            <v>0</v>
          </cell>
          <cell r="BG104">
            <v>0</v>
          </cell>
          <cell r="BH104">
            <v>0</v>
          </cell>
          <cell r="BI104">
            <v>0</v>
          </cell>
          <cell r="BJ104">
            <v>0</v>
          </cell>
          <cell r="BK104">
            <v>0</v>
          </cell>
          <cell r="BL104">
            <v>0</v>
          </cell>
          <cell r="BM104">
            <v>0</v>
          </cell>
          <cell r="BN104">
            <v>0</v>
          </cell>
          <cell r="BO104">
            <v>0</v>
          </cell>
          <cell r="BP104">
            <v>0</v>
          </cell>
          <cell r="BQ104">
            <v>0</v>
          </cell>
          <cell r="BR104">
            <v>0</v>
          </cell>
          <cell r="BS104">
            <v>0</v>
          </cell>
          <cell r="BT104">
            <v>0</v>
          </cell>
          <cell r="BV104" t="str">
            <v>Save on Energy Audit Funding Program2015Adjustment</v>
          </cell>
        </row>
        <row r="105">
          <cell r="L105"/>
          <cell r="M105"/>
          <cell r="N105"/>
          <cell r="O105"/>
          <cell r="P105"/>
          <cell r="Q105"/>
          <cell r="R105"/>
          <cell r="S105">
            <v>6</v>
          </cell>
          <cell r="T105"/>
          <cell r="U105">
            <v>6</v>
          </cell>
          <cell r="V105">
            <v>6</v>
          </cell>
          <cell r="W105">
            <v>6</v>
          </cell>
          <cell r="X105">
            <v>6</v>
          </cell>
          <cell r="Y105">
            <v>6</v>
          </cell>
          <cell r="Z105">
            <v>0</v>
          </cell>
          <cell r="AA105">
            <v>0</v>
          </cell>
          <cell r="AB105">
            <v>0</v>
          </cell>
          <cell r="AC105">
            <v>0</v>
          </cell>
          <cell r="AD105">
            <v>0</v>
          </cell>
          <cell r="AE105">
            <v>0</v>
          </cell>
          <cell r="AF105">
            <v>0</v>
          </cell>
          <cell r="AG105">
            <v>0</v>
          </cell>
          <cell r="AH105">
            <v>0</v>
          </cell>
          <cell r="AI105">
            <v>0</v>
          </cell>
          <cell r="AJ105">
            <v>0</v>
          </cell>
          <cell r="AK105">
            <v>0</v>
          </cell>
          <cell r="AL105">
            <v>0</v>
          </cell>
          <cell r="AM105">
            <v>0</v>
          </cell>
          <cell r="AN105">
            <v>0</v>
          </cell>
          <cell r="AO105">
            <v>0</v>
          </cell>
          <cell r="AQ105"/>
          <cell r="AR105"/>
          <cell r="AS105"/>
          <cell r="AT105"/>
          <cell r="AU105"/>
          <cell r="AV105"/>
          <cell r="AW105"/>
          <cell r="AX105">
            <v>21762</v>
          </cell>
          <cell r="AY105"/>
          <cell r="AZ105">
            <v>21762</v>
          </cell>
          <cell r="BA105">
            <v>21762</v>
          </cell>
          <cell r="BB105">
            <v>21762</v>
          </cell>
          <cell r="BC105">
            <v>21762</v>
          </cell>
          <cell r="BD105">
            <v>21762</v>
          </cell>
          <cell r="BE105">
            <v>0</v>
          </cell>
          <cell r="BF105">
            <v>0</v>
          </cell>
          <cell r="BG105">
            <v>0</v>
          </cell>
          <cell r="BH105">
            <v>0</v>
          </cell>
          <cell r="BI105">
            <v>0</v>
          </cell>
          <cell r="BJ105">
            <v>0</v>
          </cell>
          <cell r="BK105">
            <v>0</v>
          </cell>
          <cell r="BL105">
            <v>0</v>
          </cell>
          <cell r="BM105">
            <v>0</v>
          </cell>
          <cell r="BN105">
            <v>0</v>
          </cell>
          <cell r="BO105">
            <v>0</v>
          </cell>
          <cell r="BP105">
            <v>0</v>
          </cell>
          <cell r="BQ105">
            <v>0</v>
          </cell>
          <cell r="BR105">
            <v>0</v>
          </cell>
          <cell r="BS105">
            <v>0</v>
          </cell>
          <cell r="BT105">
            <v>0</v>
          </cell>
          <cell r="BV105" t="str">
            <v>Process and Systems Upgrades Initiatives - Energy Manager Initiative2015Current year savings</v>
          </cell>
        </row>
        <row r="106">
          <cell r="L106"/>
          <cell r="M106"/>
          <cell r="N106"/>
          <cell r="O106"/>
          <cell r="P106"/>
          <cell r="Q106"/>
          <cell r="R106"/>
          <cell r="S106">
            <v>0</v>
          </cell>
          <cell r="T106"/>
          <cell r="U106">
            <v>0</v>
          </cell>
          <cell r="V106">
            <v>0</v>
          </cell>
          <cell r="W106">
            <v>0</v>
          </cell>
          <cell r="X106">
            <v>0</v>
          </cell>
          <cell r="Y106">
            <v>0</v>
          </cell>
          <cell r="Z106">
            <v>0</v>
          </cell>
          <cell r="AA106">
            <v>0</v>
          </cell>
          <cell r="AB106">
            <v>0</v>
          </cell>
          <cell r="AC106">
            <v>0</v>
          </cell>
          <cell r="AD106">
            <v>0</v>
          </cell>
          <cell r="AE106">
            <v>0</v>
          </cell>
          <cell r="AF106">
            <v>0</v>
          </cell>
          <cell r="AG106">
            <v>0</v>
          </cell>
          <cell r="AH106">
            <v>0</v>
          </cell>
          <cell r="AI106">
            <v>0</v>
          </cell>
          <cell r="AJ106">
            <v>0</v>
          </cell>
          <cell r="AK106">
            <v>0</v>
          </cell>
          <cell r="AL106">
            <v>0</v>
          </cell>
          <cell r="AM106">
            <v>0</v>
          </cell>
          <cell r="AN106">
            <v>0</v>
          </cell>
          <cell r="AO106">
            <v>0</v>
          </cell>
          <cell r="AQ106"/>
          <cell r="AR106"/>
          <cell r="AS106"/>
          <cell r="AT106"/>
          <cell r="AU106"/>
          <cell r="AV106"/>
          <cell r="AW106"/>
          <cell r="AX106">
            <v>0</v>
          </cell>
          <cell r="AY106"/>
          <cell r="AZ106">
            <v>0</v>
          </cell>
          <cell r="BA106">
            <v>0</v>
          </cell>
          <cell r="BB106">
            <v>0</v>
          </cell>
          <cell r="BC106">
            <v>0</v>
          </cell>
          <cell r="BD106">
            <v>0</v>
          </cell>
          <cell r="BE106">
            <v>0</v>
          </cell>
          <cell r="BF106">
            <v>0</v>
          </cell>
          <cell r="BG106">
            <v>0</v>
          </cell>
          <cell r="BH106">
            <v>0</v>
          </cell>
          <cell r="BI106">
            <v>0</v>
          </cell>
          <cell r="BJ106">
            <v>0</v>
          </cell>
          <cell r="BK106">
            <v>0</v>
          </cell>
          <cell r="BL106">
            <v>0</v>
          </cell>
          <cell r="BM106">
            <v>0</v>
          </cell>
          <cell r="BN106">
            <v>0</v>
          </cell>
          <cell r="BO106">
            <v>0</v>
          </cell>
          <cell r="BP106">
            <v>0</v>
          </cell>
          <cell r="BQ106">
            <v>0</v>
          </cell>
          <cell r="BR106">
            <v>0</v>
          </cell>
          <cell r="BS106">
            <v>0</v>
          </cell>
          <cell r="BT106">
            <v>0</v>
          </cell>
          <cell r="BV106" t="str">
            <v>Save on Energy Small Business Lighting Program2015Adjustment</v>
          </cell>
        </row>
        <row r="107">
          <cell r="L107"/>
          <cell r="M107"/>
          <cell r="N107"/>
          <cell r="O107"/>
          <cell r="P107"/>
          <cell r="Q107"/>
          <cell r="R107"/>
          <cell r="S107">
            <v>0</v>
          </cell>
          <cell r="T107"/>
          <cell r="U107">
            <v>0</v>
          </cell>
          <cell r="V107">
            <v>0</v>
          </cell>
          <cell r="W107">
            <v>0</v>
          </cell>
          <cell r="X107">
            <v>0</v>
          </cell>
          <cell r="Y107">
            <v>0</v>
          </cell>
          <cell r="Z107">
            <v>0</v>
          </cell>
          <cell r="AA107">
            <v>0</v>
          </cell>
          <cell r="AB107">
            <v>0</v>
          </cell>
          <cell r="AC107">
            <v>0</v>
          </cell>
          <cell r="AD107">
            <v>0</v>
          </cell>
          <cell r="AE107">
            <v>0</v>
          </cell>
          <cell r="AF107">
            <v>0</v>
          </cell>
          <cell r="AG107">
            <v>0</v>
          </cell>
          <cell r="AH107">
            <v>0</v>
          </cell>
          <cell r="AI107">
            <v>0</v>
          </cell>
          <cell r="AJ107">
            <v>0</v>
          </cell>
          <cell r="AK107">
            <v>0</v>
          </cell>
          <cell r="AL107">
            <v>0</v>
          </cell>
          <cell r="AM107">
            <v>0</v>
          </cell>
          <cell r="AN107">
            <v>0</v>
          </cell>
          <cell r="AO107">
            <v>0</v>
          </cell>
          <cell r="AQ107"/>
          <cell r="AR107"/>
          <cell r="AS107"/>
          <cell r="AT107"/>
          <cell r="AU107"/>
          <cell r="AV107"/>
          <cell r="AW107"/>
          <cell r="AX107">
            <v>0</v>
          </cell>
          <cell r="AY107"/>
          <cell r="AZ107">
            <v>0</v>
          </cell>
          <cell r="BA107">
            <v>0</v>
          </cell>
          <cell r="BB107">
            <v>0</v>
          </cell>
          <cell r="BC107">
            <v>0</v>
          </cell>
          <cell r="BD107">
            <v>0</v>
          </cell>
          <cell r="BE107">
            <v>0</v>
          </cell>
          <cell r="BF107">
            <v>0</v>
          </cell>
          <cell r="BG107">
            <v>0</v>
          </cell>
          <cell r="BH107">
            <v>0</v>
          </cell>
          <cell r="BI107">
            <v>0</v>
          </cell>
          <cell r="BJ107">
            <v>0</v>
          </cell>
          <cell r="BK107">
            <v>0</v>
          </cell>
          <cell r="BL107">
            <v>0</v>
          </cell>
          <cell r="BM107">
            <v>0</v>
          </cell>
          <cell r="BN107">
            <v>0</v>
          </cell>
          <cell r="BO107">
            <v>0</v>
          </cell>
          <cell r="BP107">
            <v>0</v>
          </cell>
          <cell r="BQ107">
            <v>0</v>
          </cell>
          <cell r="BR107">
            <v>0</v>
          </cell>
          <cell r="BS107">
            <v>0</v>
          </cell>
          <cell r="BT107">
            <v>0</v>
          </cell>
          <cell r="BV107" t="str">
            <v>Save on Energy High Performance New Construction Program2015Adjustment</v>
          </cell>
        </row>
        <row r="108">
          <cell r="L108"/>
          <cell r="M108"/>
          <cell r="N108"/>
          <cell r="O108"/>
          <cell r="P108"/>
          <cell r="Q108"/>
          <cell r="R108"/>
          <cell r="S108">
            <v>0</v>
          </cell>
          <cell r="T108"/>
          <cell r="U108">
            <v>0</v>
          </cell>
          <cell r="V108">
            <v>0</v>
          </cell>
          <cell r="W108">
            <v>0</v>
          </cell>
          <cell r="X108">
            <v>0</v>
          </cell>
          <cell r="Y108">
            <v>0</v>
          </cell>
          <cell r="Z108">
            <v>0</v>
          </cell>
          <cell r="AA108">
            <v>0</v>
          </cell>
          <cell r="AB108">
            <v>0</v>
          </cell>
          <cell r="AC108">
            <v>0</v>
          </cell>
          <cell r="AD108">
            <v>0</v>
          </cell>
          <cell r="AE108">
            <v>0</v>
          </cell>
          <cell r="AF108">
            <v>0</v>
          </cell>
          <cell r="AG108">
            <v>0</v>
          </cell>
          <cell r="AH108">
            <v>0</v>
          </cell>
          <cell r="AI108">
            <v>0</v>
          </cell>
          <cell r="AJ108">
            <v>0</v>
          </cell>
          <cell r="AK108">
            <v>0</v>
          </cell>
          <cell r="AL108">
            <v>0</v>
          </cell>
          <cell r="AM108">
            <v>0</v>
          </cell>
          <cell r="AN108">
            <v>0</v>
          </cell>
          <cell r="AO108">
            <v>0</v>
          </cell>
          <cell r="AQ108"/>
          <cell r="AR108"/>
          <cell r="AS108"/>
          <cell r="AT108"/>
          <cell r="AU108"/>
          <cell r="AV108"/>
          <cell r="AW108"/>
          <cell r="AX108">
            <v>0</v>
          </cell>
          <cell r="AY108"/>
          <cell r="AZ108">
            <v>0</v>
          </cell>
          <cell r="BA108">
            <v>0</v>
          </cell>
          <cell r="BB108">
            <v>0</v>
          </cell>
          <cell r="BC108">
            <v>0</v>
          </cell>
          <cell r="BD108">
            <v>0</v>
          </cell>
          <cell r="BE108">
            <v>0</v>
          </cell>
          <cell r="BF108">
            <v>0</v>
          </cell>
          <cell r="BG108">
            <v>0</v>
          </cell>
          <cell r="BH108">
            <v>0</v>
          </cell>
          <cell r="BI108">
            <v>0</v>
          </cell>
          <cell r="BJ108">
            <v>0</v>
          </cell>
          <cell r="BK108">
            <v>0</v>
          </cell>
          <cell r="BL108">
            <v>0</v>
          </cell>
          <cell r="BM108">
            <v>0</v>
          </cell>
          <cell r="BN108">
            <v>0</v>
          </cell>
          <cell r="BO108">
            <v>0</v>
          </cell>
          <cell r="BP108">
            <v>0</v>
          </cell>
          <cell r="BQ108">
            <v>0</v>
          </cell>
          <cell r="BR108">
            <v>0</v>
          </cell>
          <cell r="BS108">
            <v>0</v>
          </cell>
          <cell r="BT108">
            <v>0</v>
          </cell>
          <cell r="BV108" t="str">
            <v>Save on Energy Existing Building Commissioning Program2015Adjustment</v>
          </cell>
        </row>
        <row r="109">
          <cell r="L109"/>
          <cell r="M109"/>
          <cell r="N109"/>
          <cell r="O109"/>
          <cell r="P109"/>
          <cell r="Q109"/>
          <cell r="R109"/>
          <cell r="S109">
            <v>0</v>
          </cell>
          <cell r="T109"/>
          <cell r="U109">
            <v>0</v>
          </cell>
          <cell r="V109">
            <v>0</v>
          </cell>
          <cell r="W109">
            <v>0</v>
          </cell>
          <cell r="X109">
            <v>0</v>
          </cell>
          <cell r="Y109">
            <v>0</v>
          </cell>
          <cell r="Z109">
            <v>0</v>
          </cell>
          <cell r="AA109">
            <v>0</v>
          </cell>
          <cell r="AB109">
            <v>0</v>
          </cell>
          <cell r="AC109">
            <v>0</v>
          </cell>
          <cell r="AD109">
            <v>0</v>
          </cell>
          <cell r="AE109">
            <v>0</v>
          </cell>
          <cell r="AF109">
            <v>0</v>
          </cell>
          <cell r="AG109">
            <v>0</v>
          </cell>
          <cell r="AH109">
            <v>0</v>
          </cell>
          <cell r="AI109">
            <v>0</v>
          </cell>
          <cell r="AJ109">
            <v>0</v>
          </cell>
          <cell r="AK109">
            <v>0</v>
          </cell>
          <cell r="AL109">
            <v>0</v>
          </cell>
          <cell r="AM109">
            <v>0</v>
          </cell>
          <cell r="AN109">
            <v>0</v>
          </cell>
          <cell r="AO109">
            <v>0</v>
          </cell>
          <cell r="AQ109"/>
          <cell r="AR109"/>
          <cell r="AS109"/>
          <cell r="AT109"/>
          <cell r="AU109"/>
          <cell r="AV109"/>
          <cell r="AW109"/>
          <cell r="AX109">
            <v>0</v>
          </cell>
          <cell r="AY109"/>
          <cell r="AZ109">
            <v>0</v>
          </cell>
          <cell r="BA109">
            <v>0</v>
          </cell>
          <cell r="BB109">
            <v>0</v>
          </cell>
          <cell r="BC109">
            <v>0</v>
          </cell>
          <cell r="BD109">
            <v>0</v>
          </cell>
          <cell r="BE109">
            <v>0</v>
          </cell>
          <cell r="BF109">
            <v>0</v>
          </cell>
          <cell r="BG109">
            <v>0</v>
          </cell>
          <cell r="BH109">
            <v>0</v>
          </cell>
          <cell r="BI109">
            <v>0</v>
          </cell>
          <cell r="BJ109">
            <v>0</v>
          </cell>
          <cell r="BK109">
            <v>0</v>
          </cell>
          <cell r="BL109">
            <v>0</v>
          </cell>
          <cell r="BM109">
            <v>0</v>
          </cell>
          <cell r="BN109">
            <v>0</v>
          </cell>
          <cell r="BO109">
            <v>0</v>
          </cell>
          <cell r="BP109">
            <v>0</v>
          </cell>
          <cell r="BQ109">
            <v>0</v>
          </cell>
          <cell r="BR109">
            <v>0</v>
          </cell>
          <cell r="BS109">
            <v>0</v>
          </cell>
          <cell r="BT109">
            <v>0</v>
          </cell>
          <cell r="BV109" t="str">
            <v>Save on Energy Process &amp; Systems Upgrades Program2015Adjustment</v>
          </cell>
        </row>
        <row r="110">
          <cell r="L110"/>
          <cell r="M110"/>
          <cell r="N110"/>
          <cell r="O110"/>
          <cell r="P110"/>
          <cell r="Q110"/>
          <cell r="R110"/>
          <cell r="S110">
            <v>0</v>
          </cell>
          <cell r="T110"/>
          <cell r="U110">
            <v>0</v>
          </cell>
          <cell r="V110">
            <v>0</v>
          </cell>
          <cell r="W110">
            <v>0</v>
          </cell>
          <cell r="X110">
            <v>0</v>
          </cell>
          <cell r="Y110">
            <v>0</v>
          </cell>
          <cell r="Z110">
            <v>0</v>
          </cell>
          <cell r="AA110">
            <v>0</v>
          </cell>
          <cell r="AB110">
            <v>0</v>
          </cell>
          <cell r="AC110">
            <v>0</v>
          </cell>
          <cell r="AD110">
            <v>0</v>
          </cell>
          <cell r="AE110">
            <v>0</v>
          </cell>
          <cell r="AF110">
            <v>0</v>
          </cell>
          <cell r="AG110">
            <v>0</v>
          </cell>
          <cell r="AH110">
            <v>0</v>
          </cell>
          <cell r="AI110">
            <v>0</v>
          </cell>
          <cell r="AJ110">
            <v>0</v>
          </cell>
          <cell r="AK110">
            <v>0</v>
          </cell>
          <cell r="AL110">
            <v>0</v>
          </cell>
          <cell r="AM110">
            <v>0</v>
          </cell>
          <cell r="AN110">
            <v>0</v>
          </cell>
          <cell r="AO110">
            <v>0</v>
          </cell>
          <cell r="AQ110"/>
          <cell r="AR110"/>
          <cell r="AS110"/>
          <cell r="AT110"/>
          <cell r="AU110"/>
          <cell r="AV110"/>
          <cell r="AW110"/>
          <cell r="AX110">
            <v>0</v>
          </cell>
          <cell r="AY110"/>
          <cell r="AZ110">
            <v>0</v>
          </cell>
          <cell r="BA110">
            <v>0</v>
          </cell>
          <cell r="BB110">
            <v>0</v>
          </cell>
          <cell r="BC110">
            <v>0</v>
          </cell>
          <cell r="BD110">
            <v>0</v>
          </cell>
          <cell r="BE110">
            <v>0</v>
          </cell>
          <cell r="BF110">
            <v>0</v>
          </cell>
          <cell r="BG110">
            <v>0</v>
          </cell>
          <cell r="BH110">
            <v>0</v>
          </cell>
          <cell r="BI110">
            <v>0</v>
          </cell>
          <cell r="BJ110">
            <v>0</v>
          </cell>
          <cell r="BK110">
            <v>0</v>
          </cell>
          <cell r="BL110">
            <v>0</v>
          </cell>
          <cell r="BM110">
            <v>0</v>
          </cell>
          <cell r="BN110">
            <v>0</v>
          </cell>
          <cell r="BO110">
            <v>0</v>
          </cell>
          <cell r="BP110">
            <v>0</v>
          </cell>
          <cell r="BQ110">
            <v>0</v>
          </cell>
          <cell r="BR110">
            <v>0</v>
          </cell>
          <cell r="BS110">
            <v>0</v>
          </cell>
          <cell r="BT110">
            <v>0</v>
          </cell>
          <cell r="BV110" t="str">
            <v>Save on Energy Energy Manager Program2015Adjustment</v>
          </cell>
        </row>
        <row r="111">
          <cell r="L111"/>
          <cell r="M111"/>
          <cell r="N111"/>
          <cell r="O111"/>
          <cell r="P111"/>
          <cell r="Q111"/>
          <cell r="R111"/>
          <cell r="S111">
            <v>0</v>
          </cell>
          <cell r="T111"/>
          <cell r="U111">
            <v>0</v>
          </cell>
          <cell r="V111">
            <v>0</v>
          </cell>
          <cell r="W111">
            <v>0</v>
          </cell>
          <cell r="X111">
            <v>0</v>
          </cell>
          <cell r="Y111">
            <v>0</v>
          </cell>
          <cell r="Z111">
            <v>0</v>
          </cell>
          <cell r="AA111">
            <v>0</v>
          </cell>
          <cell r="AB111">
            <v>0</v>
          </cell>
          <cell r="AC111">
            <v>0</v>
          </cell>
          <cell r="AD111">
            <v>0</v>
          </cell>
          <cell r="AE111">
            <v>0</v>
          </cell>
          <cell r="AF111">
            <v>0</v>
          </cell>
          <cell r="AG111">
            <v>0</v>
          </cell>
          <cell r="AH111">
            <v>0</v>
          </cell>
          <cell r="AI111">
            <v>0</v>
          </cell>
          <cell r="AJ111">
            <v>0</v>
          </cell>
          <cell r="AK111">
            <v>0</v>
          </cell>
          <cell r="AL111">
            <v>0</v>
          </cell>
          <cell r="AM111">
            <v>0</v>
          </cell>
          <cell r="AN111">
            <v>0</v>
          </cell>
          <cell r="AO111">
            <v>0</v>
          </cell>
          <cell r="AQ111"/>
          <cell r="AR111"/>
          <cell r="AS111"/>
          <cell r="AT111"/>
          <cell r="AU111"/>
          <cell r="AV111"/>
          <cell r="AW111"/>
          <cell r="AX111">
            <v>0</v>
          </cell>
          <cell r="AY111"/>
          <cell r="AZ111">
            <v>0</v>
          </cell>
          <cell r="BA111">
            <v>0</v>
          </cell>
          <cell r="BB111">
            <v>0</v>
          </cell>
          <cell r="BC111">
            <v>0</v>
          </cell>
          <cell r="BD111">
            <v>0</v>
          </cell>
          <cell r="BE111">
            <v>0</v>
          </cell>
          <cell r="BF111">
            <v>0</v>
          </cell>
          <cell r="BG111">
            <v>0</v>
          </cell>
          <cell r="BH111">
            <v>0</v>
          </cell>
          <cell r="BI111">
            <v>0</v>
          </cell>
          <cell r="BJ111">
            <v>0</v>
          </cell>
          <cell r="BK111">
            <v>0</v>
          </cell>
          <cell r="BL111">
            <v>0</v>
          </cell>
          <cell r="BM111">
            <v>0</v>
          </cell>
          <cell r="BN111">
            <v>0</v>
          </cell>
          <cell r="BO111">
            <v>0</v>
          </cell>
          <cell r="BP111">
            <v>0</v>
          </cell>
          <cell r="BQ111">
            <v>0</v>
          </cell>
          <cell r="BR111">
            <v>0</v>
          </cell>
          <cell r="BS111">
            <v>0</v>
          </cell>
          <cell r="BT111">
            <v>0</v>
          </cell>
          <cell r="BV111" t="str">
            <v>Save on Energy Monitoring &amp; Targeting Program2015Adjustment</v>
          </cell>
        </row>
        <row r="112">
          <cell r="L112"/>
          <cell r="M112"/>
          <cell r="N112"/>
          <cell r="O112"/>
          <cell r="P112"/>
          <cell r="Q112"/>
          <cell r="R112"/>
          <cell r="S112">
            <v>0</v>
          </cell>
          <cell r="T112"/>
          <cell r="U112">
            <v>0</v>
          </cell>
          <cell r="V112">
            <v>0</v>
          </cell>
          <cell r="W112">
            <v>0</v>
          </cell>
          <cell r="X112">
            <v>0</v>
          </cell>
          <cell r="Y112">
            <v>0</v>
          </cell>
          <cell r="Z112">
            <v>0</v>
          </cell>
          <cell r="AA112">
            <v>0</v>
          </cell>
          <cell r="AB112">
            <v>0</v>
          </cell>
          <cell r="AC112">
            <v>0</v>
          </cell>
          <cell r="AD112">
            <v>0</v>
          </cell>
          <cell r="AE112">
            <v>0</v>
          </cell>
          <cell r="AF112">
            <v>0</v>
          </cell>
          <cell r="AG112">
            <v>0</v>
          </cell>
          <cell r="AH112">
            <v>0</v>
          </cell>
          <cell r="AI112">
            <v>0</v>
          </cell>
          <cell r="AJ112">
            <v>0</v>
          </cell>
          <cell r="AK112">
            <v>0</v>
          </cell>
          <cell r="AL112">
            <v>0</v>
          </cell>
          <cell r="AM112">
            <v>0</v>
          </cell>
          <cell r="AN112">
            <v>0</v>
          </cell>
          <cell r="AO112">
            <v>0</v>
          </cell>
          <cell r="AQ112"/>
          <cell r="AR112"/>
          <cell r="AS112"/>
          <cell r="AT112"/>
          <cell r="AU112"/>
          <cell r="AV112"/>
          <cell r="AW112"/>
          <cell r="AX112">
            <v>0</v>
          </cell>
          <cell r="AY112"/>
          <cell r="AZ112">
            <v>0</v>
          </cell>
          <cell r="BA112">
            <v>0</v>
          </cell>
          <cell r="BB112">
            <v>0</v>
          </cell>
          <cell r="BC112">
            <v>0</v>
          </cell>
          <cell r="BD112">
            <v>0</v>
          </cell>
          <cell r="BE112">
            <v>0</v>
          </cell>
          <cell r="BF112">
            <v>0</v>
          </cell>
          <cell r="BG112">
            <v>0</v>
          </cell>
          <cell r="BH112">
            <v>0</v>
          </cell>
          <cell r="BI112">
            <v>0</v>
          </cell>
          <cell r="BJ112">
            <v>0</v>
          </cell>
          <cell r="BK112">
            <v>0</v>
          </cell>
          <cell r="BL112">
            <v>0</v>
          </cell>
          <cell r="BM112">
            <v>0</v>
          </cell>
          <cell r="BN112">
            <v>0</v>
          </cell>
          <cell r="BO112">
            <v>0</v>
          </cell>
          <cell r="BP112">
            <v>0</v>
          </cell>
          <cell r="BQ112">
            <v>0</v>
          </cell>
          <cell r="BR112">
            <v>0</v>
          </cell>
          <cell r="BS112">
            <v>0</v>
          </cell>
          <cell r="BT112">
            <v>0</v>
          </cell>
          <cell r="BV112" t="str">
            <v>Save on Energy Retrofit Program - P4P2015Adjustment</v>
          </cell>
        </row>
        <row r="113">
          <cell r="L113"/>
          <cell r="M113"/>
          <cell r="N113"/>
          <cell r="O113"/>
          <cell r="P113"/>
          <cell r="Q113"/>
          <cell r="R113"/>
          <cell r="S113">
            <v>0</v>
          </cell>
          <cell r="T113"/>
          <cell r="U113">
            <v>0</v>
          </cell>
          <cell r="V113">
            <v>0</v>
          </cell>
          <cell r="W113">
            <v>0</v>
          </cell>
          <cell r="X113">
            <v>0</v>
          </cell>
          <cell r="Y113">
            <v>0</v>
          </cell>
          <cell r="Z113">
            <v>0</v>
          </cell>
          <cell r="AA113">
            <v>0</v>
          </cell>
          <cell r="AB113">
            <v>0</v>
          </cell>
          <cell r="AC113">
            <v>0</v>
          </cell>
          <cell r="AD113">
            <v>0</v>
          </cell>
          <cell r="AE113">
            <v>0</v>
          </cell>
          <cell r="AF113">
            <v>0</v>
          </cell>
          <cell r="AG113">
            <v>0</v>
          </cell>
          <cell r="AH113">
            <v>0</v>
          </cell>
          <cell r="AI113">
            <v>0</v>
          </cell>
          <cell r="AJ113">
            <v>0</v>
          </cell>
          <cell r="AK113">
            <v>0</v>
          </cell>
          <cell r="AL113">
            <v>0</v>
          </cell>
          <cell r="AM113">
            <v>0</v>
          </cell>
          <cell r="AN113">
            <v>0</v>
          </cell>
          <cell r="AO113">
            <v>0</v>
          </cell>
          <cell r="AQ113"/>
          <cell r="AR113"/>
          <cell r="AS113"/>
          <cell r="AT113"/>
          <cell r="AU113"/>
          <cell r="AV113"/>
          <cell r="AW113"/>
          <cell r="AX113">
            <v>0</v>
          </cell>
          <cell r="AY113"/>
          <cell r="AZ113">
            <v>0</v>
          </cell>
          <cell r="BA113">
            <v>0</v>
          </cell>
          <cell r="BB113">
            <v>0</v>
          </cell>
          <cell r="BC113">
            <v>0</v>
          </cell>
          <cell r="BD113">
            <v>0</v>
          </cell>
          <cell r="BE113">
            <v>0</v>
          </cell>
          <cell r="BF113">
            <v>0</v>
          </cell>
          <cell r="BG113">
            <v>0</v>
          </cell>
          <cell r="BH113">
            <v>0</v>
          </cell>
          <cell r="BI113">
            <v>0</v>
          </cell>
          <cell r="BJ113">
            <v>0</v>
          </cell>
          <cell r="BK113">
            <v>0</v>
          </cell>
          <cell r="BL113">
            <v>0</v>
          </cell>
          <cell r="BM113">
            <v>0</v>
          </cell>
          <cell r="BN113">
            <v>0</v>
          </cell>
          <cell r="BO113">
            <v>0</v>
          </cell>
          <cell r="BP113">
            <v>0</v>
          </cell>
          <cell r="BQ113">
            <v>0</v>
          </cell>
          <cell r="BR113">
            <v>0</v>
          </cell>
          <cell r="BS113">
            <v>0</v>
          </cell>
          <cell r="BT113">
            <v>0</v>
          </cell>
          <cell r="BV113" t="str">
            <v>Save on Energy Process &amp; Systems Upgrades Program - P4P2015Adjustment</v>
          </cell>
        </row>
        <row r="114">
          <cell r="L114"/>
          <cell r="M114"/>
          <cell r="N114"/>
          <cell r="O114"/>
          <cell r="P114"/>
          <cell r="Q114"/>
          <cell r="R114"/>
          <cell r="S114">
            <v>0</v>
          </cell>
          <cell r="T114"/>
          <cell r="U114">
            <v>0</v>
          </cell>
          <cell r="V114">
            <v>0</v>
          </cell>
          <cell r="W114">
            <v>0</v>
          </cell>
          <cell r="X114">
            <v>0</v>
          </cell>
          <cell r="Y114">
            <v>0</v>
          </cell>
          <cell r="Z114">
            <v>0</v>
          </cell>
          <cell r="AA114">
            <v>0</v>
          </cell>
          <cell r="AB114">
            <v>0</v>
          </cell>
          <cell r="AC114">
            <v>0</v>
          </cell>
          <cell r="AD114">
            <v>0</v>
          </cell>
          <cell r="AE114">
            <v>0</v>
          </cell>
          <cell r="AF114">
            <v>0</v>
          </cell>
          <cell r="AG114">
            <v>0</v>
          </cell>
          <cell r="AH114">
            <v>0</v>
          </cell>
          <cell r="AI114">
            <v>0</v>
          </cell>
          <cell r="AJ114">
            <v>0</v>
          </cell>
          <cell r="AK114">
            <v>0</v>
          </cell>
          <cell r="AL114">
            <v>0</v>
          </cell>
          <cell r="AM114">
            <v>0</v>
          </cell>
          <cell r="AN114">
            <v>0</v>
          </cell>
          <cell r="AO114">
            <v>0</v>
          </cell>
          <cell r="AQ114"/>
          <cell r="AR114"/>
          <cell r="AS114"/>
          <cell r="AT114"/>
          <cell r="AU114"/>
          <cell r="AV114"/>
          <cell r="AW114"/>
          <cell r="AX114">
            <v>0</v>
          </cell>
          <cell r="AY114"/>
          <cell r="AZ114">
            <v>0</v>
          </cell>
          <cell r="BA114">
            <v>0</v>
          </cell>
          <cell r="BB114">
            <v>0</v>
          </cell>
          <cell r="BC114">
            <v>0</v>
          </cell>
          <cell r="BD114">
            <v>0</v>
          </cell>
          <cell r="BE114">
            <v>0</v>
          </cell>
          <cell r="BF114">
            <v>0</v>
          </cell>
          <cell r="BG114">
            <v>0</v>
          </cell>
          <cell r="BH114">
            <v>0</v>
          </cell>
          <cell r="BI114">
            <v>0</v>
          </cell>
          <cell r="BJ114">
            <v>0</v>
          </cell>
          <cell r="BK114">
            <v>0</v>
          </cell>
          <cell r="BL114">
            <v>0</v>
          </cell>
          <cell r="BM114">
            <v>0</v>
          </cell>
          <cell r="BN114">
            <v>0</v>
          </cell>
          <cell r="BO114">
            <v>0</v>
          </cell>
          <cell r="BP114">
            <v>0</v>
          </cell>
          <cell r="BQ114">
            <v>0</v>
          </cell>
          <cell r="BR114">
            <v>0</v>
          </cell>
          <cell r="BS114">
            <v>0</v>
          </cell>
          <cell r="BT114">
            <v>0</v>
          </cell>
          <cell r="BV114" t="str">
            <v>Adaptive Thermostat Local Program2015Adjustment</v>
          </cell>
        </row>
        <row r="115">
          <cell r="L115"/>
          <cell r="M115"/>
          <cell r="N115"/>
          <cell r="O115"/>
          <cell r="P115"/>
          <cell r="Q115"/>
          <cell r="R115"/>
          <cell r="S115">
            <v>0</v>
          </cell>
          <cell r="T115"/>
          <cell r="U115">
            <v>0</v>
          </cell>
          <cell r="V115">
            <v>0</v>
          </cell>
          <cell r="W115">
            <v>0</v>
          </cell>
          <cell r="X115">
            <v>0</v>
          </cell>
          <cell r="Y115">
            <v>0</v>
          </cell>
          <cell r="Z115">
            <v>0</v>
          </cell>
          <cell r="AA115">
            <v>0</v>
          </cell>
          <cell r="AB115">
            <v>0</v>
          </cell>
          <cell r="AC115">
            <v>0</v>
          </cell>
          <cell r="AD115">
            <v>0</v>
          </cell>
          <cell r="AE115">
            <v>0</v>
          </cell>
          <cell r="AF115">
            <v>0</v>
          </cell>
          <cell r="AG115">
            <v>0</v>
          </cell>
          <cell r="AH115">
            <v>0</v>
          </cell>
          <cell r="AI115">
            <v>0</v>
          </cell>
          <cell r="AJ115">
            <v>0</v>
          </cell>
          <cell r="AK115">
            <v>0</v>
          </cell>
          <cell r="AL115">
            <v>0</v>
          </cell>
          <cell r="AM115">
            <v>0</v>
          </cell>
          <cell r="AN115">
            <v>0</v>
          </cell>
          <cell r="AO115">
            <v>0</v>
          </cell>
          <cell r="AQ115"/>
          <cell r="AR115"/>
          <cell r="AS115"/>
          <cell r="AT115"/>
          <cell r="AU115"/>
          <cell r="AV115"/>
          <cell r="AW115"/>
          <cell r="AX115">
            <v>0</v>
          </cell>
          <cell r="AY115"/>
          <cell r="AZ115">
            <v>0</v>
          </cell>
          <cell r="BA115">
            <v>0</v>
          </cell>
          <cell r="BB115">
            <v>0</v>
          </cell>
          <cell r="BC115">
            <v>0</v>
          </cell>
          <cell r="BD115">
            <v>0</v>
          </cell>
          <cell r="BE115">
            <v>0</v>
          </cell>
          <cell r="BF115">
            <v>0</v>
          </cell>
          <cell r="BG115">
            <v>0</v>
          </cell>
          <cell r="BH115">
            <v>0</v>
          </cell>
          <cell r="BI115">
            <v>0</v>
          </cell>
          <cell r="BJ115">
            <v>0</v>
          </cell>
          <cell r="BK115">
            <v>0</v>
          </cell>
          <cell r="BL115">
            <v>0</v>
          </cell>
          <cell r="BM115">
            <v>0</v>
          </cell>
          <cell r="BN115">
            <v>0</v>
          </cell>
          <cell r="BO115">
            <v>0</v>
          </cell>
          <cell r="BP115">
            <v>0</v>
          </cell>
          <cell r="BQ115">
            <v>0</v>
          </cell>
          <cell r="BR115">
            <v>0</v>
          </cell>
          <cell r="BS115">
            <v>0</v>
          </cell>
          <cell r="BT115">
            <v>0</v>
          </cell>
          <cell r="BV115" t="str">
            <v>Business Refrigeration Incentives Local Program2015Adjustment</v>
          </cell>
        </row>
        <row r="116">
          <cell r="L116"/>
          <cell r="M116"/>
          <cell r="N116"/>
          <cell r="O116"/>
          <cell r="P116"/>
          <cell r="Q116"/>
          <cell r="R116"/>
          <cell r="S116">
            <v>0</v>
          </cell>
          <cell r="T116"/>
          <cell r="U116">
            <v>0</v>
          </cell>
          <cell r="V116">
            <v>0</v>
          </cell>
          <cell r="W116">
            <v>0</v>
          </cell>
          <cell r="X116">
            <v>0</v>
          </cell>
          <cell r="Y116">
            <v>0</v>
          </cell>
          <cell r="Z116">
            <v>0</v>
          </cell>
          <cell r="AA116">
            <v>0</v>
          </cell>
          <cell r="AB116">
            <v>0</v>
          </cell>
          <cell r="AC116">
            <v>0</v>
          </cell>
          <cell r="AD116">
            <v>0</v>
          </cell>
          <cell r="AE116">
            <v>0</v>
          </cell>
          <cell r="AF116">
            <v>0</v>
          </cell>
          <cell r="AG116">
            <v>0</v>
          </cell>
          <cell r="AH116">
            <v>0</v>
          </cell>
          <cell r="AI116">
            <v>0</v>
          </cell>
          <cell r="AJ116">
            <v>0</v>
          </cell>
          <cell r="AK116">
            <v>0</v>
          </cell>
          <cell r="AL116">
            <v>0</v>
          </cell>
          <cell r="AM116">
            <v>0</v>
          </cell>
          <cell r="AN116">
            <v>0</v>
          </cell>
          <cell r="AO116">
            <v>0</v>
          </cell>
          <cell r="AQ116"/>
          <cell r="AR116"/>
          <cell r="AS116"/>
          <cell r="AT116"/>
          <cell r="AU116"/>
          <cell r="AV116"/>
          <cell r="AW116"/>
          <cell r="AX116">
            <v>0</v>
          </cell>
          <cell r="AY116"/>
          <cell r="AZ116">
            <v>0</v>
          </cell>
          <cell r="BA116">
            <v>0</v>
          </cell>
          <cell r="BB116">
            <v>0</v>
          </cell>
          <cell r="BC116">
            <v>0</v>
          </cell>
          <cell r="BD116">
            <v>0</v>
          </cell>
          <cell r="BE116">
            <v>0</v>
          </cell>
          <cell r="BF116">
            <v>0</v>
          </cell>
          <cell r="BG116">
            <v>0</v>
          </cell>
          <cell r="BH116">
            <v>0</v>
          </cell>
          <cell r="BI116">
            <v>0</v>
          </cell>
          <cell r="BJ116">
            <v>0</v>
          </cell>
          <cell r="BK116">
            <v>0</v>
          </cell>
          <cell r="BL116">
            <v>0</v>
          </cell>
          <cell r="BM116">
            <v>0</v>
          </cell>
          <cell r="BN116">
            <v>0</v>
          </cell>
          <cell r="BO116">
            <v>0</v>
          </cell>
          <cell r="BP116">
            <v>0</v>
          </cell>
          <cell r="BQ116">
            <v>0</v>
          </cell>
          <cell r="BR116">
            <v>0</v>
          </cell>
          <cell r="BS116">
            <v>0</v>
          </cell>
          <cell r="BT116">
            <v>0</v>
          </cell>
          <cell r="BV116" t="str">
            <v>Conservation on the Coast Home Assistance Local Program2015Adjustment</v>
          </cell>
        </row>
        <row r="117">
          <cell r="L117"/>
          <cell r="M117"/>
          <cell r="N117"/>
          <cell r="O117"/>
          <cell r="P117"/>
          <cell r="Q117"/>
          <cell r="R117"/>
          <cell r="S117">
            <v>0</v>
          </cell>
          <cell r="T117"/>
          <cell r="U117">
            <v>0</v>
          </cell>
          <cell r="V117">
            <v>0</v>
          </cell>
          <cell r="W117">
            <v>0</v>
          </cell>
          <cell r="X117">
            <v>0</v>
          </cell>
          <cell r="Y117">
            <v>0</v>
          </cell>
          <cell r="Z117">
            <v>0</v>
          </cell>
          <cell r="AA117">
            <v>0</v>
          </cell>
          <cell r="AB117">
            <v>0</v>
          </cell>
          <cell r="AC117">
            <v>0</v>
          </cell>
          <cell r="AD117">
            <v>0</v>
          </cell>
          <cell r="AE117">
            <v>0</v>
          </cell>
          <cell r="AF117">
            <v>0</v>
          </cell>
          <cell r="AG117">
            <v>0</v>
          </cell>
          <cell r="AH117">
            <v>0</v>
          </cell>
          <cell r="AI117">
            <v>0</v>
          </cell>
          <cell r="AJ117">
            <v>0</v>
          </cell>
          <cell r="AK117">
            <v>0</v>
          </cell>
          <cell r="AL117">
            <v>0</v>
          </cell>
          <cell r="AM117">
            <v>0</v>
          </cell>
          <cell r="AN117">
            <v>0</v>
          </cell>
          <cell r="AO117">
            <v>0</v>
          </cell>
          <cell r="AQ117"/>
          <cell r="AR117"/>
          <cell r="AS117"/>
          <cell r="AT117"/>
          <cell r="AU117"/>
          <cell r="AV117"/>
          <cell r="AW117"/>
          <cell r="AX117">
            <v>0</v>
          </cell>
          <cell r="AY117"/>
          <cell r="AZ117">
            <v>0</v>
          </cell>
          <cell r="BA117">
            <v>0</v>
          </cell>
          <cell r="BB117">
            <v>0</v>
          </cell>
          <cell r="BC117">
            <v>0</v>
          </cell>
          <cell r="BD117">
            <v>0</v>
          </cell>
          <cell r="BE117">
            <v>0</v>
          </cell>
          <cell r="BF117">
            <v>0</v>
          </cell>
          <cell r="BG117">
            <v>0</v>
          </cell>
          <cell r="BH117">
            <v>0</v>
          </cell>
          <cell r="BI117">
            <v>0</v>
          </cell>
          <cell r="BJ117">
            <v>0</v>
          </cell>
          <cell r="BK117">
            <v>0</v>
          </cell>
          <cell r="BL117">
            <v>0</v>
          </cell>
          <cell r="BM117">
            <v>0</v>
          </cell>
          <cell r="BN117">
            <v>0</v>
          </cell>
          <cell r="BO117">
            <v>0</v>
          </cell>
          <cell r="BP117">
            <v>0</v>
          </cell>
          <cell r="BQ117">
            <v>0</v>
          </cell>
          <cell r="BR117">
            <v>0</v>
          </cell>
          <cell r="BS117">
            <v>0</v>
          </cell>
          <cell r="BT117">
            <v>0</v>
          </cell>
          <cell r="BV117" t="str">
            <v>Conservation on the Coast Small Business Lighting Local Program2015Adjustment</v>
          </cell>
        </row>
        <row r="118">
          <cell r="L118"/>
          <cell r="M118"/>
          <cell r="N118"/>
          <cell r="O118"/>
          <cell r="P118"/>
          <cell r="Q118"/>
          <cell r="R118"/>
          <cell r="S118">
            <v>0</v>
          </cell>
          <cell r="T118"/>
          <cell r="U118">
            <v>0</v>
          </cell>
          <cell r="V118">
            <v>0</v>
          </cell>
          <cell r="W118">
            <v>0</v>
          </cell>
          <cell r="X118">
            <v>0</v>
          </cell>
          <cell r="Y118">
            <v>0</v>
          </cell>
          <cell r="Z118">
            <v>0</v>
          </cell>
          <cell r="AA118">
            <v>0</v>
          </cell>
          <cell r="AB118">
            <v>0</v>
          </cell>
          <cell r="AC118">
            <v>0</v>
          </cell>
          <cell r="AD118">
            <v>0</v>
          </cell>
          <cell r="AE118">
            <v>0</v>
          </cell>
          <cell r="AF118">
            <v>0</v>
          </cell>
          <cell r="AG118">
            <v>0</v>
          </cell>
          <cell r="AH118">
            <v>0</v>
          </cell>
          <cell r="AI118">
            <v>0</v>
          </cell>
          <cell r="AJ118">
            <v>0</v>
          </cell>
          <cell r="AK118">
            <v>0</v>
          </cell>
          <cell r="AL118">
            <v>0</v>
          </cell>
          <cell r="AM118">
            <v>0</v>
          </cell>
          <cell r="AN118">
            <v>0</v>
          </cell>
          <cell r="AO118">
            <v>0</v>
          </cell>
          <cell r="AQ118"/>
          <cell r="AR118"/>
          <cell r="AS118"/>
          <cell r="AT118"/>
          <cell r="AU118"/>
          <cell r="AV118"/>
          <cell r="AW118"/>
          <cell r="AX118">
            <v>0</v>
          </cell>
          <cell r="AY118"/>
          <cell r="AZ118">
            <v>0</v>
          </cell>
          <cell r="BA118">
            <v>0</v>
          </cell>
          <cell r="BB118">
            <v>0</v>
          </cell>
          <cell r="BC118">
            <v>0</v>
          </cell>
          <cell r="BD118">
            <v>0</v>
          </cell>
          <cell r="BE118">
            <v>0</v>
          </cell>
          <cell r="BF118">
            <v>0</v>
          </cell>
          <cell r="BG118">
            <v>0</v>
          </cell>
          <cell r="BH118">
            <v>0</v>
          </cell>
          <cell r="BI118">
            <v>0</v>
          </cell>
          <cell r="BJ118">
            <v>0</v>
          </cell>
          <cell r="BK118">
            <v>0</v>
          </cell>
          <cell r="BL118">
            <v>0</v>
          </cell>
          <cell r="BM118">
            <v>0</v>
          </cell>
          <cell r="BN118">
            <v>0</v>
          </cell>
          <cell r="BO118">
            <v>0</v>
          </cell>
          <cell r="BP118">
            <v>0</v>
          </cell>
          <cell r="BQ118">
            <v>0</v>
          </cell>
          <cell r="BR118">
            <v>0</v>
          </cell>
          <cell r="BS118">
            <v>0</v>
          </cell>
          <cell r="BT118">
            <v>0</v>
          </cell>
          <cell r="BV118" t="str">
            <v>First Nations Conservation Local Program2015Adjustment</v>
          </cell>
        </row>
        <row r="119">
          <cell r="L119"/>
          <cell r="M119"/>
          <cell r="N119"/>
          <cell r="O119"/>
          <cell r="P119"/>
          <cell r="Q119"/>
          <cell r="R119"/>
          <cell r="S119">
            <v>0</v>
          </cell>
          <cell r="T119"/>
          <cell r="U119">
            <v>0</v>
          </cell>
          <cell r="V119">
            <v>0</v>
          </cell>
          <cell r="W119">
            <v>0</v>
          </cell>
          <cell r="X119">
            <v>0</v>
          </cell>
          <cell r="Y119">
            <v>0</v>
          </cell>
          <cell r="Z119">
            <v>0</v>
          </cell>
          <cell r="AA119">
            <v>0</v>
          </cell>
          <cell r="AB119">
            <v>0</v>
          </cell>
          <cell r="AC119">
            <v>0</v>
          </cell>
          <cell r="AD119">
            <v>0</v>
          </cell>
          <cell r="AE119">
            <v>0</v>
          </cell>
          <cell r="AF119">
            <v>0</v>
          </cell>
          <cell r="AG119">
            <v>0</v>
          </cell>
          <cell r="AH119">
            <v>0</v>
          </cell>
          <cell r="AI119">
            <v>0</v>
          </cell>
          <cell r="AJ119">
            <v>0</v>
          </cell>
          <cell r="AK119">
            <v>0</v>
          </cell>
          <cell r="AL119">
            <v>0</v>
          </cell>
          <cell r="AM119">
            <v>0</v>
          </cell>
          <cell r="AN119">
            <v>0</v>
          </cell>
          <cell r="AO119">
            <v>0</v>
          </cell>
          <cell r="AQ119"/>
          <cell r="AR119"/>
          <cell r="AS119"/>
          <cell r="AT119"/>
          <cell r="AU119"/>
          <cell r="AV119"/>
          <cell r="AW119"/>
          <cell r="AX119">
            <v>0</v>
          </cell>
          <cell r="AY119"/>
          <cell r="AZ119">
            <v>0</v>
          </cell>
          <cell r="BA119">
            <v>0</v>
          </cell>
          <cell r="BB119">
            <v>0</v>
          </cell>
          <cell r="BC119">
            <v>0</v>
          </cell>
          <cell r="BD119">
            <v>0</v>
          </cell>
          <cell r="BE119">
            <v>0</v>
          </cell>
          <cell r="BF119">
            <v>0</v>
          </cell>
          <cell r="BG119">
            <v>0</v>
          </cell>
          <cell r="BH119">
            <v>0</v>
          </cell>
          <cell r="BI119">
            <v>0</v>
          </cell>
          <cell r="BJ119">
            <v>0</v>
          </cell>
          <cell r="BK119">
            <v>0</v>
          </cell>
          <cell r="BL119">
            <v>0</v>
          </cell>
          <cell r="BM119">
            <v>0</v>
          </cell>
          <cell r="BN119">
            <v>0</v>
          </cell>
          <cell r="BO119">
            <v>0</v>
          </cell>
          <cell r="BP119">
            <v>0</v>
          </cell>
          <cell r="BQ119">
            <v>0</v>
          </cell>
          <cell r="BR119">
            <v>0</v>
          </cell>
          <cell r="BS119">
            <v>0</v>
          </cell>
          <cell r="BT119">
            <v>0</v>
          </cell>
          <cell r="BV119" t="str">
            <v>High Efficiency Agriculturual Pumping Local Program2015Adjustment</v>
          </cell>
        </row>
        <row r="120">
          <cell r="L120"/>
          <cell r="M120"/>
          <cell r="N120"/>
          <cell r="O120"/>
          <cell r="P120"/>
          <cell r="Q120"/>
          <cell r="R120"/>
          <cell r="S120">
            <v>0</v>
          </cell>
          <cell r="T120"/>
          <cell r="U120">
            <v>0</v>
          </cell>
          <cell r="V120">
            <v>0</v>
          </cell>
          <cell r="W120">
            <v>0</v>
          </cell>
          <cell r="X120">
            <v>0</v>
          </cell>
          <cell r="Y120">
            <v>0</v>
          </cell>
          <cell r="Z120">
            <v>0</v>
          </cell>
          <cell r="AA120">
            <v>0</v>
          </cell>
          <cell r="AB120">
            <v>0</v>
          </cell>
          <cell r="AC120">
            <v>0</v>
          </cell>
          <cell r="AD120">
            <v>0</v>
          </cell>
          <cell r="AE120">
            <v>0</v>
          </cell>
          <cell r="AF120">
            <v>0</v>
          </cell>
          <cell r="AG120">
            <v>0</v>
          </cell>
          <cell r="AH120">
            <v>0</v>
          </cell>
          <cell r="AI120">
            <v>0</v>
          </cell>
          <cell r="AJ120">
            <v>0</v>
          </cell>
          <cell r="AK120">
            <v>0</v>
          </cell>
          <cell r="AL120">
            <v>0</v>
          </cell>
          <cell r="AM120">
            <v>0</v>
          </cell>
          <cell r="AN120">
            <v>0</v>
          </cell>
          <cell r="AO120">
            <v>0</v>
          </cell>
          <cell r="AQ120"/>
          <cell r="AR120"/>
          <cell r="AS120"/>
          <cell r="AT120"/>
          <cell r="AU120"/>
          <cell r="AV120"/>
          <cell r="AW120"/>
          <cell r="AX120">
            <v>0</v>
          </cell>
          <cell r="AY120"/>
          <cell r="AZ120">
            <v>0</v>
          </cell>
          <cell r="BA120">
            <v>0</v>
          </cell>
          <cell r="BB120">
            <v>0</v>
          </cell>
          <cell r="BC120">
            <v>0</v>
          </cell>
          <cell r="BD120">
            <v>0</v>
          </cell>
          <cell r="BE120">
            <v>0</v>
          </cell>
          <cell r="BF120">
            <v>0</v>
          </cell>
          <cell r="BG120">
            <v>0</v>
          </cell>
          <cell r="BH120">
            <v>0</v>
          </cell>
          <cell r="BI120">
            <v>0</v>
          </cell>
          <cell r="BJ120">
            <v>0</v>
          </cell>
          <cell r="BK120">
            <v>0</v>
          </cell>
          <cell r="BL120">
            <v>0</v>
          </cell>
          <cell r="BM120">
            <v>0</v>
          </cell>
          <cell r="BN120">
            <v>0</v>
          </cell>
          <cell r="BO120">
            <v>0</v>
          </cell>
          <cell r="BP120">
            <v>0</v>
          </cell>
          <cell r="BQ120">
            <v>0</v>
          </cell>
          <cell r="BR120">
            <v>0</v>
          </cell>
          <cell r="BS120">
            <v>0</v>
          </cell>
          <cell r="BT120">
            <v>0</v>
          </cell>
          <cell r="BV120" t="str">
            <v>Instant Savings Local Program2015Adjustment</v>
          </cell>
        </row>
        <row r="121">
          <cell r="L121"/>
          <cell r="M121"/>
          <cell r="N121"/>
          <cell r="O121"/>
          <cell r="P121"/>
          <cell r="Q121"/>
          <cell r="R121"/>
          <cell r="S121">
            <v>0</v>
          </cell>
          <cell r="T121"/>
          <cell r="U121">
            <v>0</v>
          </cell>
          <cell r="V121">
            <v>0</v>
          </cell>
          <cell r="W121">
            <v>0</v>
          </cell>
          <cell r="X121">
            <v>0</v>
          </cell>
          <cell r="Y121">
            <v>0</v>
          </cell>
          <cell r="Z121">
            <v>0</v>
          </cell>
          <cell r="AA121">
            <v>0</v>
          </cell>
          <cell r="AB121">
            <v>0</v>
          </cell>
          <cell r="AC121">
            <v>0</v>
          </cell>
          <cell r="AD121">
            <v>0</v>
          </cell>
          <cell r="AE121">
            <v>0</v>
          </cell>
          <cell r="AF121">
            <v>0</v>
          </cell>
          <cell r="AG121">
            <v>0</v>
          </cell>
          <cell r="AH121">
            <v>0</v>
          </cell>
          <cell r="AI121">
            <v>0</v>
          </cell>
          <cell r="AJ121">
            <v>0</v>
          </cell>
          <cell r="AK121">
            <v>0</v>
          </cell>
          <cell r="AL121">
            <v>0</v>
          </cell>
          <cell r="AM121">
            <v>0</v>
          </cell>
          <cell r="AN121">
            <v>0</v>
          </cell>
          <cell r="AO121">
            <v>0</v>
          </cell>
          <cell r="AQ121"/>
          <cell r="AR121"/>
          <cell r="AS121"/>
          <cell r="AT121"/>
          <cell r="AU121"/>
          <cell r="AV121"/>
          <cell r="AW121"/>
          <cell r="AX121">
            <v>0</v>
          </cell>
          <cell r="AY121"/>
          <cell r="AZ121">
            <v>0</v>
          </cell>
          <cell r="BA121">
            <v>0</v>
          </cell>
          <cell r="BB121">
            <v>0</v>
          </cell>
          <cell r="BC121">
            <v>0</v>
          </cell>
          <cell r="BD121">
            <v>0</v>
          </cell>
          <cell r="BE121">
            <v>0</v>
          </cell>
          <cell r="BF121">
            <v>0</v>
          </cell>
          <cell r="BG121">
            <v>0</v>
          </cell>
          <cell r="BH121">
            <v>0</v>
          </cell>
          <cell r="BI121">
            <v>0</v>
          </cell>
          <cell r="BJ121">
            <v>0</v>
          </cell>
          <cell r="BK121">
            <v>0</v>
          </cell>
          <cell r="BL121">
            <v>0</v>
          </cell>
          <cell r="BM121">
            <v>0</v>
          </cell>
          <cell r="BN121">
            <v>0</v>
          </cell>
          <cell r="BO121">
            <v>0</v>
          </cell>
          <cell r="BP121">
            <v>0</v>
          </cell>
          <cell r="BQ121">
            <v>0</v>
          </cell>
          <cell r="BR121">
            <v>0</v>
          </cell>
          <cell r="BS121">
            <v>0</v>
          </cell>
          <cell r="BT121">
            <v>0</v>
          </cell>
          <cell r="BV121" t="str">
            <v>OPsaver Local Program2015Adjustment</v>
          </cell>
        </row>
        <row r="122">
          <cell r="L122"/>
          <cell r="M122"/>
          <cell r="N122"/>
          <cell r="O122"/>
          <cell r="P122"/>
          <cell r="Q122"/>
          <cell r="R122"/>
          <cell r="S122">
            <v>0</v>
          </cell>
          <cell r="T122"/>
          <cell r="U122">
            <v>0</v>
          </cell>
          <cell r="V122">
            <v>0</v>
          </cell>
          <cell r="W122">
            <v>0</v>
          </cell>
          <cell r="X122">
            <v>0</v>
          </cell>
          <cell r="Y122">
            <v>0</v>
          </cell>
          <cell r="Z122">
            <v>0</v>
          </cell>
          <cell r="AA122">
            <v>0</v>
          </cell>
          <cell r="AB122">
            <v>0</v>
          </cell>
          <cell r="AC122">
            <v>0</v>
          </cell>
          <cell r="AD122">
            <v>0</v>
          </cell>
          <cell r="AE122">
            <v>0</v>
          </cell>
          <cell r="AF122">
            <v>0</v>
          </cell>
          <cell r="AG122">
            <v>0</v>
          </cell>
          <cell r="AH122">
            <v>0</v>
          </cell>
          <cell r="AI122">
            <v>0</v>
          </cell>
          <cell r="AJ122">
            <v>0</v>
          </cell>
          <cell r="AK122">
            <v>0</v>
          </cell>
          <cell r="AL122">
            <v>0</v>
          </cell>
          <cell r="AM122">
            <v>0</v>
          </cell>
          <cell r="AN122">
            <v>0</v>
          </cell>
          <cell r="AO122">
            <v>0</v>
          </cell>
          <cell r="AQ122"/>
          <cell r="AR122"/>
          <cell r="AS122"/>
          <cell r="AT122"/>
          <cell r="AU122"/>
          <cell r="AV122"/>
          <cell r="AW122"/>
          <cell r="AX122">
            <v>0</v>
          </cell>
          <cell r="AY122"/>
          <cell r="AZ122">
            <v>0</v>
          </cell>
          <cell r="BA122">
            <v>0</v>
          </cell>
          <cell r="BB122">
            <v>0</v>
          </cell>
          <cell r="BC122">
            <v>0</v>
          </cell>
          <cell r="BD122">
            <v>0</v>
          </cell>
          <cell r="BE122">
            <v>0</v>
          </cell>
          <cell r="BF122">
            <v>0</v>
          </cell>
          <cell r="BG122">
            <v>0</v>
          </cell>
          <cell r="BH122">
            <v>0</v>
          </cell>
          <cell r="BI122">
            <v>0</v>
          </cell>
          <cell r="BJ122">
            <v>0</v>
          </cell>
          <cell r="BK122">
            <v>0</v>
          </cell>
          <cell r="BL122">
            <v>0</v>
          </cell>
          <cell r="BM122">
            <v>0</v>
          </cell>
          <cell r="BN122">
            <v>0</v>
          </cell>
          <cell r="BO122">
            <v>0</v>
          </cell>
          <cell r="BP122">
            <v>0</v>
          </cell>
          <cell r="BQ122">
            <v>0</v>
          </cell>
          <cell r="BR122">
            <v>0</v>
          </cell>
          <cell r="BS122">
            <v>0</v>
          </cell>
          <cell r="BT122">
            <v>0</v>
          </cell>
          <cell r="BV122" t="str">
            <v>PUMPsaver Local Program2015Adjustment</v>
          </cell>
        </row>
        <row r="123">
          <cell r="L123"/>
          <cell r="M123"/>
          <cell r="N123"/>
          <cell r="O123"/>
          <cell r="P123"/>
          <cell r="Q123"/>
          <cell r="R123"/>
          <cell r="S123">
            <v>0</v>
          </cell>
          <cell r="T123"/>
          <cell r="U123">
            <v>0</v>
          </cell>
          <cell r="V123">
            <v>0</v>
          </cell>
          <cell r="W123">
            <v>0</v>
          </cell>
          <cell r="X123">
            <v>0</v>
          </cell>
          <cell r="Y123">
            <v>0</v>
          </cell>
          <cell r="Z123">
            <v>0</v>
          </cell>
          <cell r="AA123">
            <v>0</v>
          </cell>
          <cell r="AB123">
            <v>0</v>
          </cell>
          <cell r="AC123">
            <v>0</v>
          </cell>
          <cell r="AD123">
            <v>0</v>
          </cell>
          <cell r="AE123">
            <v>0</v>
          </cell>
          <cell r="AF123">
            <v>0</v>
          </cell>
          <cell r="AG123">
            <v>0</v>
          </cell>
          <cell r="AH123">
            <v>0</v>
          </cell>
          <cell r="AI123">
            <v>0</v>
          </cell>
          <cell r="AJ123">
            <v>0</v>
          </cell>
          <cell r="AK123">
            <v>0</v>
          </cell>
          <cell r="AL123">
            <v>0</v>
          </cell>
          <cell r="AM123">
            <v>0</v>
          </cell>
          <cell r="AN123">
            <v>0</v>
          </cell>
          <cell r="AO123">
            <v>0</v>
          </cell>
          <cell r="AQ123"/>
          <cell r="AR123"/>
          <cell r="AS123"/>
          <cell r="AT123"/>
          <cell r="AU123"/>
          <cell r="AV123"/>
          <cell r="AW123"/>
          <cell r="AX123">
            <v>0</v>
          </cell>
          <cell r="AY123"/>
          <cell r="AZ123">
            <v>0</v>
          </cell>
          <cell r="BA123">
            <v>0</v>
          </cell>
          <cell r="BB123">
            <v>0</v>
          </cell>
          <cell r="BC123">
            <v>0</v>
          </cell>
          <cell r="BD123">
            <v>0</v>
          </cell>
          <cell r="BE123">
            <v>0</v>
          </cell>
          <cell r="BF123">
            <v>0</v>
          </cell>
          <cell r="BG123">
            <v>0</v>
          </cell>
          <cell r="BH123">
            <v>0</v>
          </cell>
          <cell r="BI123">
            <v>0</v>
          </cell>
          <cell r="BJ123">
            <v>0</v>
          </cell>
          <cell r="BK123">
            <v>0</v>
          </cell>
          <cell r="BL123">
            <v>0</v>
          </cell>
          <cell r="BM123">
            <v>0</v>
          </cell>
          <cell r="BN123">
            <v>0</v>
          </cell>
          <cell r="BO123">
            <v>0</v>
          </cell>
          <cell r="BP123">
            <v>0</v>
          </cell>
          <cell r="BQ123">
            <v>0</v>
          </cell>
          <cell r="BR123">
            <v>0</v>
          </cell>
          <cell r="BS123">
            <v>0</v>
          </cell>
          <cell r="BT123">
            <v>0</v>
          </cell>
          <cell r="BV123" t="str">
            <v>Social Benchmarking Local Program2015Adjustment</v>
          </cell>
        </row>
        <row r="124">
          <cell r="L124"/>
          <cell r="M124"/>
          <cell r="N124"/>
          <cell r="O124"/>
          <cell r="P124"/>
          <cell r="Q124"/>
          <cell r="R124"/>
          <cell r="S124">
            <v>0</v>
          </cell>
          <cell r="T124"/>
          <cell r="U124">
            <v>0</v>
          </cell>
          <cell r="V124">
            <v>0</v>
          </cell>
          <cell r="W124">
            <v>0</v>
          </cell>
          <cell r="X124">
            <v>0</v>
          </cell>
          <cell r="Y124">
            <v>0</v>
          </cell>
          <cell r="Z124">
            <v>0</v>
          </cell>
          <cell r="AA124">
            <v>0</v>
          </cell>
          <cell r="AB124">
            <v>0</v>
          </cell>
          <cell r="AC124">
            <v>0</v>
          </cell>
          <cell r="AD124">
            <v>0</v>
          </cell>
          <cell r="AE124">
            <v>0</v>
          </cell>
          <cell r="AF124">
            <v>0</v>
          </cell>
          <cell r="AG124">
            <v>0</v>
          </cell>
          <cell r="AH124">
            <v>0</v>
          </cell>
          <cell r="AI124">
            <v>0</v>
          </cell>
          <cell r="AJ124">
            <v>0</v>
          </cell>
          <cell r="AK124">
            <v>0</v>
          </cell>
          <cell r="AL124">
            <v>0</v>
          </cell>
          <cell r="AM124">
            <v>0</v>
          </cell>
          <cell r="AN124">
            <v>0</v>
          </cell>
          <cell r="AO124">
            <v>0</v>
          </cell>
          <cell r="AQ124"/>
          <cell r="AR124"/>
          <cell r="AS124"/>
          <cell r="AT124"/>
          <cell r="AU124"/>
          <cell r="AV124"/>
          <cell r="AW124"/>
          <cell r="AX124">
            <v>0</v>
          </cell>
          <cell r="AY124"/>
          <cell r="AZ124">
            <v>0</v>
          </cell>
          <cell r="BA124">
            <v>0</v>
          </cell>
          <cell r="BB124">
            <v>0</v>
          </cell>
          <cell r="BC124">
            <v>0</v>
          </cell>
          <cell r="BD124">
            <v>0</v>
          </cell>
          <cell r="BE124">
            <v>0</v>
          </cell>
          <cell r="BF124">
            <v>0</v>
          </cell>
          <cell r="BG124">
            <v>0</v>
          </cell>
          <cell r="BH124">
            <v>0</v>
          </cell>
          <cell r="BI124">
            <v>0</v>
          </cell>
          <cell r="BJ124">
            <v>0</v>
          </cell>
          <cell r="BK124">
            <v>0</v>
          </cell>
          <cell r="BL124">
            <v>0</v>
          </cell>
          <cell r="BM124">
            <v>0</v>
          </cell>
          <cell r="BN124">
            <v>0</v>
          </cell>
          <cell r="BO124">
            <v>0</v>
          </cell>
          <cell r="BP124">
            <v>0</v>
          </cell>
          <cell r="BQ124">
            <v>0</v>
          </cell>
          <cell r="BR124">
            <v>0</v>
          </cell>
          <cell r="BS124">
            <v>0</v>
          </cell>
          <cell r="BT124">
            <v>0</v>
          </cell>
          <cell r="BV124" t="str">
            <v>THESL Swimming Pool Efficiency Local Program2015Adjustment</v>
          </cell>
        </row>
        <row r="125">
          <cell r="L125"/>
          <cell r="M125"/>
          <cell r="N125"/>
          <cell r="O125"/>
          <cell r="P125"/>
          <cell r="Q125"/>
          <cell r="R125"/>
          <cell r="S125">
            <v>0</v>
          </cell>
          <cell r="T125"/>
          <cell r="U125">
            <v>0</v>
          </cell>
          <cell r="V125">
            <v>0</v>
          </cell>
          <cell r="W125">
            <v>0</v>
          </cell>
          <cell r="X125">
            <v>0</v>
          </cell>
          <cell r="Y125">
            <v>0</v>
          </cell>
          <cell r="Z125">
            <v>0</v>
          </cell>
          <cell r="AA125">
            <v>0</v>
          </cell>
          <cell r="AB125">
            <v>0</v>
          </cell>
          <cell r="AC125">
            <v>0</v>
          </cell>
          <cell r="AD125">
            <v>0</v>
          </cell>
          <cell r="AE125">
            <v>0</v>
          </cell>
          <cell r="AF125">
            <v>0</v>
          </cell>
          <cell r="AG125">
            <v>0</v>
          </cell>
          <cell r="AH125">
            <v>0</v>
          </cell>
          <cell r="AI125">
            <v>0</v>
          </cell>
          <cell r="AJ125">
            <v>0</v>
          </cell>
          <cell r="AK125">
            <v>0</v>
          </cell>
          <cell r="AL125">
            <v>0</v>
          </cell>
          <cell r="AM125">
            <v>0</v>
          </cell>
          <cell r="AN125">
            <v>0</v>
          </cell>
          <cell r="AO125">
            <v>0</v>
          </cell>
          <cell r="AQ125"/>
          <cell r="AR125"/>
          <cell r="AS125"/>
          <cell r="AT125"/>
          <cell r="AU125"/>
          <cell r="AV125"/>
          <cell r="AW125"/>
          <cell r="AX125">
            <v>0</v>
          </cell>
          <cell r="AY125"/>
          <cell r="AZ125">
            <v>0</v>
          </cell>
          <cell r="BA125">
            <v>0</v>
          </cell>
          <cell r="BB125">
            <v>0</v>
          </cell>
          <cell r="BC125">
            <v>0</v>
          </cell>
          <cell r="BD125">
            <v>0</v>
          </cell>
          <cell r="BE125">
            <v>0</v>
          </cell>
          <cell r="BF125">
            <v>0</v>
          </cell>
          <cell r="BG125">
            <v>0</v>
          </cell>
          <cell r="BH125">
            <v>0</v>
          </cell>
          <cell r="BI125">
            <v>0</v>
          </cell>
          <cell r="BJ125">
            <v>0</v>
          </cell>
          <cell r="BK125">
            <v>0</v>
          </cell>
          <cell r="BL125">
            <v>0</v>
          </cell>
          <cell r="BM125">
            <v>0</v>
          </cell>
          <cell r="BN125">
            <v>0</v>
          </cell>
          <cell r="BO125">
            <v>0</v>
          </cell>
          <cell r="BP125">
            <v>0</v>
          </cell>
          <cell r="BQ125">
            <v>0</v>
          </cell>
          <cell r="BR125">
            <v>0</v>
          </cell>
          <cell r="BS125">
            <v>0</v>
          </cell>
          <cell r="BT125">
            <v>0</v>
          </cell>
          <cell r="BV125" t="str">
            <v>Air Source Heat Pump for Residential Water Heating Pilot Program2015Adjustment</v>
          </cell>
        </row>
        <row r="126">
          <cell r="L126"/>
          <cell r="M126"/>
          <cell r="N126"/>
          <cell r="O126"/>
          <cell r="P126"/>
          <cell r="Q126"/>
          <cell r="R126"/>
          <cell r="S126">
            <v>0</v>
          </cell>
          <cell r="T126"/>
          <cell r="U126">
            <v>0</v>
          </cell>
          <cell r="V126">
            <v>0</v>
          </cell>
          <cell r="W126">
            <v>0</v>
          </cell>
          <cell r="X126">
            <v>0</v>
          </cell>
          <cell r="Y126">
            <v>0</v>
          </cell>
          <cell r="Z126">
            <v>0</v>
          </cell>
          <cell r="AA126">
            <v>0</v>
          </cell>
          <cell r="AB126">
            <v>0</v>
          </cell>
          <cell r="AC126">
            <v>0</v>
          </cell>
          <cell r="AD126">
            <v>0</v>
          </cell>
          <cell r="AE126">
            <v>0</v>
          </cell>
          <cell r="AF126">
            <v>0</v>
          </cell>
          <cell r="AG126">
            <v>0</v>
          </cell>
          <cell r="AH126">
            <v>0</v>
          </cell>
          <cell r="AI126">
            <v>0</v>
          </cell>
          <cell r="AJ126">
            <v>0</v>
          </cell>
          <cell r="AK126">
            <v>0</v>
          </cell>
          <cell r="AL126">
            <v>0</v>
          </cell>
          <cell r="AM126">
            <v>0</v>
          </cell>
          <cell r="AN126">
            <v>0</v>
          </cell>
          <cell r="AO126">
            <v>0</v>
          </cell>
          <cell r="AQ126"/>
          <cell r="AR126"/>
          <cell r="AS126"/>
          <cell r="AT126"/>
          <cell r="AU126"/>
          <cell r="AV126"/>
          <cell r="AW126"/>
          <cell r="AX126">
            <v>0</v>
          </cell>
          <cell r="AY126"/>
          <cell r="AZ126">
            <v>0</v>
          </cell>
          <cell r="BA126">
            <v>0</v>
          </cell>
          <cell r="BB126">
            <v>0</v>
          </cell>
          <cell r="BC126">
            <v>0</v>
          </cell>
          <cell r="BD126">
            <v>0</v>
          </cell>
          <cell r="BE126">
            <v>0</v>
          </cell>
          <cell r="BF126">
            <v>0</v>
          </cell>
          <cell r="BG126">
            <v>0</v>
          </cell>
          <cell r="BH126">
            <v>0</v>
          </cell>
          <cell r="BI126">
            <v>0</v>
          </cell>
          <cell r="BJ126">
            <v>0</v>
          </cell>
          <cell r="BK126">
            <v>0</v>
          </cell>
          <cell r="BL126">
            <v>0</v>
          </cell>
          <cell r="BM126">
            <v>0</v>
          </cell>
          <cell r="BN126">
            <v>0</v>
          </cell>
          <cell r="BO126">
            <v>0</v>
          </cell>
          <cell r="BP126">
            <v>0</v>
          </cell>
          <cell r="BQ126">
            <v>0</v>
          </cell>
          <cell r="BR126">
            <v>0</v>
          </cell>
          <cell r="BS126">
            <v>0</v>
          </cell>
          <cell r="BT126">
            <v>0</v>
          </cell>
          <cell r="BV126" t="str">
            <v>Building Optimization Pilot Program2015Adjustment</v>
          </cell>
        </row>
        <row r="127">
          <cell r="L127"/>
          <cell r="M127"/>
          <cell r="N127"/>
          <cell r="O127"/>
          <cell r="P127"/>
          <cell r="Q127"/>
          <cell r="R127"/>
          <cell r="S127">
            <v>0</v>
          </cell>
          <cell r="T127"/>
          <cell r="U127">
            <v>0</v>
          </cell>
          <cell r="V127">
            <v>0</v>
          </cell>
          <cell r="W127">
            <v>0</v>
          </cell>
          <cell r="X127">
            <v>0</v>
          </cell>
          <cell r="Y127">
            <v>0</v>
          </cell>
          <cell r="Z127">
            <v>0</v>
          </cell>
          <cell r="AA127">
            <v>0</v>
          </cell>
          <cell r="AB127">
            <v>0</v>
          </cell>
          <cell r="AC127">
            <v>0</v>
          </cell>
          <cell r="AD127">
            <v>0</v>
          </cell>
          <cell r="AE127">
            <v>0</v>
          </cell>
          <cell r="AF127">
            <v>0</v>
          </cell>
          <cell r="AG127">
            <v>0</v>
          </cell>
          <cell r="AH127">
            <v>0</v>
          </cell>
          <cell r="AI127">
            <v>0</v>
          </cell>
          <cell r="AJ127">
            <v>0</v>
          </cell>
          <cell r="AK127">
            <v>0</v>
          </cell>
          <cell r="AL127">
            <v>0</v>
          </cell>
          <cell r="AM127">
            <v>0</v>
          </cell>
          <cell r="AN127">
            <v>0</v>
          </cell>
          <cell r="AO127">
            <v>0</v>
          </cell>
          <cell r="AQ127"/>
          <cell r="AR127"/>
          <cell r="AS127"/>
          <cell r="AT127"/>
          <cell r="AU127"/>
          <cell r="AV127"/>
          <cell r="AW127"/>
          <cell r="AX127">
            <v>0</v>
          </cell>
          <cell r="AY127"/>
          <cell r="AZ127">
            <v>0</v>
          </cell>
          <cell r="BA127">
            <v>0</v>
          </cell>
          <cell r="BB127">
            <v>0</v>
          </cell>
          <cell r="BC127">
            <v>0</v>
          </cell>
          <cell r="BD127">
            <v>0</v>
          </cell>
          <cell r="BE127">
            <v>0</v>
          </cell>
          <cell r="BF127">
            <v>0</v>
          </cell>
          <cell r="BG127">
            <v>0</v>
          </cell>
          <cell r="BH127">
            <v>0</v>
          </cell>
          <cell r="BI127">
            <v>0</v>
          </cell>
          <cell r="BJ127">
            <v>0</v>
          </cell>
          <cell r="BK127">
            <v>0</v>
          </cell>
          <cell r="BL127">
            <v>0</v>
          </cell>
          <cell r="BM127">
            <v>0</v>
          </cell>
          <cell r="BN127">
            <v>0</v>
          </cell>
          <cell r="BO127">
            <v>0</v>
          </cell>
          <cell r="BP127">
            <v>0</v>
          </cell>
          <cell r="BQ127">
            <v>0</v>
          </cell>
          <cell r="BR127">
            <v>0</v>
          </cell>
          <cell r="BS127">
            <v>0</v>
          </cell>
          <cell r="BT127">
            <v>0</v>
          </cell>
          <cell r="BV127" t="str">
            <v>Conservation Voltage Regulation Leveraging AMI Data Pilot Program2015Adjustment</v>
          </cell>
        </row>
        <row r="128">
          <cell r="L128"/>
          <cell r="M128"/>
          <cell r="N128"/>
          <cell r="O128"/>
          <cell r="P128"/>
          <cell r="Q128"/>
          <cell r="R128"/>
          <cell r="S128">
            <v>0</v>
          </cell>
          <cell r="T128"/>
          <cell r="U128">
            <v>0</v>
          </cell>
          <cell r="V128">
            <v>0</v>
          </cell>
          <cell r="W128">
            <v>0</v>
          </cell>
          <cell r="X128">
            <v>0</v>
          </cell>
          <cell r="Y128">
            <v>0</v>
          </cell>
          <cell r="Z128">
            <v>0</v>
          </cell>
          <cell r="AA128">
            <v>0</v>
          </cell>
          <cell r="AB128">
            <v>0</v>
          </cell>
          <cell r="AC128">
            <v>0</v>
          </cell>
          <cell r="AD128">
            <v>0</v>
          </cell>
          <cell r="AE128">
            <v>0</v>
          </cell>
          <cell r="AF128">
            <v>0</v>
          </cell>
          <cell r="AG128">
            <v>0</v>
          </cell>
          <cell r="AH128">
            <v>0</v>
          </cell>
          <cell r="AI128">
            <v>0</v>
          </cell>
          <cell r="AJ128">
            <v>0</v>
          </cell>
          <cell r="AK128">
            <v>0</v>
          </cell>
          <cell r="AL128">
            <v>0</v>
          </cell>
          <cell r="AM128">
            <v>0</v>
          </cell>
          <cell r="AN128">
            <v>0</v>
          </cell>
          <cell r="AO128">
            <v>0</v>
          </cell>
          <cell r="AQ128"/>
          <cell r="AR128"/>
          <cell r="AS128"/>
          <cell r="AT128"/>
          <cell r="AU128"/>
          <cell r="AV128"/>
          <cell r="AW128"/>
          <cell r="AX128">
            <v>0</v>
          </cell>
          <cell r="AY128"/>
          <cell r="AZ128">
            <v>0</v>
          </cell>
          <cell r="BA128">
            <v>0</v>
          </cell>
          <cell r="BB128">
            <v>0</v>
          </cell>
          <cell r="BC128">
            <v>0</v>
          </cell>
          <cell r="BD128">
            <v>0</v>
          </cell>
          <cell r="BE128">
            <v>0</v>
          </cell>
          <cell r="BF128">
            <v>0</v>
          </cell>
          <cell r="BG128">
            <v>0</v>
          </cell>
          <cell r="BH128">
            <v>0</v>
          </cell>
          <cell r="BI128">
            <v>0</v>
          </cell>
          <cell r="BJ128">
            <v>0</v>
          </cell>
          <cell r="BK128">
            <v>0</v>
          </cell>
          <cell r="BL128">
            <v>0</v>
          </cell>
          <cell r="BM128">
            <v>0</v>
          </cell>
          <cell r="BN128">
            <v>0</v>
          </cell>
          <cell r="BO128">
            <v>0</v>
          </cell>
          <cell r="BP128">
            <v>0</v>
          </cell>
          <cell r="BQ128">
            <v>0</v>
          </cell>
          <cell r="BR128">
            <v>0</v>
          </cell>
          <cell r="BS128">
            <v>0</v>
          </cell>
          <cell r="BT128">
            <v>0</v>
          </cell>
          <cell r="BV128" t="str">
            <v>Demand Control Kitchen Ventilation Pilot Program2015Adjustment</v>
          </cell>
        </row>
        <row r="129">
          <cell r="L129"/>
          <cell r="M129"/>
          <cell r="N129"/>
          <cell r="O129"/>
          <cell r="P129"/>
          <cell r="Q129"/>
          <cell r="R129"/>
          <cell r="S129">
            <v>0</v>
          </cell>
          <cell r="T129"/>
          <cell r="U129">
            <v>0</v>
          </cell>
          <cell r="V129">
            <v>0</v>
          </cell>
          <cell r="W129">
            <v>0</v>
          </cell>
          <cell r="X129">
            <v>0</v>
          </cell>
          <cell r="Y129">
            <v>0</v>
          </cell>
          <cell r="Z129">
            <v>0</v>
          </cell>
          <cell r="AA129">
            <v>0</v>
          </cell>
          <cell r="AB129">
            <v>0</v>
          </cell>
          <cell r="AC129">
            <v>0</v>
          </cell>
          <cell r="AD129">
            <v>0</v>
          </cell>
          <cell r="AE129">
            <v>0</v>
          </cell>
          <cell r="AF129">
            <v>0</v>
          </cell>
          <cell r="AG129">
            <v>0</v>
          </cell>
          <cell r="AH129">
            <v>0</v>
          </cell>
          <cell r="AI129">
            <v>0</v>
          </cell>
          <cell r="AJ129">
            <v>0</v>
          </cell>
          <cell r="AK129">
            <v>0</v>
          </cell>
          <cell r="AL129">
            <v>0</v>
          </cell>
          <cell r="AM129">
            <v>0</v>
          </cell>
          <cell r="AN129">
            <v>0</v>
          </cell>
          <cell r="AO129">
            <v>0</v>
          </cell>
          <cell r="AQ129"/>
          <cell r="AR129"/>
          <cell r="AS129"/>
          <cell r="AT129"/>
          <cell r="AU129"/>
          <cell r="AV129"/>
          <cell r="AW129"/>
          <cell r="AX129">
            <v>0</v>
          </cell>
          <cell r="AY129"/>
          <cell r="AZ129">
            <v>0</v>
          </cell>
          <cell r="BA129">
            <v>0</v>
          </cell>
          <cell r="BB129">
            <v>0</v>
          </cell>
          <cell r="BC129">
            <v>0</v>
          </cell>
          <cell r="BD129">
            <v>0</v>
          </cell>
          <cell r="BE129">
            <v>0</v>
          </cell>
          <cell r="BF129">
            <v>0</v>
          </cell>
          <cell r="BG129">
            <v>0</v>
          </cell>
          <cell r="BH129">
            <v>0</v>
          </cell>
          <cell r="BI129">
            <v>0</v>
          </cell>
          <cell r="BJ129">
            <v>0</v>
          </cell>
          <cell r="BK129">
            <v>0</v>
          </cell>
          <cell r="BL129">
            <v>0</v>
          </cell>
          <cell r="BM129">
            <v>0</v>
          </cell>
          <cell r="BN129">
            <v>0</v>
          </cell>
          <cell r="BO129">
            <v>0</v>
          </cell>
          <cell r="BP129">
            <v>0</v>
          </cell>
          <cell r="BQ129">
            <v>0</v>
          </cell>
          <cell r="BR129">
            <v>0</v>
          </cell>
          <cell r="BS129">
            <v>0</v>
          </cell>
          <cell r="BT129">
            <v>0</v>
          </cell>
          <cell r="BV129" t="str">
            <v>Direct Install - Hydronic Pilot Program2015Adjustment</v>
          </cell>
        </row>
        <row r="130">
          <cell r="L130"/>
          <cell r="M130"/>
          <cell r="N130"/>
          <cell r="O130"/>
          <cell r="P130"/>
          <cell r="Q130"/>
          <cell r="R130"/>
          <cell r="S130">
            <v>0</v>
          </cell>
          <cell r="T130"/>
          <cell r="U130">
            <v>0</v>
          </cell>
          <cell r="V130">
            <v>0</v>
          </cell>
          <cell r="W130">
            <v>0</v>
          </cell>
          <cell r="X130">
            <v>0</v>
          </cell>
          <cell r="Y130">
            <v>0</v>
          </cell>
          <cell r="Z130">
            <v>0</v>
          </cell>
          <cell r="AA130">
            <v>0</v>
          </cell>
          <cell r="AB130">
            <v>0</v>
          </cell>
          <cell r="AC130">
            <v>0</v>
          </cell>
          <cell r="AD130">
            <v>0</v>
          </cell>
          <cell r="AE130">
            <v>0</v>
          </cell>
          <cell r="AF130">
            <v>0</v>
          </cell>
          <cell r="AG130">
            <v>0</v>
          </cell>
          <cell r="AH130">
            <v>0</v>
          </cell>
          <cell r="AI130">
            <v>0</v>
          </cell>
          <cell r="AJ130">
            <v>0</v>
          </cell>
          <cell r="AK130">
            <v>0</v>
          </cell>
          <cell r="AL130">
            <v>0</v>
          </cell>
          <cell r="AM130">
            <v>0</v>
          </cell>
          <cell r="AN130">
            <v>0</v>
          </cell>
          <cell r="AO130">
            <v>0</v>
          </cell>
          <cell r="AQ130"/>
          <cell r="AR130"/>
          <cell r="AS130"/>
          <cell r="AT130"/>
          <cell r="AU130"/>
          <cell r="AV130"/>
          <cell r="AW130"/>
          <cell r="AX130">
            <v>0</v>
          </cell>
          <cell r="AY130"/>
          <cell r="AZ130">
            <v>0</v>
          </cell>
          <cell r="BA130">
            <v>0</v>
          </cell>
          <cell r="BB130">
            <v>0</v>
          </cell>
          <cell r="BC130">
            <v>0</v>
          </cell>
          <cell r="BD130">
            <v>0</v>
          </cell>
          <cell r="BE130">
            <v>0</v>
          </cell>
          <cell r="BF130">
            <v>0</v>
          </cell>
          <cell r="BG130">
            <v>0</v>
          </cell>
          <cell r="BH130">
            <v>0</v>
          </cell>
          <cell r="BI130">
            <v>0</v>
          </cell>
          <cell r="BJ130">
            <v>0</v>
          </cell>
          <cell r="BK130">
            <v>0</v>
          </cell>
          <cell r="BL130">
            <v>0</v>
          </cell>
          <cell r="BM130">
            <v>0</v>
          </cell>
          <cell r="BN130">
            <v>0</v>
          </cell>
          <cell r="BO130">
            <v>0</v>
          </cell>
          <cell r="BP130">
            <v>0</v>
          </cell>
          <cell r="BQ130">
            <v>0</v>
          </cell>
          <cell r="BR130">
            <v>0</v>
          </cell>
          <cell r="BS130">
            <v>0</v>
          </cell>
          <cell r="BT130">
            <v>0</v>
          </cell>
          <cell r="BV130" t="str">
            <v>Direct Install - RTU Controls Pilot Program2015Adjustment</v>
          </cell>
        </row>
        <row r="131">
          <cell r="L131"/>
          <cell r="M131"/>
          <cell r="N131"/>
          <cell r="O131"/>
          <cell r="P131"/>
          <cell r="Q131"/>
          <cell r="R131"/>
          <cell r="S131">
            <v>0</v>
          </cell>
          <cell r="T131"/>
          <cell r="U131">
            <v>0</v>
          </cell>
          <cell r="V131">
            <v>0</v>
          </cell>
          <cell r="W131">
            <v>0</v>
          </cell>
          <cell r="X131">
            <v>0</v>
          </cell>
          <cell r="Y131">
            <v>0</v>
          </cell>
          <cell r="Z131">
            <v>0</v>
          </cell>
          <cell r="AA131">
            <v>0</v>
          </cell>
          <cell r="AB131">
            <v>0</v>
          </cell>
          <cell r="AC131">
            <v>0</v>
          </cell>
          <cell r="AD131">
            <v>0</v>
          </cell>
          <cell r="AE131">
            <v>0</v>
          </cell>
          <cell r="AF131">
            <v>0</v>
          </cell>
          <cell r="AG131">
            <v>0</v>
          </cell>
          <cell r="AH131">
            <v>0</v>
          </cell>
          <cell r="AI131">
            <v>0</v>
          </cell>
          <cell r="AJ131">
            <v>0</v>
          </cell>
          <cell r="AK131">
            <v>0</v>
          </cell>
          <cell r="AL131">
            <v>0</v>
          </cell>
          <cell r="AM131">
            <v>0</v>
          </cell>
          <cell r="AN131">
            <v>0</v>
          </cell>
          <cell r="AO131">
            <v>0</v>
          </cell>
          <cell r="AQ131"/>
          <cell r="AR131"/>
          <cell r="AS131"/>
          <cell r="AT131"/>
          <cell r="AU131"/>
          <cell r="AV131"/>
          <cell r="AW131"/>
          <cell r="AX131">
            <v>0</v>
          </cell>
          <cell r="AY131"/>
          <cell r="AZ131">
            <v>0</v>
          </cell>
          <cell r="BA131">
            <v>0</v>
          </cell>
          <cell r="BB131">
            <v>0</v>
          </cell>
          <cell r="BC131">
            <v>0</v>
          </cell>
          <cell r="BD131">
            <v>0</v>
          </cell>
          <cell r="BE131">
            <v>0</v>
          </cell>
          <cell r="BF131">
            <v>0</v>
          </cell>
          <cell r="BG131">
            <v>0</v>
          </cell>
          <cell r="BH131">
            <v>0</v>
          </cell>
          <cell r="BI131">
            <v>0</v>
          </cell>
          <cell r="BJ131">
            <v>0</v>
          </cell>
          <cell r="BK131">
            <v>0</v>
          </cell>
          <cell r="BL131">
            <v>0</v>
          </cell>
          <cell r="BM131">
            <v>0</v>
          </cell>
          <cell r="BN131">
            <v>0</v>
          </cell>
          <cell r="BO131">
            <v>0</v>
          </cell>
          <cell r="BP131">
            <v>0</v>
          </cell>
          <cell r="BQ131">
            <v>0</v>
          </cell>
          <cell r="BR131">
            <v>0</v>
          </cell>
          <cell r="BS131">
            <v>0</v>
          </cell>
          <cell r="BT131">
            <v>0</v>
          </cell>
          <cell r="BV131" t="str">
            <v>Electronically Commutated Furnace Motor Pilot Program2015Adjustment</v>
          </cell>
        </row>
        <row r="132">
          <cell r="L132"/>
          <cell r="M132"/>
          <cell r="N132"/>
          <cell r="O132"/>
          <cell r="P132"/>
          <cell r="Q132"/>
          <cell r="R132"/>
          <cell r="S132">
            <v>0</v>
          </cell>
          <cell r="T132"/>
          <cell r="U132">
            <v>0</v>
          </cell>
          <cell r="V132">
            <v>0</v>
          </cell>
          <cell r="W132">
            <v>0</v>
          </cell>
          <cell r="X132">
            <v>0</v>
          </cell>
          <cell r="Y132">
            <v>0</v>
          </cell>
          <cell r="Z132">
            <v>0</v>
          </cell>
          <cell r="AA132">
            <v>0</v>
          </cell>
          <cell r="AB132">
            <v>0</v>
          </cell>
          <cell r="AC132">
            <v>0</v>
          </cell>
          <cell r="AD132">
            <v>0</v>
          </cell>
          <cell r="AE132">
            <v>0</v>
          </cell>
          <cell r="AF132">
            <v>0</v>
          </cell>
          <cell r="AG132">
            <v>0</v>
          </cell>
          <cell r="AH132">
            <v>0</v>
          </cell>
          <cell r="AI132">
            <v>0</v>
          </cell>
          <cell r="AJ132">
            <v>0</v>
          </cell>
          <cell r="AK132">
            <v>0</v>
          </cell>
          <cell r="AL132">
            <v>0</v>
          </cell>
          <cell r="AM132">
            <v>0</v>
          </cell>
          <cell r="AN132">
            <v>0</v>
          </cell>
          <cell r="AO132">
            <v>0</v>
          </cell>
          <cell r="AQ132"/>
          <cell r="AR132"/>
          <cell r="AS132"/>
          <cell r="AT132"/>
          <cell r="AU132"/>
          <cell r="AV132"/>
          <cell r="AW132"/>
          <cell r="AX132">
            <v>0</v>
          </cell>
          <cell r="AY132"/>
          <cell r="AZ132">
            <v>0</v>
          </cell>
          <cell r="BA132">
            <v>0</v>
          </cell>
          <cell r="BB132">
            <v>0</v>
          </cell>
          <cell r="BC132">
            <v>0</v>
          </cell>
          <cell r="BD132">
            <v>0</v>
          </cell>
          <cell r="BE132">
            <v>0</v>
          </cell>
          <cell r="BF132">
            <v>0</v>
          </cell>
          <cell r="BG132">
            <v>0</v>
          </cell>
          <cell r="BH132">
            <v>0</v>
          </cell>
          <cell r="BI132">
            <v>0</v>
          </cell>
          <cell r="BJ132">
            <v>0</v>
          </cell>
          <cell r="BK132">
            <v>0</v>
          </cell>
          <cell r="BL132">
            <v>0</v>
          </cell>
          <cell r="BM132">
            <v>0</v>
          </cell>
          <cell r="BN132">
            <v>0</v>
          </cell>
          <cell r="BO132">
            <v>0</v>
          </cell>
          <cell r="BP132">
            <v>0</v>
          </cell>
          <cell r="BQ132">
            <v>0</v>
          </cell>
          <cell r="BR132">
            <v>0</v>
          </cell>
          <cell r="BS132">
            <v>0</v>
          </cell>
          <cell r="BT132">
            <v>0</v>
          </cell>
          <cell r="BV132" t="str">
            <v>Electronics Takeback Pilot Program2015Adjustment</v>
          </cell>
        </row>
        <row r="133">
          <cell r="L133"/>
          <cell r="M133"/>
          <cell r="N133"/>
          <cell r="O133"/>
          <cell r="P133"/>
          <cell r="Q133"/>
          <cell r="R133"/>
          <cell r="S133">
            <v>0</v>
          </cell>
          <cell r="T133"/>
          <cell r="U133">
            <v>0</v>
          </cell>
          <cell r="V133">
            <v>0</v>
          </cell>
          <cell r="W133">
            <v>0</v>
          </cell>
          <cell r="X133">
            <v>0</v>
          </cell>
          <cell r="Y133">
            <v>0</v>
          </cell>
          <cell r="Z133">
            <v>0</v>
          </cell>
          <cell r="AA133">
            <v>0</v>
          </cell>
          <cell r="AB133">
            <v>0</v>
          </cell>
          <cell r="AC133">
            <v>0</v>
          </cell>
          <cell r="AD133">
            <v>0</v>
          </cell>
          <cell r="AE133">
            <v>0</v>
          </cell>
          <cell r="AF133">
            <v>0</v>
          </cell>
          <cell r="AG133">
            <v>0</v>
          </cell>
          <cell r="AH133">
            <v>0</v>
          </cell>
          <cell r="AI133">
            <v>0</v>
          </cell>
          <cell r="AJ133">
            <v>0</v>
          </cell>
          <cell r="AK133">
            <v>0</v>
          </cell>
          <cell r="AL133">
            <v>0</v>
          </cell>
          <cell r="AM133">
            <v>0</v>
          </cell>
          <cell r="AN133">
            <v>0</v>
          </cell>
          <cell r="AO133">
            <v>0</v>
          </cell>
          <cell r="AQ133"/>
          <cell r="AR133"/>
          <cell r="AS133"/>
          <cell r="AT133"/>
          <cell r="AU133"/>
          <cell r="AV133"/>
          <cell r="AW133"/>
          <cell r="AX133">
            <v>0</v>
          </cell>
          <cell r="AY133"/>
          <cell r="AZ133">
            <v>0</v>
          </cell>
          <cell r="BA133">
            <v>0</v>
          </cell>
          <cell r="BB133">
            <v>0</v>
          </cell>
          <cell r="BC133">
            <v>0</v>
          </cell>
          <cell r="BD133">
            <v>0</v>
          </cell>
          <cell r="BE133">
            <v>0</v>
          </cell>
          <cell r="BF133">
            <v>0</v>
          </cell>
          <cell r="BG133">
            <v>0</v>
          </cell>
          <cell r="BH133">
            <v>0</v>
          </cell>
          <cell r="BI133">
            <v>0</v>
          </cell>
          <cell r="BJ133">
            <v>0</v>
          </cell>
          <cell r="BK133">
            <v>0</v>
          </cell>
          <cell r="BL133">
            <v>0</v>
          </cell>
          <cell r="BM133">
            <v>0</v>
          </cell>
          <cell r="BN133">
            <v>0</v>
          </cell>
          <cell r="BO133">
            <v>0</v>
          </cell>
          <cell r="BP133">
            <v>0</v>
          </cell>
          <cell r="BQ133">
            <v>0</v>
          </cell>
          <cell r="BR133">
            <v>0</v>
          </cell>
          <cell r="BS133">
            <v>0</v>
          </cell>
          <cell r="BT133">
            <v>0</v>
          </cell>
          <cell r="BV133" t="str">
            <v>Home Energy Assessment and Retrofit Pilot Program2015Adjustment</v>
          </cell>
        </row>
        <row r="134">
          <cell r="L134"/>
          <cell r="M134"/>
          <cell r="N134"/>
          <cell r="O134"/>
          <cell r="P134"/>
          <cell r="Q134"/>
          <cell r="R134"/>
          <cell r="S134">
            <v>0</v>
          </cell>
          <cell r="T134"/>
          <cell r="U134">
            <v>0</v>
          </cell>
          <cell r="V134">
            <v>0</v>
          </cell>
          <cell r="W134">
            <v>0</v>
          </cell>
          <cell r="X134">
            <v>0</v>
          </cell>
          <cell r="Y134">
            <v>0</v>
          </cell>
          <cell r="Z134">
            <v>0</v>
          </cell>
          <cell r="AA134">
            <v>0</v>
          </cell>
          <cell r="AB134">
            <v>0</v>
          </cell>
          <cell r="AC134">
            <v>0</v>
          </cell>
          <cell r="AD134">
            <v>0</v>
          </cell>
          <cell r="AE134">
            <v>0</v>
          </cell>
          <cell r="AF134">
            <v>0</v>
          </cell>
          <cell r="AG134">
            <v>0</v>
          </cell>
          <cell r="AH134">
            <v>0</v>
          </cell>
          <cell r="AI134">
            <v>0</v>
          </cell>
          <cell r="AJ134">
            <v>0</v>
          </cell>
          <cell r="AK134">
            <v>0</v>
          </cell>
          <cell r="AL134">
            <v>0</v>
          </cell>
          <cell r="AM134">
            <v>0</v>
          </cell>
          <cell r="AN134">
            <v>0</v>
          </cell>
          <cell r="AO134">
            <v>0</v>
          </cell>
          <cell r="AQ134"/>
          <cell r="AR134"/>
          <cell r="AS134"/>
          <cell r="AT134"/>
          <cell r="AU134"/>
          <cell r="AV134"/>
          <cell r="AW134"/>
          <cell r="AX134">
            <v>0</v>
          </cell>
          <cell r="AY134"/>
          <cell r="AZ134">
            <v>0</v>
          </cell>
          <cell r="BA134">
            <v>0</v>
          </cell>
          <cell r="BB134">
            <v>0</v>
          </cell>
          <cell r="BC134">
            <v>0</v>
          </cell>
          <cell r="BD134">
            <v>0</v>
          </cell>
          <cell r="BE134">
            <v>0</v>
          </cell>
          <cell r="BF134">
            <v>0</v>
          </cell>
          <cell r="BG134">
            <v>0</v>
          </cell>
          <cell r="BH134">
            <v>0</v>
          </cell>
          <cell r="BI134">
            <v>0</v>
          </cell>
          <cell r="BJ134">
            <v>0</v>
          </cell>
          <cell r="BK134">
            <v>0</v>
          </cell>
          <cell r="BL134">
            <v>0</v>
          </cell>
          <cell r="BM134">
            <v>0</v>
          </cell>
          <cell r="BN134">
            <v>0</v>
          </cell>
          <cell r="BO134">
            <v>0</v>
          </cell>
          <cell r="BP134">
            <v>0</v>
          </cell>
          <cell r="BQ134">
            <v>0</v>
          </cell>
          <cell r="BR134">
            <v>0</v>
          </cell>
          <cell r="BS134">
            <v>0</v>
          </cell>
          <cell r="BT134">
            <v>0</v>
          </cell>
          <cell r="BV134" t="str">
            <v>HONI HP Pilot Program2015Adjustment</v>
          </cell>
        </row>
        <row r="135">
          <cell r="L135"/>
          <cell r="M135"/>
          <cell r="N135"/>
          <cell r="O135"/>
          <cell r="P135"/>
          <cell r="Q135"/>
          <cell r="R135"/>
          <cell r="S135">
            <v>0</v>
          </cell>
          <cell r="T135"/>
          <cell r="U135">
            <v>0</v>
          </cell>
          <cell r="V135">
            <v>0</v>
          </cell>
          <cell r="W135">
            <v>0</v>
          </cell>
          <cell r="X135">
            <v>0</v>
          </cell>
          <cell r="Y135">
            <v>0</v>
          </cell>
          <cell r="Z135">
            <v>0</v>
          </cell>
          <cell r="AA135">
            <v>0</v>
          </cell>
          <cell r="AB135">
            <v>0</v>
          </cell>
          <cell r="AC135">
            <v>0</v>
          </cell>
          <cell r="AD135">
            <v>0</v>
          </cell>
          <cell r="AE135">
            <v>0</v>
          </cell>
          <cell r="AF135">
            <v>0</v>
          </cell>
          <cell r="AG135">
            <v>0</v>
          </cell>
          <cell r="AH135">
            <v>0</v>
          </cell>
          <cell r="AI135">
            <v>0</v>
          </cell>
          <cell r="AJ135">
            <v>0</v>
          </cell>
          <cell r="AK135">
            <v>0</v>
          </cell>
          <cell r="AL135">
            <v>0</v>
          </cell>
          <cell r="AM135">
            <v>0</v>
          </cell>
          <cell r="AN135">
            <v>0</v>
          </cell>
          <cell r="AO135">
            <v>0</v>
          </cell>
          <cell r="AQ135"/>
          <cell r="AR135"/>
          <cell r="AS135"/>
          <cell r="AT135"/>
          <cell r="AU135"/>
          <cell r="AV135"/>
          <cell r="AW135"/>
          <cell r="AX135">
            <v>0</v>
          </cell>
          <cell r="AY135"/>
          <cell r="AZ135">
            <v>0</v>
          </cell>
          <cell r="BA135">
            <v>0</v>
          </cell>
          <cell r="BB135">
            <v>0</v>
          </cell>
          <cell r="BC135">
            <v>0</v>
          </cell>
          <cell r="BD135">
            <v>0</v>
          </cell>
          <cell r="BE135">
            <v>0</v>
          </cell>
          <cell r="BF135">
            <v>0</v>
          </cell>
          <cell r="BG135">
            <v>0</v>
          </cell>
          <cell r="BH135">
            <v>0</v>
          </cell>
          <cell r="BI135">
            <v>0</v>
          </cell>
          <cell r="BJ135">
            <v>0</v>
          </cell>
          <cell r="BK135">
            <v>0</v>
          </cell>
          <cell r="BL135">
            <v>0</v>
          </cell>
          <cell r="BM135">
            <v>0</v>
          </cell>
          <cell r="BN135">
            <v>0</v>
          </cell>
          <cell r="BO135">
            <v>0</v>
          </cell>
          <cell r="BP135">
            <v>0</v>
          </cell>
          <cell r="BQ135">
            <v>0</v>
          </cell>
          <cell r="BR135">
            <v>0</v>
          </cell>
          <cell r="BS135">
            <v>0</v>
          </cell>
          <cell r="BT135">
            <v>0</v>
          </cell>
          <cell r="BV135" t="str">
            <v>P4P for Class B Office Pilot Program2015Adjustment</v>
          </cell>
        </row>
        <row r="136">
          <cell r="L136"/>
          <cell r="M136"/>
          <cell r="N136"/>
          <cell r="O136"/>
          <cell r="P136"/>
          <cell r="Q136"/>
          <cell r="R136"/>
          <cell r="S136">
            <v>0</v>
          </cell>
          <cell r="T136"/>
          <cell r="U136">
            <v>0</v>
          </cell>
          <cell r="V136">
            <v>0</v>
          </cell>
          <cell r="W136">
            <v>0</v>
          </cell>
          <cell r="X136">
            <v>0</v>
          </cell>
          <cell r="Y136">
            <v>0</v>
          </cell>
          <cell r="Z136">
            <v>0</v>
          </cell>
          <cell r="AA136">
            <v>0</v>
          </cell>
          <cell r="AB136">
            <v>0</v>
          </cell>
          <cell r="AC136">
            <v>0</v>
          </cell>
          <cell r="AD136">
            <v>0</v>
          </cell>
          <cell r="AE136">
            <v>0</v>
          </cell>
          <cell r="AF136">
            <v>0</v>
          </cell>
          <cell r="AG136">
            <v>0</v>
          </cell>
          <cell r="AH136">
            <v>0</v>
          </cell>
          <cell r="AI136">
            <v>0</v>
          </cell>
          <cell r="AJ136">
            <v>0</v>
          </cell>
          <cell r="AK136">
            <v>0</v>
          </cell>
          <cell r="AL136">
            <v>0</v>
          </cell>
          <cell r="AM136">
            <v>0</v>
          </cell>
          <cell r="AN136">
            <v>0</v>
          </cell>
          <cell r="AO136">
            <v>0</v>
          </cell>
          <cell r="AQ136"/>
          <cell r="AR136"/>
          <cell r="AS136"/>
          <cell r="AT136"/>
          <cell r="AU136"/>
          <cell r="AV136"/>
          <cell r="AW136"/>
          <cell r="AX136">
            <v>0</v>
          </cell>
          <cell r="AY136"/>
          <cell r="AZ136">
            <v>0</v>
          </cell>
          <cell r="BA136">
            <v>0</v>
          </cell>
          <cell r="BB136">
            <v>0</v>
          </cell>
          <cell r="BC136">
            <v>0</v>
          </cell>
          <cell r="BD136">
            <v>0</v>
          </cell>
          <cell r="BE136">
            <v>0</v>
          </cell>
          <cell r="BF136">
            <v>0</v>
          </cell>
          <cell r="BG136">
            <v>0</v>
          </cell>
          <cell r="BH136">
            <v>0</v>
          </cell>
          <cell r="BI136">
            <v>0</v>
          </cell>
          <cell r="BJ136">
            <v>0</v>
          </cell>
          <cell r="BK136">
            <v>0</v>
          </cell>
          <cell r="BL136">
            <v>0</v>
          </cell>
          <cell r="BM136">
            <v>0</v>
          </cell>
          <cell r="BN136">
            <v>0</v>
          </cell>
          <cell r="BO136">
            <v>0</v>
          </cell>
          <cell r="BP136">
            <v>0</v>
          </cell>
          <cell r="BQ136">
            <v>0</v>
          </cell>
          <cell r="BR136">
            <v>0</v>
          </cell>
          <cell r="BS136">
            <v>0</v>
          </cell>
          <cell r="BT136">
            <v>0</v>
          </cell>
          <cell r="BV136" t="str">
            <v>Performance Based Conservation Pilot Program2015Adjustment</v>
          </cell>
        </row>
        <row r="137">
          <cell r="L137"/>
          <cell r="M137"/>
          <cell r="N137"/>
          <cell r="O137"/>
          <cell r="P137"/>
          <cell r="Q137"/>
          <cell r="R137"/>
          <cell r="S137">
            <v>0</v>
          </cell>
          <cell r="T137"/>
          <cell r="U137">
            <v>0</v>
          </cell>
          <cell r="V137">
            <v>0</v>
          </cell>
          <cell r="W137">
            <v>0</v>
          </cell>
          <cell r="X137">
            <v>0</v>
          </cell>
          <cell r="Y137">
            <v>0</v>
          </cell>
          <cell r="Z137">
            <v>0</v>
          </cell>
          <cell r="AA137">
            <v>0</v>
          </cell>
          <cell r="AB137">
            <v>0</v>
          </cell>
          <cell r="AC137">
            <v>0</v>
          </cell>
          <cell r="AD137">
            <v>0</v>
          </cell>
          <cell r="AE137">
            <v>0</v>
          </cell>
          <cell r="AF137">
            <v>0</v>
          </cell>
          <cell r="AG137">
            <v>0</v>
          </cell>
          <cell r="AH137">
            <v>0</v>
          </cell>
          <cell r="AI137">
            <v>0</v>
          </cell>
          <cell r="AJ137">
            <v>0</v>
          </cell>
          <cell r="AK137">
            <v>0</v>
          </cell>
          <cell r="AL137">
            <v>0</v>
          </cell>
          <cell r="AM137">
            <v>0</v>
          </cell>
          <cell r="AN137">
            <v>0</v>
          </cell>
          <cell r="AO137">
            <v>0</v>
          </cell>
          <cell r="AQ137"/>
          <cell r="AR137"/>
          <cell r="AS137"/>
          <cell r="AT137"/>
          <cell r="AU137"/>
          <cell r="AV137"/>
          <cell r="AW137"/>
          <cell r="AX137">
            <v>0</v>
          </cell>
          <cell r="AY137"/>
          <cell r="AZ137">
            <v>0</v>
          </cell>
          <cell r="BA137">
            <v>0</v>
          </cell>
          <cell r="BB137">
            <v>0</v>
          </cell>
          <cell r="BC137">
            <v>0</v>
          </cell>
          <cell r="BD137">
            <v>0</v>
          </cell>
          <cell r="BE137">
            <v>0</v>
          </cell>
          <cell r="BF137">
            <v>0</v>
          </cell>
          <cell r="BG137">
            <v>0</v>
          </cell>
          <cell r="BH137">
            <v>0</v>
          </cell>
          <cell r="BI137">
            <v>0</v>
          </cell>
          <cell r="BJ137">
            <v>0</v>
          </cell>
          <cell r="BK137">
            <v>0</v>
          </cell>
          <cell r="BL137">
            <v>0</v>
          </cell>
          <cell r="BM137">
            <v>0</v>
          </cell>
          <cell r="BN137">
            <v>0</v>
          </cell>
          <cell r="BO137">
            <v>0</v>
          </cell>
          <cell r="BP137">
            <v>0</v>
          </cell>
          <cell r="BQ137">
            <v>0</v>
          </cell>
          <cell r="BR137">
            <v>0</v>
          </cell>
          <cell r="BS137">
            <v>0</v>
          </cell>
          <cell r="BT137">
            <v>0</v>
          </cell>
          <cell r="BV137" t="str">
            <v>Re-Invest Pilot Program2015Adjustment</v>
          </cell>
        </row>
        <row r="138">
          <cell r="L138"/>
          <cell r="M138"/>
          <cell r="N138"/>
          <cell r="O138"/>
          <cell r="P138"/>
          <cell r="Q138"/>
          <cell r="R138"/>
          <cell r="S138">
            <v>0</v>
          </cell>
          <cell r="T138"/>
          <cell r="U138">
            <v>0</v>
          </cell>
          <cell r="V138">
            <v>0</v>
          </cell>
          <cell r="W138">
            <v>0</v>
          </cell>
          <cell r="X138">
            <v>0</v>
          </cell>
          <cell r="Y138">
            <v>0</v>
          </cell>
          <cell r="Z138">
            <v>0</v>
          </cell>
          <cell r="AA138">
            <v>0</v>
          </cell>
          <cell r="AB138">
            <v>0</v>
          </cell>
          <cell r="AC138">
            <v>0</v>
          </cell>
          <cell r="AD138">
            <v>0</v>
          </cell>
          <cell r="AE138">
            <v>0</v>
          </cell>
          <cell r="AF138">
            <v>0</v>
          </cell>
          <cell r="AG138">
            <v>0</v>
          </cell>
          <cell r="AH138">
            <v>0</v>
          </cell>
          <cell r="AI138">
            <v>0</v>
          </cell>
          <cell r="AJ138">
            <v>0</v>
          </cell>
          <cell r="AK138">
            <v>0</v>
          </cell>
          <cell r="AL138">
            <v>0</v>
          </cell>
          <cell r="AM138">
            <v>0</v>
          </cell>
          <cell r="AN138">
            <v>0</v>
          </cell>
          <cell r="AO138">
            <v>0</v>
          </cell>
          <cell r="AQ138"/>
          <cell r="AR138"/>
          <cell r="AS138"/>
          <cell r="AT138"/>
          <cell r="AU138"/>
          <cell r="AV138"/>
          <cell r="AW138"/>
          <cell r="AX138">
            <v>0</v>
          </cell>
          <cell r="AY138"/>
          <cell r="AZ138">
            <v>0</v>
          </cell>
          <cell r="BA138">
            <v>0</v>
          </cell>
          <cell r="BB138">
            <v>0</v>
          </cell>
          <cell r="BC138">
            <v>0</v>
          </cell>
          <cell r="BD138">
            <v>0</v>
          </cell>
          <cell r="BE138">
            <v>0</v>
          </cell>
          <cell r="BF138">
            <v>0</v>
          </cell>
          <cell r="BG138">
            <v>0</v>
          </cell>
          <cell r="BH138">
            <v>0</v>
          </cell>
          <cell r="BI138">
            <v>0</v>
          </cell>
          <cell r="BJ138">
            <v>0</v>
          </cell>
          <cell r="BK138">
            <v>0</v>
          </cell>
          <cell r="BL138">
            <v>0</v>
          </cell>
          <cell r="BM138">
            <v>0</v>
          </cell>
          <cell r="BN138">
            <v>0</v>
          </cell>
          <cell r="BO138">
            <v>0</v>
          </cell>
          <cell r="BP138">
            <v>0</v>
          </cell>
          <cell r="BQ138">
            <v>0</v>
          </cell>
          <cell r="BR138">
            <v>0</v>
          </cell>
          <cell r="BS138">
            <v>0</v>
          </cell>
          <cell r="BT138">
            <v>0</v>
          </cell>
          <cell r="BV138" t="str">
            <v>Residential Direct Install Pilot Program2015Adjustment</v>
          </cell>
        </row>
        <row r="139">
          <cell r="L139"/>
          <cell r="M139"/>
          <cell r="N139"/>
          <cell r="O139"/>
          <cell r="P139"/>
          <cell r="Q139"/>
          <cell r="R139"/>
          <cell r="S139">
            <v>0</v>
          </cell>
          <cell r="T139"/>
          <cell r="U139">
            <v>0</v>
          </cell>
          <cell r="V139">
            <v>0</v>
          </cell>
          <cell r="W139">
            <v>0</v>
          </cell>
          <cell r="X139">
            <v>0</v>
          </cell>
          <cell r="Y139">
            <v>0</v>
          </cell>
          <cell r="Z139">
            <v>0</v>
          </cell>
          <cell r="AA139">
            <v>0</v>
          </cell>
          <cell r="AB139">
            <v>0</v>
          </cell>
          <cell r="AC139">
            <v>0</v>
          </cell>
          <cell r="AD139">
            <v>0</v>
          </cell>
          <cell r="AE139">
            <v>0</v>
          </cell>
          <cell r="AF139">
            <v>0</v>
          </cell>
          <cell r="AG139">
            <v>0</v>
          </cell>
          <cell r="AH139">
            <v>0</v>
          </cell>
          <cell r="AI139">
            <v>0</v>
          </cell>
          <cell r="AJ139">
            <v>0</v>
          </cell>
          <cell r="AK139">
            <v>0</v>
          </cell>
          <cell r="AL139">
            <v>0</v>
          </cell>
          <cell r="AM139">
            <v>0</v>
          </cell>
          <cell r="AN139">
            <v>0</v>
          </cell>
          <cell r="AO139">
            <v>0</v>
          </cell>
          <cell r="AQ139"/>
          <cell r="AR139"/>
          <cell r="AS139"/>
          <cell r="AT139"/>
          <cell r="AU139"/>
          <cell r="AV139"/>
          <cell r="AW139"/>
          <cell r="AX139">
            <v>0</v>
          </cell>
          <cell r="AY139"/>
          <cell r="AZ139">
            <v>0</v>
          </cell>
          <cell r="BA139">
            <v>0</v>
          </cell>
          <cell r="BB139">
            <v>0</v>
          </cell>
          <cell r="BC139">
            <v>0</v>
          </cell>
          <cell r="BD139">
            <v>0</v>
          </cell>
          <cell r="BE139">
            <v>0</v>
          </cell>
          <cell r="BF139">
            <v>0</v>
          </cell>
          <cell r="BG139">
            <v>0</v>
          </cell>
          <cell r="BH139">
            <v>0</v>
          </cell>
          <cell r="BI139">
            <v>0</v>
          </cell>
          <cell r="BJ139">
            <v>0</v>
          </cell>
          <cell r="BK139">
            <v>0</v>
          </cell>
          <cell r="BL139">
            <v>0</v>
          </cell>
          <cell r="BM139">
            <v>0</v>
          </cell>
          <cell r="BN139">
            <v>0</v>
          </cell>
          <cell r="BO139">
            <v>0</v>
          </cell>
          <cell r="BP139">
            <v>0</v>
          </cell>
          <cell r="BQ139">
            <v>0</v>
          </cell>
          <cell r="BR139">
            <v>0</v>
          </cell>
          <cell r="BS139">
            <v>0</v>
          </cell>
          <cell r="BT139">
            <v>0</v>
          </cell>
          <cell r="BV139" t="str">
            <v>Residential Direct Mail Pilot Program2015Adjustment</v>
          </cell>
        </row>
        <row r="140">
          <cell r="L140"/>
          <cell r="M140"/>
          <cell r="N140"/>
          <cell r="O140"/>
          <cell r="P140"/>
          <cell r="Q140"/>
          <cell r="R140"/>
          <cell r="S140">
            <v>0</v>
          </cell>
          <cell r="T140"/>
          <cell r="U140">
            <v>0</v>
          </cell>
          <cell r="V140">
            <v>0</v>
          </cell>
          <cell r="W140">
            <v>0</v>
          </cell>
          <cell r="X140">
            <v>0</v>
          </cell>
          <cell r="Y140">
            <v>0</v>
          </cell>
          <cell r="Z140">
            <v>0</v>
          </cell>
          <cell r="AA140">
            <v>0</v>
          </cell>
          <cell r="AB140">
            <v>0</v>
          </cell>
          <cell r="AC140">
            <v>0</v>
          </cell>
          <cell r="AD140">
            <v>0</v>
          </cell>
          <cell r="AE140">
            <v>0</v>
          </cell>
          <cell r="AF140">
            <v>0</v>
          </cell>
          <cell r="AG140">
            <v>0</v>
          </cell>
          <cell r="AH140">
            <v>0</v>
          </cell>
          <cell r="AI140">
            <v>0</v>
          </cell>
          <cell r="AJ140">
            <v>0</v>
          </cell>
          <cell r="AK140">
            <v>0</v>
          </cell>
          <cell r="AL140">
            <v>0</v>
          </cell>
          <cell r="AM140">
            <v>0</v>
          </cell>
          <cell r="AN140">
            <v>0</v>
          </cell>
          <cell r="AO140">
            <v>0</v>
          </cell>
          <cell r="AQ140"/>
          <cell r="AR140"/>
          <cell r="AS140"/>
          <cell r="AT140"/>
          <cell r="AU140"/>
          <cell r="AV140"/>
          <cell r="AW140"/>
          <cell r="AX140">
            <v>0</v>
          </cell>
          <cell r="AY140"/>
          <cell r="AZ140">
            <v>0</v>
          </cell>
          <cell r="BA140">
            <v>0</v>
          </cell>
          <cell r="BB140">
            <v>0</v>
          </cell>
          <cell r="BC140">
            <v>0</v>
          </cell>
          <cell r="BD140">
            <v>0</v>
          </cell>
          <cell r="BE140">
            <v>0</v>
          </cell>
          <cell r="BF140">
            <v>0</v>
          </cell>
          <cell r="BG140">
            <v>0</v>
          </cell>
          <cell r="BH140">
            <v>0</v>
          </cell>
          <cell r="BI140">
            <v>0</v>
          </cell>
          <cell r="BJ140">
            <v>0</v>
          </cell>
          <cell r="BK140">
            <v>0</v>
          </cell>
          <cell r="BL140">
            <v>0</v>
          </cell>
          <cell r="BM140">
            <v>0</v>
          </cell>
          <cell r="BN140">
            <v>0</v>
          </cell>
          <cell r="BO140">
            <v>0</v>
          </cell>
          <cell r="BP140">
            <v>0</v>
          </cell>
          <cell r="BQ140">
            <v>0</v>
          </cell>
          <cell r="BR140">
            <v>0</v>
          </cell>
          <cell r="BS140">
            <v>0</v>
          </cell>
          <cell r="BT140">
            <v>0</v>
          </cell>
          <cell r="BV140" t="str">
            <v>Residential Ductless Heat Pump Pilot Program2015Adjustment</v>
          </cell>
        </row>
        <row r="141">
          <cell r="L141"/>
          <cell r="M141"/>
          <cell r="N141"/>
          <cell r="O141"/>
          <cell r="P141"/>
          <cell r="Q141"/>
          <cell r="R141"/>
          <cell r="S141">
            <v>0</v>
          </cell>
          <cell r="T141"/>
          <cell r="U141">
            <v>0</v>
          </cell>
          <cell r="V141">
            <v>0</v>
          </cell>
          <cell r="W141">
            <v>0</v>
          </cell>
          <cell r="X141">
            <v>0</v>
          </cell>
          <cell r="Y141">
            <v>0</v>
          </cell>
          <cell r="Z141">
            <v>0</v>
          </cell>
          <cell r="AA141">
            <v>0</v>
          </cell>
          <cell r="AB141">
            <v>0</v>
          </cell>
          <cell r="AC141">
            <v>0</v>
          </cell>
          <cell r="AD141">
            <v>0</v>
          </cell>
          <cell r="AE141">
            <v>0</v>
          </cell>
          <cell r="AF141">
            <v>0</v>
          </cell>
          <cell r="AG141">
            <v>0</v>
          </cell>
          <cell r="AH141">
            <v>0</v>
          </cell>
          <cell r="AI141">
            <v>0</v>
          </cell>
          <cell r="AJ141">
            <v>0</v>
          </cell>
          <cell r="AK141">
            <v>0</v>
          </cell>
          <cell r="AL141">
            <v>0</v>
          </cell>
          <cell r="AM141">
            <v>0</v>
          </cell>
          <cell r="AN141">
            <v>0</v>
          </cell>
          <cell r="AO141">
            <v>0</v>
          </cell>
          <cell r="AQ141"/>
          <cell r="AR141"/>
          <cell r="AS141"/>
          <cell r="AT141"/>
          <cell r="AU141"/>
          <cell r="AV141"/>
          <cell r="AW141"/>
          <cell r="AX141">
            <v>0</v>
          </cell>
          <cell r="AY141"/>
          <cell r="AZ141">
            <v>0</v>
          </cell>
          <cell r="BA141">
            <v>0</v>
          </cell>
          <cell r="BB141">
            <v>0</v>
          </cell>
          <cell r="BC141">
            <v>0</v>
          </cell>
          <cell r="BD141">
            <v>0</v>
          </cell>
          <cell r="BE141">
            <v>0</v>
          </cell>
          <cell r="BF141">
            <v>0</v>
          </cell>
          <cell r="BG141">
            <v>0</v>
          </cell>
          <cell r="BH141">
            <v>0</v>
          </cell>
          <cell r="BI141">
            <v>0</v>
          </cell>
          <cell r="BJ141">
            <v>0</v>
          </cell>
          <cell r="BK141">
            <v>0</v>
          </cell>
          <cell r="BL141">
            <v>0</v>
          </cell>
          <cell r="BM141">
            <v>0</v>
          </cell>
          <cell r="BN141">
            <v>0</v>
          </cell>
          <cell r="BO141">
            <v>0</v>
          </cell>
          <cell r="BP141">
            <v>0</v>
          </cell>
          <cell r="BQ141">
            <v>0</v>
          </cell>
          <cell r="BR141">
            <v>0</v>
          </cell>
          <cell r="BS141">
            <v>0</v>
          </cell>
          <cell r="BT141">
            <v>0</v>
          </cell>
          <cell r="BV141" t="str">
            <v>Residential Install Pilot Program2015Adjustment</v>
          </cell>
        </row>
        <row r="142">
          <cell r="L142"/>
          <cell r="M142"/>
          <cell r="N142"/>
          <cell r="O142"/>
          <cell r="P142"/>
          <cell r="Q142"/>
          <cell r="R142"/>
          <cell r="S142">
            <v>0</v>
          </cell>
          <cell r="T142"/>
          <cell r="U142">
            <v>0</v>
          </cell>
          <cell r="V142">
            <v>0</v>
          </cell>
          <cell r="W142">
            <v>0</v>
          </cell>
          <cell r="X142">
            <v>0</v>
          </cell>
          <cell r="Y142">
            <v>0</v>
          </cell>
          <cell r="Z142">
            <v>0</v>
          </cell>
          <cell r="AA142">
            <v>0</v>
          </cell>
          <cell r="AB142">
            <v>0</v>
          </cell>
          <cell r="AC142">
            <v>0</v>
          </cell>
          <cell r="AD142">
            <v>0</v>
          </cell>
          <cell r="AE142">
            <v>0</v>
          </cell>
          <cell r="AF142">
            <v>0</v>
          </cell>
          <cell r="AG142">
            <v>0</v>
          </cell>
          <cell r="AH142">
            <v>0</v>
          </cell>
          <cell r="AI142">
            <v>0</v>
          </cell>
          <cell r="AJ142">
            <v>0</v>
          </cell>
          <cell r="AK142">
            <v>0</v>
          </cell>
          <cell r="AL142">
            <v>0</v>
          </cell>
          <cell r="AM142">
            <v>0</v>
          </cell>
          <cell r="AN142">
            <v>0</v>
          </cell>
          <cell r="AO142">
            <v>0</v>
          </cell>
          <cell r="AQ142"/>
          <cell r="AR142"/>
          <cell r="AS142"/>
          <cell r="AT142"/>
          <cell r="AU142"/>
          <cell r="AV142"/>
          <cell r="AW142"/>
          <cell r="AX142">
            <v>0</v>
          </cell>
          <cell r="AY142"/>
          <cell r="AZ142">
            <v>0</v>
          </cell>
          <cell r="BA142">
            <v>0</v>
          </cell>
          <cell r="BB142">
            <v>0</v>
          </cell>
          <cell r="BC142">
            <v>0</v>
          </cell>
          <cell r="BD142">
            <v>0</v>
          </cell>
          <cell r="BE142">
            <v>0</v>
          </cell>
          <cell r="BF142">
            <v>0</v>
          </cell>
          <cell r="BG142">
            <v>0</v>
          </cell>
          <cell r="BH142">
            <v>0</v>
          </cell>
          <cell r="BI142">
            <v>0</v>
          </cell>
          <cell r="BJ142">
            <v>0</v>
          </cell>
          <cell r="BK142">
            <v>0</v>
          </cell>
          <cell r="BL142">
            <v>0</v>
          </cell>
          <cell r="BM142">
            <v>0</v>
          </cell>
          <cell r="BN142">
            <v>0</v>
          </cell>
          <cell r="BO142">
            <v>0</v>
          </cell>
          <cell r="BP142">
            <v>0</v>
          </cell>
          <cell r="BQ142">
            <v>0</v>
          </cell>
          <cell r="BR142">
            <v>0</v>
          </cell>
          <cell r="BS142">
            <v>0</v>
          </cell>
          <cell r="BT142">
            <v>0</v>
          </cell>
          <cell r="BV142" t="str">
            <v>Social Benchmarking Pilot Program2015Adjustment</v>
          </cell>
        </row>
        <row r="143">
          <cell r="L143"/>
          <cell r="M143"/>
          <cell r="N143"/>
          <cell r="O143"/>
          <cell r="P143"/>
          <cell r="Q143"/>
          <cell r="R143"/>
          <cell r="S143">
            <v>0</v>
          </cell>
          <cell r="T143"/>
          <cell r="U143">
            <v>0</v>
          </cell>
          <cell r="V143">
            <v>0</v>
          </cell>
          <cell r="W143">
            <v>0</v>
          </cell>
          <cell r="X143">
            <v>0</v>
          </cell>
          <cell r="Y143">
            <v>0</v>
          </cell>
          <cell r="Z143">
            <v>0</v>
          </cell>
          <cell r="AA143">
            <v>0</v>
          </cell>
          <cell r="AB143">
            <v>0</v>
          </cell>
          <cell r="AC143">
            <v>0</v>
          </cell>
          <cell r="AD143">
            <v>0</v>
          </cell>
          <cell r="AE143">
            <v>0</v>
          </cell>
          <cell r="AF143">
            <v>0</v>
          </cell>
          <cell r="AG143">
            <v>0</v>
          </cell>
          <cell r="AH143">
            <v>0</v>
          </cell>
          <cell r="AI143">
            <v>0</v>
          </cell>
          <cell r="AJ143">
            <v>0</v>
          </cell>
          <cell r="AK143">
            <v>0</v>
          </cell>
          <cell r="AL143">
            <v>0</v>
          </cell>
          <cell r="AM143">
            <v>0</v>
          </cell>
          <cell r="AN143">
            <v>0</v>
          </cell>
          <cell r="AO143">
            <v>0</v>
          </cell>
          <cell r="AQ143"/>
          <cell r="AR143"/>
          <cell r="AS143"/>
          <cell r="AT143"/>
          <cell r="AU143"/>
          <cell r="AV143"/>
          <cell r="AW143"/>
          <cell r="AX143">
            <v>0</v>
          </cell>
          <cell r="AY143"/>
          <cell r="AZ143">
            <v>0</v>
          </cell>
          <cell r="BA143">
            <v>0</v>
          </cell>
          <cell r="BB143">
            <v>0</v>
          </cell>
          <cell r="BC143">
            <v>0</v>
          </cell>
          <cell r="BD143">
            <v>0</v>
          </cell>
          <cell r="BE143">
            <v>0</v>
          </cell>
          <cell r="BF143">
            <v>0</v>
          </cell>
          <cell r="BG143">
            <v>0</v>
          </cell>
          <cell r="BH143">
            <v>0</v>
          </cell>
          <cell r="BI143">
            <v>0</v>
          </cell>
          <cell r="BJ143">
            <v>0</v>
          </cell>
          <cell r="BK143">
            <v>0</v>
          </cell>
          <cell r="BL143">
            <v>0</v>
          </cell>
          <cell r="BM143">
            <v>0</v>
          </cell>
          <cell r="BN143">
            <v>0</v>
          </cell>
          <cell r="BO143">
            <v>0</v>
          </cell>
          <cell r="BP143">
            <v>0</v>
          </cell>
          <cell r="BQ143">
            <v>0</v>
          </cell>
          <cell r="BR143">
            <v>0</v>
          </cell>
          <cell r="BS143">
            <v>0</v>
          </cell>
          <cell r="BT143">
            <v>0</v>
          </cell>
          <cell r="BV143" t="str">
            <v>Solar Powered Attic Ventilation Pilot Program2015Adjustment</v>
          </cell>
        </row>
        <row r="144">
          <cell r="L144"/>
          <cell r="M144"/>
          <cell r="N144"/>
          <cell r="O144"/>
          <cell r="P144"/>
          <cell r="Q144"/>
          <cell r="R144"/>
          <cell r="S144">
            <v>0</v>
          </cell>
          <cell r="T144"/>
          <cell r="U144">
            <v>0</v>
          </cell>
          <cell r="V144">
            <v>0</v>
          </cell>
          <cell r="W144">
            <v>0</v>
          </cell>
          <cell r="X144">
            <v>0</v>
          </cell>
          <cell r="Y144">
            <v>0</v>
          </cell>
          <cell r="Z144">
            <v>0</v>
          </cell>
          <cell r="AA144">
            <v>0</v>
          </cell>
          <cell r="AB144">
            <v>0</v>
          </cell>
          <cell r="AC144">
            <v>0</v>
          </cell>
          <cell r="AD144">
            <v>0</v>
          </cell>
          <cell r="AE144">
            <v>0</v>
          </cell>
          <cell r="AF144">
            <v>0</v>
          </cell>
          <cell r="AG144">
            <v>0</v>
          </cell>
          <cell r="AH144">
            <v>0</v>
          </cell>
          <cell r="AI144">
            <v>0</v>
          </cell>
          <cell r="AJ144">
            <v>0</v>
          </cell>
          <cell r="AK144">
            <v>0</v>
          </cell>
          <cell r="AL144">
            <v>0</v>
          </cell>
          <cell r="AM144">
            <v>0</v>
          </cell>
          <cell r="AN144">
            <v>0</v>
          </cell>
          <cell r="AO144">
            <v>0</v>
          </cell>
          <cell r="AQ144"/>
          <cell r="AR144"/>
          <cell r="AS144"/>
          <cell r="AT144"/>
          <cell r="AU144"/>
          <cell r="AV144"/>
          <cell r="AW144"/>
          <cell r="AX144">
            <v>0</v>
          </cell>
          <cell r="AY144"/>
          <cell r="AZ144">
            <v>0</v>
          </cell>
          <cell r="BA144">
            <v>0</v>
          </cell>
          <cell r="BB144">
            <v>0</v>
          </cell>
          <cell r="BC144">
            <v>0</v>
          </cell>
          <cell r="BD144">
            <v>0</v>
          </cell>
          <cell r="BE144">
            <v>0</v>
          </cell>
          <cell r="BF144">
            <v>0</v>
          </cell>
          <cell r="BG144">
            <v>0</v>
          </cell>
          <cell r="BH144">
            <v>0</v>
          </cell>
          <cell r="BI144">
            <v>0</v>
          </cell>
          <cell r="BJ144">
            <v>0</v>
          </cell>
          <cell r="BK144">
            <v>0</v>
          </cell>
          <cell r="BL144">
            <v>0</v>
          </cell>
          <cell r="BM144">
            <v>0</v>
          </cell>
          <cell r="BN144">
            <v>0</v>
          </cell>
          <cell r="BO144">
            <v>0</v>
          </cell>
          <cell r="BP144">
            <v>0</v>
          </cell>
          <cell r="BQ144">
            <v>0</v>
          </cell>
          <cell r="BR144">
            <v>0</v>
          </cell>
          <cell r="BS144">
            <v>0</v>
          </cell>
          <cell r="BT144">
            <v>0</v>
          </cell>
          <cell r="BV144" t="str">
            <v>Truckload Event Pilot Program2015Adjustment</v>
          </cell>
        </row>
        <row r="145">
          <cell r="L145"/>
          <cell r="M145"/>
          <cell r="N145"/>
          <cell r="O145"/>
          <cell r="P145"/>
          <cell r="Q145"/>
          <cell r="R145"/>
          <cell r="S145">
            <v>0</v>
          </cell>
          <cell r="T145"/>
          <cell r="U145">
            <v>0</v>
          </cell>
          <cell r="V145">
            <v>0</v>
          </cell>
          <cell r="W145">
            <v>0</v>
          </cell>
          <cell r="X145">
            <v>0</v>
          </cell>
          <cell r="Y145">
            <v>0</v>
          </cell>
          <cell r="Z145">
            <v>0</v>
          </cell>
          <cell r="AA145">
            <v>0</v>
          </cell>
          <cell r="AB145">
            <v>0</v>
          </cell>
          <cell r="AC145">
            <v>0</v>
          </cell>
          <cell r="AD145">
            <v>0</v>
          </cell>
          <cell r="AE145">
            <v>0</v>
          </cell>
          <cell r="AF145">
            <v>0</v>
          </cell>
          <cell r="AG145">
            <v>0</v>
          </cell>
          <cell r="AH145">
            <v>0</v>
          </cell>
          <cell r="AI145">
            <v>0</v>
          </cell>
          <cell r="AJ145">
            <v>0</v>
          </cell>
          <cell r="AK145">
            <v>0</v>
          </cell>
          <cell r="AL145">
            <v>0</v>
          </cell>
          <cell r="AM145">
            <v>0</v>
          </cell>
          <cell r="AN145">
            <v>0</v>
          </cell>
          <cell r="AO145">
            <v>0</v>
          </cell>
          <cell r="AQ145"/>
          <cell r="AR145"/>
          <cell r="AS145"/>
          <cell r="AT145"/>
          <cell r="AU145"/>
          <cell r="AV145"/>
          <cell r="AW145"/>
          <cell r="AX145">
            <v>0</v>
          </cell>
          <cell r="AY145"/>
          <cell r="AZ145">
            <v>0</v>
          </cell>
          <cell r="BA145">
            <v>0</v>
          </cell>
          <cell r="BB145">
            <v>0</v>
          </cell>
          <cell r="BC145">
            <v>0</v>
          </cell>
          <cell r="BD145">
            <v>0</v>
          </cell>
          <cell r="BE145">
            <v>0</v>
          </cell>
          <cell r="BF145">
            <v>0</v>
          </cell>
          <cell r="BG145">
            <v>0</v>
          </cell>
          <cell r="BH145">
            <v>0</v>
          </cell>
          <cell r="BI145">
            <v>0</v>
          </cell>
          <cell r="BJ145">
            <v>0</v>
          </cell>
          <cell r="BK145">
            <v>0</v>
          </cell>
          <cell r="BL145">
            <v>0</v>
          </cell>
          <cell r="BM145">
            <v>0</v>
          </cell>
          <cell r="BN145">
            <v>0</v>
          </cell>
          <cell r="BO145">
            <v>0</v>
          </cell>
          <cell r="BP145">
            <v>0</v>
          </cell>
          <cell r="BQ145">
            <v>0</v>
          </cell>
          <cell r="BR145">
            <v>0</v>
          </cell>
          <cell r="BS145">
            <v>0</v>
          </cell>
          <cell r="BT145">
            <v>0</v>
          </cell>
          <cell r="BV145" t="str">
            <v>Save on Energy Retrofit Program Enabled Savings2015Adjustment</v>
          </cell>
        </row>
        <row r="146">
          <cell r="L146"/>
          <cell r="M146"/>
          <cell r="N146"/>
          <cell r="O146"/>
          <cell r="P146"/>
          <cell r="Q146"/>
          <cell r="R146"/>
          <cell r="S146">
            <v>0</v>
          </cell>
          <cell r="T146"/>
          <cell r="U146">
            <v>0</v>
          </cell>
          <cell r="V146">
            <v>0</v>
          </cell>
          <cell r="W146">
            <v>0</v>
          </cell>
          <cell r="X146">
            <v>0</v>
          </cell>
          <cell r="Y146">
            <v>0</v>
          </cell>
          <cell r="Z146">
            <v>0</v>
          </cell>
          <cell r="AA146">
            <v>0</v>
          </cell>
          <cell r="AB146">
            <v>0</v>
          </cell>
          <cell r="AC146">
            <v>0</v>
          </cell>
          <cell r="AD146">
            <v>0</v>
          </cell>
          <cell r="AE146">
            <v>0</v>
          </cell>
          <cell r="AF146">
            <v>0</v>
          </cell>
          <cell r="AG146">
            <v>0</v>
          </cell>
          <cell r="AH146">
            <v>0</v>
          </cell>
          <cell r="AI146">
            <v>0</v>
          </cell>
          <cell r="AJ146">
            <v>0</v>
          </cell>
          <cell r="AK146">
            <v>0</v>
          </cell>
          <cell r="AL146">
            <v>0</v>
          </cell>
          <cell r="AM146">
            <v>0</v>
          </cell>
          <cell r="AN146">
            <v>0</v>
          </cell>
          <cell r="AO146">
            <v>0</v>
          </cell>
          <cell r="AQ146"/>
          <cell r="AR146"/>
          <cell r="AS146"/>
          <cell r="AT146"/>
          <cell r="AU146"/>
          <cell r="AV146"/>
          <cell r="AW146"/>
          <cell r="AX146">
            <v>0</v>
          </cell>
          <cell r="AY146"/>
          <cell r="AZ146">
            <v>0</v>
          </cell>
          <cell r="BA146">
            <v>0</v>
          </cell>
          <cell r="BB146">
            <v>0</v>
          </cell>
          <cell r="BC146">
            <v>0</v>
          </cell>
          <cell r="BD146">
            <v>0</v>
          </cell>
          <cell r="BE146">
            <v>0</v>
          </cell>
          <cell r="BF146">
            <v>0</v>
          </cell>
          <cell r="BG146">
            <v>0</v>
          </cell>
          <cell r="BH146">
            <v>0</v>
          </cell>
          <cell r="BI146">
            <v>0</v>
          </cell>
          <cell r="BJ146">
            <v>0</v>
          </cell>
          <cell r="BK146">
            <v>0</v>
          </cell>
          <cell r="BL146">
            <v>0</v>
          </cell>
          <cell r="BM146">
            <v>0</v>
          </cell>
          <cell r="BN146">
            <v>0</v>
          </cell>
          <cell r="BO146">
            <v>0</v>
          </cell>
          <cell r="BP146">
            <v>0</v>
          </cell>
          <cell r="BQ146">
            <v>0</v>
          </cell>
          <cell r="BR146">
            <v>0</v>
          </cell>
          <cell r="BS146">
            <v>0</v>
          </cell>
          <cell r="BT146">
            <v>0</v>
          </cell>
          <cell r="BV146" t="str">
            <v>Save on Energy High Performance New Construction Program Enabled Savings2015Adjustment</v>
          </cell>
        </row>
        <row r="147">
          <cell r="L147"/>
          <cell r="M147"/>
          <cell r="N147"/>
          <cell r="O147"/>
          <cell r="P147"/>
          <cell r="Q147"/>
          <cell r="R147"/>
          <cell r="S147">
            <v>0</v>
          </cell>
          <cell r="T147"/>
          <cell r="U147">
            <v>0</v>
          </cell>
          <cell r="V147">
            <v>0</v>
          </cell>
          <cell r="W147">
            <v>0</v>
          </cell>
          <cell r="X147">
            <v>0</v>
          </cell>
          <cell r="Y147">
            <v>0</v>
          </cell>
          <cell r="Z147">
            <v>0</v>
          </cell>
          <cell r="AA147">
            <v>0</v>
          </cell>
          <cell r="AB147">
            <v>0</v>
          </cell>
          <cell r="AC147">
            <v>0</v>
          </cell>
          <cell r="AD147">
            <v>0</v>
          </cell>
          <cell r="AE147">
            <v>0</v>
          </cell>
          <cell r="AF147">
            <v>0</v>
          </cell>
          <cell r="AG147">
            <v>0</v>
          </cell>
          <cell r="AH147">
            <v>0</v>
          </cell>
          <cell r="AI147">
            <v>0</v>
          </cell>
          <cell r="AJ147">
            <v>0</v>
          </cell>
          <cell r="AK147">
            <v>0</v>
          </cell>
          <cell r="AL147">
            <v>0</v>
          </cell>
          <cell r="AM147">
            <v>0</v>
          </cell>
          <cell r="AN147">
            <v>0</v>
          </cell>
          <cell r="AO147">
            <v>0</v>
          </cell>
          <cell r="AQ147"/>
          <cell r="AR147"/>
          <cell r="AS147"/>
          <cell r="AT147"/>
          <cell r="AU147"/>
          <cell r="AV147"/>
          <cell r="AW147"/>
          <cell r="AX147">
            <v>0</v>
          </cell>
          <cell r="AY147"/>
          <cell r="AZ147">
            <v>0</v>
          </cell>
          <cell r="BA147">
            <v>0</v>
          </cell>
          <cell r="BB147">
            <v>0</v>
          </cell>
          <cell r="BC147">
            <v>0</v>
          </cell>
          <cell r="BD147">
            <v>0</v>
          </cell>
          <cell r="BE147">
            <v>0</v>
          </cell>
          <cell r="BF147">
            <v>0</v>
          </cell>
          <cell r="BG147">
            <v>0</v>
          </cell>
          <cell r="BH147">
            <v>0</v>
          </cell>
          <cell r="BI147">
            <v>0</v>
          </cell>
          <cell r="BJ147">
            <v>0</v>
          </cell>
          <cell r="BK147">
            <v>0</v>
          </cell>
          <cell r="BL147">
            <v>0</v>
          </cell>
          <cell r="BM147">
            <v>0</v>
          </cell>
          <cell r="BN147">
            <v>0</v>
          </cell>
          <cell r="BO147">
            <v>0</v>
          </cell>
          <cell r="BP147">
            <v>0</v>
          </cell>
          <cell r="BQ147">
            <v>0</v>
          </cell>
          <cell r="BR147">
            <v>0</v>
          </cell>
          <cell r="BS147">
            <v>0</v>
          </cell>
          <cell r="BT147">
            <v>0</v>
          </cell>
          <cell r="BV147" t="str">
            <v>Save on Energy Process &amp; Systems Upgrades Program Enabled Savings2015Adjustment</v>
          </cell>
        </row>
        <row r="148">
          <cell r="L148"/>
          <cell r="M148"/>
          <cell r="N148"/>
          <cell r="O148"/>
          <cell r="P148"/>
          <cell r="Q148"/>
          <cell r="R148"/>
          <cell r="S148">
            <v>0</v>
          </cell>
          <cell r="T148"/>
          <cell r="U148">
            <v>0</v>
          </cell>
          <cell r="V148">
            <v>0</v>
          </cell>
          <cell r="W148">
            <v>0</v>
          </cell>
          <cell r="X148">
            <v>0</v>
          </cell>
          <cell r="Y148">
            <v>0</v>
          </cell>
          <cell r="Z148">
            <v>0</v>
          </cell>
          <cell r="AA148">
            <v>0</v>
          </cell>
          <cell r="AB148">
            <v>0</v>
          </cell>
          <cell r="AC148">
            <v>0</v>
          </cell>
          <cell r="AD148">
            <v>0</v>
          </cell>
          <cell r="AE148">
            <v>0</v>
          </cell>
          <cell r="AF148">
            <v>0</v>
          </cell>
          <cell r="AG148">
            <v>0</v>
          </cell>
          <cell r="AH148">
            <v>0</v>
          </cell>
          <cell r="AI148">
            <v>0</v>
          </cell>
          <cell r="AJ148">
            <v>0</v>
          </cell>
          <cell r="AK148">
            <v>0</v>
          </cell>
          <cell r="AL148">
            <v>0</v>
          </cell>
          <cell r="AM148">
            <v>0</v>
          </cell>
          <cell r="AN148">
            <v>0</v>
          </cell>
          <cell r="AO148">
            <v>0</v>
          </cell>
          <cell r="AQ148"/>
          <cell r="AR148"/>
          <cell r="AS148"/>
          <cell r="AT148"/>
          <cell r="AU148"/>
          <cell r="AV148"/>
          <cell r="AW148"/>
          <cell r="AX148">
            <v>0</v>
          </cell>
          <cell r="AY148"/>
          <cell r="AZ148">
            <v>0</v>
          </cell>
          <cell r="BA148">
            <v>0</v>
          </cell>
          <cell r="BB148">
            <v>0</v>
          </cell>
          <cell r="BC148">
            <v>0</v>
          </cell>
          <cell r="BD148">
            <v>0</v>
          </cell>
          <cell r="BE148">
            <v>0</v>
          </cell>
          <cell r="BF148">
            <v>0</v>
          </cell>
          <cell r="BG148">
            <v>0</v>
          </cell>
          <cell r="BH148">
            <v>0</v>
          </cell>
          <cell r="BI148">
            <v>0</v>
          </cell>
          <cell r="BJ148">
            <v>0</v>
          </cell>
          <cell r="BK148">
            <v>0</v>
          </cell>
          <cell r="BL148">
            <v>0</v>
          </cell>
          <cell r="BM148">
            <v>0</v>
          </cell>
          <cell r="BN148">
            <v>0</v>
          </cell>
          <cell r="BO148">
            <v>0</v>
          </cell>
          <cell r="BP148">
            <v>0</v>
          </cell>
          <cell r="BQ148">
            <v>0</v>
          </cell>
          <cell r="BR148">
            <v>0</v>
          </cell>
          <cell r="BS148">
            <v>0</v>
          </cell>
          <cell r="BT148">
            <v>0</v>
          </cell>
          <cell r="BV148" t="str">
            <v>Proposed Program or Pilot2015Adjustment</v>
          </cell>
        </row>
        <row r="149">
          <cell r="L149"/>
          <cell r="M149"/>
          <cell r="N149"/>
          <cell r="O149"/>
          <cell r="P149"/>
          <cell r="Q149"/>
          <cell r="R149"/>
          <cell r="S149">
            <v>0</v>
          </cell>
          <cell r="T149"/>
          <cell r="U149">
            <v>0</v>
          </cell>
          <cell r="V149">
            <v>0</v>
          </cell>
          <cell r="W149">
            <v>0</v>
          </cell>
          <cell r="X149">
            <v>0</v>
          </cell>
          <cell r="Y149">
            <v>0</v>
          </cell>
          <cell r="Z149">
            <v>0</v>
          </cell>
          <cell r="AA149">
            <v>0</v>
          </cell>
          <cell r="AB149">
            <v>0</v>
          </cell>
          <cell r="AC149">
            <v>0</v>
          </cell>
          <cell r="AD149">
            <v>0</v>
          </cell>
          <cell r="AE149">
            <v>0</v>
          </cell>
          <cell r="AF149">
            <v>0</v>
          </cell>
          <cell r="AG149">
            <v>0</v>
          </cell>
          <cell r="AH149">
            <v>0</v>
          </cell>
          <cell r="AI149">
            <v>0</v>
          </cell>
          <cell r="AJ149">
            <v>0</v>
          </cell>
          <cell r="AK149">
            <v>0</v>
          </cell>
          <cell r="AL149">
            <v>0</v>
          </cell>
          <cell r="AM149">
            <v>0</v>
          </cell>
          <cell r="AN149">
            <v>0</v>
          </cell>
          <cell r="AO149">
            <v>0</v>
          </cell>
          <cell r="AQ149"/>
          <cell r="AR149"/>
          <cell r="AS149"/>
          <cell r="AT149"/>
          <cell r="AU149"/>
          <cell r="AV149"/>
          <cell r="AW149"/>
          <cell r="AX149">
            <v>0</v>
          </cell>
          <cell r="AY149"/>
          <cell r="AZ149">
            <v>0</v>
          </cell>
          <cell r="BA149">
            <v>0</v>
          </cell>
          <cell r="BB149">
            <v>0</v>
          </cell>
          <cell r="BC149">
            <v>0</v>
          </cell>
          <cell r="BD149">
            <v>0</v>
          </cell>
          <cell r="BE149">
            <v>0</v>
          </cell>
          <cell r="BF149">
            <v>0</v>
          </cell>
          <cell r="BG149">
            <v>0</v>
          </cell>
          <cell r="BH149">
            <v>0</v>
          </cell>
          <cell r="BI149">
            <v>0</v>
          </cell>
          <cell r="BJ149">
            <v>0</v>
          </cell>
          <cell r="BK149">
            <v>0</v>
          </cell>
          <cell r="BL149">
            <v>0</v>
          </cell>
          <cell r="BM149">
            <v>0</v>
          </cell>
          <cell r="BN149">
            <v>0</v>
          </cell>
          <cell r="BO149">
            <v>0</v>
          </cell>
          <cell r="BP149">
            <v>0</v>
          </cell>
          <cell r="BQ149">
            <v>0</v>
          </cell>
          <cell r="BR149">
            <v>0</v>
          </cell>
          <cell r="BS149">
            <v>0</v>
          </cell>
          <cell r="BT149">
            <v>0</v>
          </cell>
          <cell r="BV149" t="str">
            <v>Unassigned Target2015Adjustment</v>
          </cell>
        </row>
        <row r="150">
          <cell r="L150"/>
          <cell r="M150"/>
          <cell r="N150"/>
          <cell r="O150"/>
          <cell r="P150"/>
          <cell r="Q150"/>
          <cell r="R150"/>
          <cell r="S150">
            <v>0</v>
          </cell>
          <cell r="T150"/>
          <cell r="U150">
            <v>0</v>
          </cell>
          <cell r="V150">
            <v>0</v>
          </cell>
          <cell r="W150">
            <v>0</v>
          </cell>
          <cell r="X150">
            <v>0</v>
          </cell>
          <cell r="Y150">
            <v>0</v>
          </cell>
          <cell r="Z150">
            <v>0</v>
          </cell>
          <cell r="AA150">
            <v>0</v>
          </cell>
          <cell r="AB150">
            <v>0</v>
          </cell>
          <cell r="AC150">
            <v>0</v>
          </cell>
          <cell r="AD150">
            <v>0</v>
          </cell>
          <cell r="AE150">
            <v>0</v>
          </cell>
          <cell r="AF150">
            <v>0</v>
          </cell>
          <cell r="AG150">
            <v>0</v>
          </cell>
          <cell r="AH150">
            <v>0</v>
          </cell>
          <cell r="AI150">
            <v>0</v>
          </cell>
          <cell r="AJ150">
            <v>0</v>
          </cell>
          <cell r="AK150">
            <v>0</v>
          </cell>
          <cell r="AL150">
            <v>0</v>
          </cell>
          <cell r="AM150">
            <v>0</v>
          </cell>
          <cell r="AN150">
            <v>0</v>
          </cell>
          <cell r="AO150">
            <v>0</v>
          </cell>
          <cell r="AQ150"/>
          <cell r="AR150"/>
          <cell r="AS150"/>
          <cell r="AT150"/>
          <cell r="AU150"/>
          <cell r="AV150"/>
          <cell r="AW150"/>
          <cell r="AX150">
            <v>0</v>
          </cell>
          <cell r="AY150"/>
          <cell r="AZ150">
            <v>0</v>
          </cell>
          <cell r="BA150">
            <v>0</v>
          </cell>
          <cell r="BB150">
            <v>0</v>
          </cell>
          <cell r="BC150">
            <v>0</v>
          </cell>
          <cell r="BD150">
            <v>0</v>
          </cell>
          <cell r="BE150">
            <v>0</v>
          </cell>
          <cell r="BF150">
            <v>0</v>
          </cell>
          <cell r="BG150">
            <v>0</v>
          </cell>
          <cell r="BH150">
            <v>0</v>
          </cell>
          <cell r="BI150">
            <v>0</v>
          </cell>
          <cell r="BJ150">
            <v>0</v>
          </cell>
          <cell r="BK150">
            <v>0</v>
          </cell>
          <cell r="BL150">
            <v>0</v>
          </cell>
          <cell r="BM150">
            <v>0</v>
          </cell>
          <cell r="BN150">
            <v>0</v>
          </cell>
          <cell r="BO150">
            <v>0</v>
          </cell>
          <cell r="BP150">
            <v>0</v>
          </cell>
          <cell r="BQ150">
            <v>0</v>
          </cell>
          <cell r="BR150">
            <v>0</v>
          </cell>
          <cell r="BS150">
            <v>0</v>
          </cell>
          <cell r="BT150">
            <v>0</v>
          </cell>
          <cell r="BV150" t="str">
            <v>EnerNOC Conservation Fund Pilot Program2015Adjustment</v>
          </cell>
        </row>
        <row r="151">
          <cell r="L151"/>
          <cell r="M151"/>
          <cell r="N151"/>
          <cell r="O151"/>
          <cell r="P151"/>
          <cell r="Q151"/>
          <cell r="R151"/>
          <cell r="S151">
            <v>0</v>
          </cell>
          <cell r="T151"/>
          <cell r="U151">
            <v>0</v>
          </cell>
          <cell r="V151">
            <v>0</v>
          </cell>
          <cell r="W151">
            <v>0</v>
          </cell>
          <cell r="X151">
            <v>0</v>
          </cell>
          <cell r="Y151">
            <v>0</v>
          </cell>
          <cell r="Z151">
            <v>0</v>
          </cell>
          <cell r="AA151">
            <v>0</v>
          </cell>
          <cell r="AB151">
            <v>0</v>
          </cell>
          <cell r="AC151">
            <v>0</v>
          </cell>
          <cell r="AD151">
            <v>0</v>
          </cell>
          <cell r="AE151">
            <v>0</v>
          </cell>
          <cell r="AF151">
            <v>0</v>
          </cell>
          <cell r="AG151">
            <v>0</v>
          </cell>
          <cell r="AH151">
            <v>0</v>
          </cell>
          <cell r="AI151">
            <v>0</v>
          </cell>
          <cell r="AJ151">
            <v>0</v>
          </cell>
          <cell r="AK151">
            <v>0</v>
          </cell>
          <cell r="AL151">
            <v>0</v>
          </cell>
          <cell r="AM151">
            <v>0</v>
          </cell>
          <cell r="AN151">
            <v>0</v>
          </cell>
          <cell r="AO151">
            <v>0</v>
          </cell>
          <cell r="AQ151"/>
          <cell r="AR151"/>
          <cell r="AS151"/>
          <cell r="AT151"/>
          <cell r="AU151"/>
          <cell r="AV151"/>
          <cell r="AW151"/>
          <cell r="AX151">
            <v>0</v>
          </cell>
          <cell r="AY151"/>
          <cell r="AZ151">
            <v>0</v>
          </cell>
          <cell r="BA151">
            <v>0</v>
          </cell>
          <cell r="BB151">
            <v>0</v>
          </cell>
          <cell r="BC151">
            <v>0</v>
          </cell>
          <cell r="BD151">
            <v>0</v>
          </cell>
          <cell r="BE151">
            <v>0</v>
          </cell>
          <cell r="BF151">
            <v>0</v>
          </cell>
          <cell r="BG151">
            <v>0</v>
          </cell>
          <cell r="BH151">
            <v>0</v>
          </cell>
          <cell r="BI151">
            <v>0</v>
          </cell>
          <cell r="BJ151">
            <v>0</v>
          </cell>
          <cell r="BK151">
            <v>0</v>
          </cell>
          <cell r="BL151">
            <v>0</v>
          </cell>
          <cell r="BM151">
            <v>0</v>
          </cell>
          <cell r="BN151">
            <v>0</v>
          </cell>
          <cell r="BO151">
            <v>0</v>
          </cell>
          <cell r="BP151">
            <v>0</v>
          </cell>
          <cell r="BQ151">
            <v>0</v>
          </cell>
          <cell r="BR151">
            <v>0</v>
          </cell>
          <cell r="BS151">
            <v>0</v>
          </cell>
          <cell r="BT151">
            <v>0</v>
          </cell>
          <cell r="BV151" t="str">
            <v>Home Depot Home Appliance Market Uplift Conservation Fund Pilot Program2015Adjustment</v>
          </cell>
        </row>
        <row r="152">
          <cell r="L152"/>
          <cell r="M152"/>
          <cell r="N152"/>
          <cell r="O152"/>
          <cell r="P152"/>
          <cell r="Q152"/>
          <cell r="R152"/>
          <cell r="S152">
            <v>0</v>
          </cell>
          <cell r="T152"/>
          <cell r="U152">
            <v>0</v>
          </cell>
          <cell r="V152">
            <v>0</v>
          </cell>
          <cell r="W152">
            <v>0</v>
          </cell>
          <cell r="X152">
            <v>0</v>
          </cell>
          <cell r="Y152">
            <v>0</v>
          </cell>
          <cell r="Z152">
            <v>0</v>
          </cell>
          <cell r="AA152">
            <v>0</v>
          </cell>
          <cell r="AB152">
            <v>0</v>
          </cell>
          <cell r="AC152">
            <v>0</v>
          </cell>
          <cell r="AD152">
            <v>0</v>
          </cell>
          <cell r="AE152">
            <v>0</v>
          </cell>
          <cell r="AF152">
            <v>0</v>
          </cell>
          <cell r="AG152">
            <v>0</v>
          </cell>
          <cell r="AH152">
            <v>0</v>
          </cell>
          <cell r="AI152">
            <v>0</v>
          </cell>
          <cell r="AJ152">
            <v>0</v>
          </cell>
          <cell r="AK152">
            <v>0</v>
          </cell>
          <cell r="AL152">
            <v>0</v>
          </cell>
          <cell r="AM152">
            <v>0</v>
          </cell>
          <cell r="AN152">
            <v>0</v>
          </cell>
          <cell r="AO152">
            <v>0</v>
          </cell>
          <cell r="AQ152"/>
          <cell r="AR152"/>
          <cell r="AS152"/>
          <cell r="AT152"/>
          <cell r="AU152"/>
          <cell r="AV152"/>
          <cell r="AW152"/>
          <cell r="AX152">
            <v>0</v>
          </cell>
          <cell r="AY152"/>
          <cell r="AZ152">
            <v>0</v>
          </cell>
          <cell r="BA152">
            <v>0</v>
          </cell>
          <cell r="BB152">
            <v>0</v>
          </cell>
          <cell r="BC152">
            <v>0</v>
          </cell>
          <cell r="BD152">
            <v>0</v>
          </cell>
          <cell r="BE152">
            <v>0</v>
          </cell>
          <cell r="BF152">
            <v>0</v>
          </cell>
          <cell r="BG152">
            <v>0</v>
          </cell>
          <cell r="BH152">
            <v>0</v>
          </cell>
          <cell r="BI152">
            <v>0</v>
          </cell>
          <cell r="BJ152">
            <v>0</v>
          </cell>
          <cell r="BK152">
            <v>0</v>
          </cell>
          <cell r="BL152">
            <v>0</v>
          </cell>
          <cell r="BM152">
            <v>0</v>
          </cell>
          <cell r="BN152">
            <v>0</v>
          </cell>
          <cell r="BO152">
            <v>0</v>
          </cell>
          <cell r="BP152">
            <v>0</v>
          </cell>
          <cell r="BQ152">
            <v>0</v>
          </cell>
          <cell r="BR152">
            <v>0</v>
          </cell>
          <cell r="BS152">
            <v>0</v>
          </cell>
          <cell r="BT152">
            <v>0</v>
          </cell>
          <cell r="BV152" t="str">
            <v>Loblaw P4P Conservation Fund Pilot Program2015Adjustment</v>
          </cell>
        </row>
        <row r="153">
          <cell r="L153"/>
          <cell r="M153"/>
          <cell r="N153"/>
          <cell r="O153"/>
          <cell r="P153"/>
          <cell r="Q153"/>
          <cell r="R153"/>
          <cell r="S153">
            <v>0</v>
          </cell>
          <cell r="T153"/>
          <cell r="U153">
            <v>0</v>
          </cell>
          <cell r="V153">
            <v>0</v>
          </cell>
          <cell r="W153">
            <v>0</v>
          </cell>
          <cell r="X153">
            <v>0</v>
          </cell>
          <cell r="Y153">
            <v>0</v>
          </cell>
          <cell r="Z153">
            <v>0</v>
          </cell>
          <cell r="AA153">
            <v>0</v>
          </cell>
          <cell r="AB153">
            <v>0</v>
          </cell>
          <cell r="AC153">
            <v>0</v>
          </cell>
          <cell r="AD153">
            <v>0</v>
          </cell>
          <cell r="AE153">
            <v>0</v>
          </cell>
          <cell r="AF153">
            <v>0</v>
          </cell>
          <cell r="AG153">
            <v>0</v>
          </cell>
          <cell r="AH153">
            <v>0</v>
          </cell>
          <cell r="AI153">
            <v>0</v>
          </cell>
          <cell r="AJ153">
            <v>0</v>
          </cell>
          <cell r="AK153">
            <v>0</v>
          </cell>
          <cell r="AL153">
            <v>0</v>
          </cell>
          <cell r="AM153">
            <v>0</v>
          </cell>
          <cell r="AN153">
            <v>0</v>
          </cell>
          <cell r="AO153">
            <v>0</v>
          </cell>
          <cell r="AQ153"/>
          <cell r="AR153"/>
          <cell r="AS153"/>
          <cell r="AT153"/>
          <cell r="AU153"/>
          <cell r="AV153"/>
          <cell r="AW153"/>
          <cell r="AX153">
            <v>0</v>
          </cell>
          <cell r="AY153"/>
          <cell r="AZ153">
            <v>0</v>
          </cell>
          <cell r="BA153">
            <v>0</v>
          </cell>
          <cell r="BB153">
            <v>0</v>
          </cell>
          <cell r="BC153">
            <v>0</v>
          </cell>
          <cell r="BD153">
            <v>0</v>
          </cell>
          <cell r="BE153">
            <v>0</v>
          </cell>
          <cell r="BF153">
            <v>0</v>
          </cell>
          <cell r="BG153">
            <v>0</v>
          </cell>
          <cell r="BH153">
            <v>0</v>
          </cell>
          <cell r="BI153">
            <v>0</v>
          </cell>
          <cell r="BJ153">
            <v>0</v>
          </cell>
          <cell r="BK153">
            <v>0</v>
          </cell>
          <cell r="BL153">
            <v>0</v>
          </cell>
          <cell r="BM153">
            <v>0</v>
          </cell>
          <cell r="BN153">
            <v>0</v>
          </cell>
          <cell r="BO153">
            <v>0</v>
          </cell>
          <cell r="BP153">
            <v>0</v>
          </cell>
          <cell r="BQ153">
            <v>0</v>
          </cell>
          <cell r="BR153">
            <v>0</v>
          </cell>
          <cell r="BS153">
            <v>0</v>
          </cell>
          <cell r="BT153">
            <v>0</v>
          </cell>
          <cell r="BV153" t="str">
            <v>Ontario Clean Water Agency P4P Conservation Fund Pilot Program2015Adjustment</v>
          </cell>
        </row>
        <row r="154">
          <cell r="L154"/>
          <cell r="M154"/>
          <cell r="N154"/>
          <cell r="O154"/>
          <cell r="P154"/>
          <cell r="Q154"/>
          <cell r="R154"/>
          <cell r="S154">
            <v>0</v>
          </cell>
          <cell r="T154"/>
          <cell r="U154">
            <v>0</v>
          </cell>
          <cell r="V154">
            <v>0</v>
          </cell>
          <cell r="W154">
            <v>0</v>
          </cell>
          <cell r="X154">
            <v>0</v>
          </cell>
          <cell r="Y154">
            <v>0</v>
          </cell>
          <cell r="Z154">
            <v>0</v>
          </cell>
          <cell r="AA154">
            <v>0</v>
          </cell>
          <cell r="AB154">
            <v>0</v>
          </cell>
          <cell r="AC154">
            <v>0</v>
          </cell>
          <cell r="AD154">
            <v>0</v>
          </cell>
          <cell r="AE154">
            <v>0</v>
          </cell>
          <cell r="AF154">
            <v>0</v>
          </cell>
          <cell r="AG154">
            <v>0</v>
          </cell>
          <cell r="AH154">
            <v>0</v>
          </cell>
          <cell r="AI154">
            <v>0</v>
          </cell>
          <cell r="AJ154">
            <v>0</v>
          </cell>
          <cell r="AK154">
            <v>0</v>
          </cell>
          <cell r="AL154">
            <v>0</v>
          </cell>
          <cell r="AM154">
            <v>0</v>
          </cell>
          <cell r="AN154">
            <v>0</v>
          </cell>
          <cell r="AO154">
            <v>0</v>
          </cell>
          <cell r="AQ154"/>
          <cell r="AR154"/>
          <cell r="AS154"/>
          <cell r="AT154"/>
          <cell r="AU154"/>
          <cell r="AV154"/>
          <cell r="AW154"/>
          <cell r="AX154">
            <v>0</v>
          </cell>
          <cell r="AY154"/>
          <cell r="AZ154">
            <v>0</v>
          </cell>
          <cell r="BA154">
            <v>0</v>
          </cell>
          <cell r="BB154">
            <v>0</v>
          </cell>
          <cell r="BC154">
            <v>0</v>
          </cell>
          <cell r="BD154">
            <v>0</v>
          </cell>
          <cell r="BE154">
            <v>0</v>
          </cell>
          <cell r="BF154">
            <v>0</v>
          </cell>
          <cell r="BG154">
            <v>0</v>
          </cell>
          <cell r="BH154">
            <v>0</v>
          </cell>
          <cell r="BI154">
            <v>0</v>
          </cell>
          <cell r="BJ154">
            <v>0</v>
          </cell>
          <cell r="BK154">
            <v>0</v>
          </cell>
          <cell r="BL154">
            <v>0</v>
          </cell>
          <cell r="BM154">
            <v>0</v>
          </cell>
          <cell r="BN154">
            <v>0</v>
          </cell>
          <cell r="BO154">
            <v>0</v>
          </cell>
          <cell r="BP154">
            <v>0</v>
          </cell>
          <cell r="BQ154">
            <v>0</v>
          </cell>
          <cell r="BR154">
            <v>0</v>
          </cell>
          <cell r="BS154">
            <v>0</v>
          </cell>
          <cell r="BT154">
            <v>0</v>
          </cell>
          <cell r="BV154" t="str">
            <v>Strategic Energy Group Conservation Fund Pilot Program2015Adjustment</v>
          </cell>
        </row>
        <row r="155">
          <cell r="L155"/>
          <cell r="M155"/>
          <cell r="N155"/>
          <cell r="O155"/>
          <cell r="P155"/>
          <cell r="Q155"/>
          <cell r="R155"/>
          <cell r="S155">
            <v>0</v>
          </cell>
          <cell r="T155"/>
          <cell r="U155">
            <v>0</v>
          </cell>
          <cell r="V155">
            <v>0</v>
          </cell>
          <cell r="W155">
            <v>0</v>
          </cell>
          <cell r="X155">
            <v>0</v>
          </cell>
          <cell r="Y155">
            <v>0</v>
          </cell>
          <cell r="Z155">
            <v>0</v>
          </cell>
          <cell r="AA155">
            <v>0</v>
          </cell>
          <cell r="AB155">
            <v>0</v>
          </cell>
          <cell r="AC155">
            <v>0</v>
          </cell>
          <cell r="AD155">
            <v>0</v>
          </cell>
          <cell r="AE155">
            <v>0</v>
          </cell>
          <cell r="AF155">
            <v>0</v>
          </cell>
          <cell r="AG155">
            <v>0</v>
          </cell>
          <cell r="AH155">
            <v>0</v>
          </cell>
          <cell r="AI155">
            <v>0</v>
          </cell>
          <cell r="AJ155">
            <v>0</v>
          </cell>
          <cell r="AK155">
            <v>0</v>
          </cell>
          <cell r="AL155">
            <v>0</v>
          </cell>
          <cell r="AM155">
            <v>0</v>
          </cell>
          <cell r="AN155">
            <v>0</v>
          </cell>
          <cell r="AO155">
            <v>0</v>
          </cell>
          <cell r="AQ155"/>
          <cell r="AR155"/>
          <cell r="AS155"/>
          <cell r="AT155"/>
          <cell r="AU155"/>
          <cell r="AV155"/>
          <cell r="AW155"/>
          <cell r="AX155">
            <v>0</v>
          </cell>
          <cell r="AY155"/>
          <cell r="AZ155">
            <v>0</v>
          </cell>
          <cell r="BA155">
            <v>0</v>
          </cell>
          <cell r="BB155">
            <v>0</v>
          </cell>
          <cell r="BC155">
            <v>0</v>
          </cell>
          <cell r="BD155">
            <v>0</v>
          </cell>
          <cell r="BE155">
            <v>0</v>
          </cell>
          <cell r="BF155">
            <v>0</v>
          </cell>
          <cell r="BG155">
            <v>0</v>
          </cell>
          <cell r="BH155">
            <v>0</v>
          </cell>
          <cell r="BI155">
            <v>0</v>
          </cell>
          <cell r="BJ155">
            <v>0</v>
          </cell>
          <cell r="BK155">
            <v>0</v>
          </cell>
          <cell r="BL155">
            <v>0</v>
          </cell>
          <cell r="BM155">
            <v>0</v>
          </cell>
          <cell r="BN155">
            <v>0</v>
          </cell>
          <cell r="BO155">
            <v>0</v>
          </cell>
          <cell r="BP155">
            <v>0</v>
          </cell>
          <cell r="BQ155">
            <v>0</v>
          </cell>
          <cell r="BR155">
            <v>0</v>
          </cell>
          <cell r="BS155">
            <v>0</v>
          </cell>
          <cell r="BT155">
            <v>0</v>
          </cell>
          <cell r="BV155" t="str">
            <v>Social Benchmarking Conservation Fund Pilot Program2015Adjustment</v>
          </cell>
        </row>
        <row r="156">
          <cell r="L156"/>
          <cell r="M156"/>
          <cell r="N156"/>
          <cell r="O156"/>
          <cell r="P156"/>
          <cell r="Q156"/>
          <cell r="R156"/>
          <cell r="S156">
            <v>0</v>
          </cell>
          <cell r="T156"/>
          <cell r="U156">
            <v>0</v>
          </cell>
          <cell r="V156">
            <v>0</v>
          </cell>
          <cell r="W156">
            <v>0</v>
          </cell>
          <cell r="X156">
            <v>0</v>
          </cell>
          <cell r="Y156">
            <v>0</v>
          </cell>
          <cell r="Z156">
            <v>0</v>
          </cell>
          <cell r="AA156">
            <v>0</v>
          </cell>
          <cell r="AB156">
            <v>0</v>
          </cell>
          <cell r="AC156">
            <v>0</v>
          </cell>
          <cell r="AD156">
            <v>0</v>
          </cell>
          <cell r="AE156">
            <v>0</v>
          </cell>
          <cell r="AF156">
            <v>0</v>
          </cell>
          <cell r="AG156">
            <v>0</v>
          </cell>
          <cell r="AH156">
            <v>0</v>
          </cell>
          <cell r="AI156">
            <v>0</v>
          </cell>
          <cell r="AJ156">
            <v>0</v>
          </cell>
          <cell r="AK156">
            <v>0</v>
          </cell>
          <cell r="AL156">
            <v>0</v>
          </cell>
          <cell r="AM156">
            <v>0</v>
          </cell>
          <cell r="AN156">
            <v>0</v>
          </cell>
          <cell r="AO156">
            <v>0</v>
          </cell>
          <cell r="AQ156"/>
          <cell r="AR156"/>
          <cell r="AS156"/>
          <cell r="AT156"/>
          <cell r="AU156"/>
          <cell r="AV156"/>
          <cell r="AW156"/>
          <cell r="AX156">
            <v>0</v>
          </cell>
          <cell r="AY156"/>
          <cell r="AZ156">
            <v>0</v>
          </cell>
          <cell r="BA156">
            <v>0</v>
          </cell>
          <cell r="BB156">
            <v>0</v>
          </cell>
          <cell r="BC156">
            <v>0</v>
          </cell>
          <cell r="BD156">
            <v>0</v>
          </cell>
          <cell r="BE156">
            <v>0</v>
          </cell>
          <cell r="BF156">
            <v>0</v>
          </cell>
          <cell r="BG156">
            <v>0</v>
          </cell>
          <cell r="BH156">
            <v>0</v>
          </cell>
          <cell r="BI156">
            <v>0</v>
          </cell>
          <cell r="BJ156">
            <v>0</v>
          </cell>
          <cell r="BK156">
            <v>0</v>
          </cell>
          <cell r="BL156">
            <v>0</v>
          </cell>
          <cell r="BM156">
            <v>0</v>
          </cell>
          <cell r="BN156">
            <v>0</v>
          </cell>
          <cell r="BO156">
            <v>0</v>
          </cell>
          <cell r="BP156">
            <v>0</v>
          </cell>
          <cell r="BQ156">
            <v>0</v>
          </cell>
          <cell r="BR156">
            <v>0</v>
          </cell>
          <cell r="BS156">
            <v>0</v>
          </cell>
          <cell r="BT156">
            <v>0</v>
          </cell>
          <cell r="BV156" t="str">
            <v>Appliance Retirement Initiative2015Adjustment</v>
          </cell>
        </row>
        <row r="157">
          <cell r="L157"/>
          <cell r="M157"/>
          <cell r="N157"/>
          <cell r="O157"/>
          <cell r="P157"/>
          <cell r="Q157"/>
          <cell r="R157"/>
          <cell r="S157">
            <v>10</v>
          </cell>
          <cell r="T157"/>
          <cell r="U157">
            <v>10</v>
          </cell>
          <cell r="V157">
            <v>10</v>
          </cell>
          <cell r="W157">
            <v>10</v>
          </cell>
          <cell r="X157">
            <v>10</v>
          </cell>
          <cell r="Y157">
            <v>10</v>
          </cell>
          <cell r="Z157">
            <v>9</v>
          </cell>
          <cell r="AA157">
            <v>9</v>
          </cell>
          <cell r="AB157">
            <v>9</v>
          </cell>
          <cell r="AC157">
            <v>9</v>
          </cell>
          <cell r="AD157">
            <v>9</v>
          </cell>
          <cell r="AE157">
            <v>9</v>
          </cell>
          <cell r="AF157">
            <v>3</v>
          </cell>
          <cell r="AG157">
            <v>3</v>
          </cell>
          <cell r="AH157">
            <v>3</v>
          </cell>
          <cell r="AI157">
            <v>3</v>
          </cell>
          <cell r="AJ157">
            <v>0</v>
          </cell>
          <cell r="AK157">
            <v>0</v>
          </cell>
          <cell r="AL157">
            <v>0</v>
          </cell>
          <cell r="AM157">
            <v>0</v>
          </cell>
          <cell r="AN157">
            <v>0</v>
          </cell>
          <cell r="AO157">
            <v>0</v>
          </cell>
          <cell r="AQ157"/>
          <cell r="AR157"/>
          <cell r="AS157"/>
          <cell r="AT157"/>
          <cell r="AU157"/>
          <cell r="AV157"/>
          <cell r="AW157"/>
          <cell r="AX157">
            <v>154373</v>
          </cell>
          <cell r="AY157"/>
          <cell r="AZ157">
            <v>154373</v>
          </cell>
          <cell r="BA157">
            <v>154373</v>
          </cell>
          <cell r="BB157">
            <v>154306</v>
          </cell>
          <cell r="BC157">
            <v>154306</v>
          </cell>
          <cell r="BD157">
            <v>154306</v>
          </cell>
          <cell r="BE157">
            <v>143277</v>
          </cell>
          <cell r="BF157">
            <v>142784</v>
          </cell>
          <cell r="BG157">
            <v>142784</v>
          </cell>
          <cell r="BH157">
            <v>141151</v>
          </cell>
          <cell r="BI157">
            <v>141151</v>
          </cell>
          <cell r="BJ157">
            <v>140959</v>
          </cell>
          <cell r="BK157">
            <v>49823</v>
          </cell>
          <cell r="BL157">
            <v>49823</v>
          </cell>
          <cell r="BM157">
            <v>49823</v>
          </cell>
          <cell r="BN157">
            <v>49823</v>
          </cell>
          <cell r="BO157">
            <v>0</v>
          </cell>
          <cell r="BP157">
            <v>0</v>
          </cell>
          <cell r="BQ157">
            <v>0</v>
          </cell>
          <cell r="BR157">
            <v>0</v>
          </cell>
          <cell r="BS157">
            <v>0</v>
          </cell>
          <cell r="BT157">
            <v>0</v>
          </cell>
          <cell r="BV157" t="str">
            <v>Save on Energy Coupon Program2015Current year savings</v>
          </cell>
        </row>
        <row r="158">
          <cell r="L158"/>
          <cell r="M158"/>
          <cell r="N158"/>
          <cell r="O158"/>
          <cell r="P158"/>
          <cell r="Q158"/>
          <cell r="R158"/>
          <cell r="S158">
            <v>4</v>
          </cell>
          <cell r="T158"/>
          <cell r="U158">
            <v>4</v>
          </cell>
          <cell r="V158">
            <v>4</v>
          </cell>
          <cell r="W158">
            <v>4</v>
          </cell>
          <cell r="X158">
            <v>4</v>
          </cell>
          <cell r="Y158">
            <v>4</v>
          </cell>
          <cell r="Z158">
            <v>3</v>
          </cell>
          <cell r="AA158">
            <v>3</v>
          </cell>
          <cell r="AB158">
            <v>3</v>
          </cell>
          <cell r="AC158">
            <v>3</v>
          </cell>
          <cell r="AD158">
            <v>3</v>
          </cell>
          <cell r="AE158">
            <v>3</v>
          </cell>
          <cell r="AF158">
            <v>2</v>
          </cell>
          <cell r="AG158">
            <v>2</v>
          </cell>
          <cell r="AH158">
            <v>2</v>
          </cell>
          <cell r="AI158">
            <v>2</v>
          </cell>
          <cell r="AJ158">
            <v>0</v>
          </cell>
          <cell r="AK158">
            <v>0</v>
          </cell>
          <cell r="AL158">
            <v>0</v>
          </cell>
          <cell r="AM158">
            <v>0</v>
          </cell>
          <cell r="AN158">
            <v>0</v>
          </cell>
          <cell r="AO158">
            <v>0</v>
          </cell>
          <cell r="AQ158"/>
          <cell r="AR158"/>
          <cell r="AS158"/>
          <cell r="AT158"/>
          <cell r="AU158"/>
          <cell r="AV158"/>
          <cell r="AW158"/>
          <cell r="AX158">
            <v>56781</v>
          </cell>
          <cell r="AY158"/>
          <cell r="AZ158">
            <v>56781</v>
          </cell>
          <cell r="BA158">
            <v>56781</v>
          </cell>
          <cell r="BB158">
            <v>56742</v>
          </cell>
          <cell r="BC158">
            <v>56742</v>
          </cell>
          <cell r="BD158">
            <v>56742</v>
          </cell>
          <cell r="BE158">
            <v>53306</v>
          </cell>
          <cell r="BF158">
            <v>53212</v>
          </cell>
          <cell r="BG158">
            <v>53212</v>
          </cell>
          <cell r="BH158">
            <v>52935</v>
          </cell>
          <cell r="BI158">
            <v>52935</v>
          </cell>
          <cell r="BJ158">
            <v>52815</v>
          </cell>
          <cell r="BK158">
            <v>29297</v>
          </cell>
          <cell r="BL158">
            <v>29297</v>
          </cell>
          <cell r="BM158">
            <v>29297</v>
          </cell>
          <cell r="BN158">
            <v>29297</v>
          </cell>
          <cell r="BO158">
            <v>0</v>
          </cell>
          <cell r="BP158">
            <v>0</v>
          </cell>
          <cell r="BQ158">
            <v>0</v>
          </cell>
          <cell r="BR158">
            <v>0</v>
          </cell>
          <cell r="BS158">
            <v>0</v>
          </cell>
          <cell r="BT158">
            <v>0</v>
          </cell>
          <cell r="BV158" t="str">
            <v>Save on Energy Coupon Program2015Adjustment</v>
          </cell>
        </row>
        <row r="159">
          <cell r="L159"/>
          <cell r="M159"/>
          <cell r="N159"/>
          <cell r="O159"/>
          <cell r="P159"/>
          <cell r="Q159"/>
          <cell r="R159"/>
          <cell r="S159">
            <v>27</v>
          </cell>
          <cell r="T159"/>
          <cell r="U159">
            <v>27</v>
          </cell>
          <cell r="V159">
            <v>27</v>
          </cell>
          <cell r="W159">
            <v>27</v>
          </cell>
          <cell r="X159">
            <v>27</v>
          </cell>
          <cell r="Y159">
            <v>27</v>
          </cell>
          <cell r="Z159">
            <v>27</v>
          </cell>
          <cell r="AA159">
            <v>27</v>
          </cell>
          <cell r="AB159">
            <v>27</v>
          </cell>
          <cell r="AC159">
            <v>27</v>
          </cell>
          <cell r="AD159">
            <v>27</v>
          </cell>
          <cell r="AE159">
            <v>27</v>
          </cell>
          <cell r="AF159">
            <v>27</v>
          </cell>
          <cell r="AG159">
            <v>27</v>
          </cell>
          <cell r="AH159">
            <v>26</v>
          </cell>
          <cell r="AI159">
            <v>0</v>
          </cell>
          <cell r="AJ159">
            <v>0</v>
          </cell>
          <cell r="AK159">
            <v>0</v>
          </cell>
          <cell r="AL159">
            <v>0</v>
          </cell>
          <cell r="AM159">
            <v>0</v>
          </cell>
          <cell r="AN159">
            <v>0</v>
          </cell>
          <cell r="AO159">
            <v>0</v>
          </cell>
          <cell r="AQ159"/>
          <cell r="AR159"/>
          <cell r="AS159"/>
          <cell r="AT159"/>
          <cell r="AU159"/>
          <cell r="AV159"/>
          <cell r="AW159"/>
          <cell r="AX159">
            <v>53511</v>
          </cell>
          <cell r="AY159"/>
          <cell r="AZ159">
            <v>53511</v>
          </cell>
          <cell r="BA159">
            <v>53511</v>
          </cell>
          <cell r="BB159">
            <v>53511</v>
          </cell>
          <cell r="BC159">
            <v>53511</v>
          </cell>
          <cell r="BD159">
            <v>53511</v>
          </cell>
          <cell r="BE159">
            <v>53511</v>
          </cell>
          <cell r="BF159">
            <v>53511</v>
          </cell>
          <cell r="BG159">
            <v>53511</v>
          </cell>
          <cell r="BH159">
            <v>53511</v>
          </cell>
          <cell r="BI159">
            <v>53511</v>
          </cell>
          <cell r="BJ159">
            <v>53511</v>
          </cell>
          <cell r="BK159">
            <v>53511</v>
          </cell>
          <cell r="BL159">
            <v>53511</v>
          </cell>
          <cell r="BM159">
            <v>52496</v>
          </cell>
          <cell r="BN159">
            <v>0</v>
          </cell>
          <cell r="BO159">
            <v>0</v>
          </cell>
          <cell r="BP159">
            <v>0</v>
          </cell>
          <cell r="BQ159">
            <v>0</v>
          </cell>
          <cell r="BR159">
            <v>0</v>
          </cell>
          <cell r="BS159">
            <v>0</v>
          </cell>
          <cell r="BT159">
            <v>0</v>
          </cell>
          <cell r="BV159" t="str">
            <v>Save on Energy Heating &amp; Cooling Program2015Current year savings</v>
          </cell>
        </row>
        <row r="160">
          <cell r="L160"/>
          <cell r="M160"/>
          <cell r="N160"/>
          <cell r="O160"/>
          <cell r="P160"/>
          <cell r="Q160"/>
          <cell r="R160"/>
          <cell r="S160">
            <v>0</v>
          </cell>
          <cell r="T160"/>
          <cell r="U160">
            <v>0</v>
          </cell>
          <cell r="V160">
            <v>0</v>
          </cell>
          <cell r="W160">
            <v>0</v>
          </cell>
          <cell r="X160">
            <v>0</v>
          </cell>
          <cell r="Y160">
            <v>0</v>
          </cell>
          <cell r="Z160">
            <v>0</v>
          </cell>
          <cell r="AA160">
            <v>0</v>
          </cell>
          <cell r="AB160">
            <v>0</v>
          </cell>
          <cell r="AC160">
            <v>0</v>
          </cell>
          <cell r="AD160">
            <v>0</v>
          </cell>
          <cell r="AE160">
            <v>0</v>
          </cell>
          <cell r="AF160">
            <v>0</v>
          </cell>
          <cell r="AG160">
            <v>0</v>
          </cell>
          <cell r="AH160">
            <v>0</v>
          </cell>
          <cell r="AI160">
            <v>0</v>
          </cell>
          <cell r="AJ160">
            <v>0</v>
          </cell>
          <cell r="AK160">
            <v>0</v>
          </cell>
          <cell r="AL160">
            <v>0</v>
          </cell>
          <cell r="AM160">
            <v>0</v>
          </cell>
          <cell r="AN160">
            <v>0</v>
          </cell>
          <cell r="AO160">
            <v>0</v>
          </cell>
          <cell r="AQ160"/>
          <cell r="AR160"/>
          <cell r="AS160"/>
          <cell r="AT160"/>
          <cell r="AU160"/>
          <cell r="AV160"/>
          <cell r="AW160"/>
          <cell r="AX160">
            <v>0</v>
          </cell>
          <cell r="AY160"/>
          <cell r="AZ160">
            <v>0</v>
          </cell>
          <cell r="BA160">
            <v>0</v>
          </cell>
          <cell r="BB160">
            <v>0</v>
          </cell>
          <cell r="BC160">
            <v>0</v>
          </cell>
          <cell r="BD160">
            <v>0</v>
          </cell>
          <cell r="BE160">
            <v>0</v>
          </cell>
          <cell r="BF160">
            <v>0</v>
          </cell>
          <cell r="BG160">
            <v>0</v>
          </cell>
          <cell r="BH160">
            <v>0</v>
          </cell>
          <cell r="BI160">
            <v>0</v>
          </cell>
          <cell r="BJ160">
            <v>0</v>
          </cell>
          <cell r="BK160">
            <v>0</v>
          </cell>
          <cell r="BL160">
            <v>0</v>
          </cell>
          <cell r="BM160">
            <v>0</v>
          </cell>
          <cell r="BN160">
            <v>0</v>
          </cell>
          <cell r="BO160">
            <v>0</v>
          </cell>
          <cell r="BP160">
            <v>0</v>
          </cell>
          <cell r="BQ160">
            <v>0</v>
          </cell>
          <cell r="BR160">
            <v>0</v>
          </cell>
          <cell r="BS160">
            <v>0</v>
          </cell>
          <cell r="BT160">
            <v>0</v>
          </cell>
          <cell r="BV160" t="str">
            <v>Residential New Construction and Major Renovation Initiative2015Adjustment</v>
          </cell>
        </row>
        <row r="161">
          <cell r="L161"/>
          <cell r="M161"/>
          <cell r="N161"/>
          <cell r="O161"/>
          <cell r="P161"/>
          <cell r="Q161"/>
          <cell r="R161"/>
          <cell r="S161">
            <v>4</v>
          </cell>
          <cell r="T161"/>
          <cell r="U161">
            <v>4</v>
          </cell>
          <cell r="V161">
            <v>4</v>
          </cell>
          <cell r="W161">
            <v>4</v>
          </cell>
          <cell r="X161">
            <v>4</v>
          </cell>
          <cell r="Y161">
            <v>4</v>
          </cell>
          <cell r="Z161">
            <v>4</v>
          </cell>
          <cell r="AA161">
            <v>4</v>
          </cell>
          <cell r="AB161">
            <v>4</v>
          </cell>
          <cell r="AC161">
            <v>4</v>
          </cell>
          <cell r="AD161">
            <v>4</v>
          </cell>
          <cell r="AE161">
            <v>4</v>
          </cell>
          <cell r="AF161">
            <v>4</v>
          </cell>
          <cell r="AG161">
            <v>4</v>
          </cell>
          <cell r="AH161">
            <v>4</v>
          </cell>
          <cell r="AI161">
            <v>0</v>
          </cell>
          <cell r="AJ161">
            <v>0</v>
          </cell>
          <cell r="AK161">
            <v>0</v>
          </cell>
          <cell r="AL161">
            <v>0</v>
          </cell>
          <cell r="AM161">
            <v>0</v>
          </cell>
          <cell r="AN161">
            <v>0</v>
          </cell>
          <cell r="AO161">
            <v>0</v>
          </cell>
          <cell r="AQ161"/>
          <cell r="AR161"/>
          <cell r="AS161"/>
          <cell r="AT161"/>
          <cell r="AU161"/>
          <cell r="AV161"/>
          <cell r="AW161"/>
          <cell r="AX161">
            <v>8838</v>
          </cell>
          <cell r="AY161"/>
          <cell r="AZ161">
            <v>8838</v>
          </cell>
          <cell r="BA161">
            <v>8838</v>
          </cell>
          <cell r="BB161">
            <v>8838</v>
          </cell>
          <cell r="BC161">
            <v>8838</v>
          </cell>
          <cell r="BD161">
            <v>8838</v>
          </cell>
          <cell r="BE161">
            <v>8838</v>
          </cell>
          <cell r="BF161">
            <v>8838</v>
          </cell>
          <cell r="BG161">
            <v>8838</v>
          </cell>
          <cell r="BH161">
            <v>8838</v>
          </cell>
          <cell r="BI161">
            <v>8838</v>
          </cell>
          <cell r="BJ161">
            <v>8838</v>
          </cell>
          <cell r="BK161">
            <v>8838</v>
          </cell>
          <cell r="BL161">
            <v>8838</v>
          </cell>
          <cell r="BM161">
            <v>8749</v>
          </cell>
          <cell r="BN161">
            <v>0</v>
          </cell>
          <cell r="BO161">
            <v>0</v>
          </cell>
          <cell r="BP161">
            <v>0</v>
          </cell>
          <cell r="BQ161">
            <v>0</v>
          </cell>
          <cell r="BR161">
            <v>0</v>
          </cell>
          <cell r="BS161">
            <v>0</v>
          </cell>
          <cell r="BT161">
            <v>0</v>
          </cell>
          <cell r="BV161" t="str">
            <v>Save on Energy Heating &amp; Cooling Program2015Adjustment</v>
          </cell>
        </row>
        <row r="162">
          <cell r="L162"/>
          <cell r="M162"/>
          <cell r="N162"/>
          <cell r="O162"/>
          <cell r="P162"/>
          <cell r="Q162"/>
          <cell r="R162"/>
          <cell r="S162">
            <v>21</v>
          </cell>
          <cell r="T162"/>
          <cell r="U162">
            <v>21</v>
          </cell>
          <cell r="V162">
            <v>20</v>
          </cell>
          <cell r="W162">
            <v>20</v>
          </cell>
          <cell r="X162">
            <v>20</v>
          </cell>
          <cell r="Y162">
            <v>16</v>
          </cell>
          <cell r="Z162">
            <v>7</v>
          </cell>
          <cell r="AA162">
            <v>7</v>
          </cell>
          <cell r="AB162">
            <v>0</v>
          </cell>
          <cell r="AC162">
            <v>0</v>
          </cell>
          <cell r="AD162">
            <v>0</v>
          </cell>
          <cell r="AE162">
            <v>0</v>
          </cell>
          <cell r="AF162">
            <v>0</v>
          </cell>
          <cell r="AG162">
            <v>0</v>
          </cell>
          <cell r="AH162">
            <v>0</v>
          </cell>
          <cell r="AI162">
            <v>0</v>
          </cell>
          <cell r="AJ162">
            <v>0</v>
          </cell>
          <cell r="AK162">
            <v>0</v>
          </cell>
          <cell r="AL162">
            <v>0</v>
          </cell>
          <cell r="AM162">
            <v>0</v>
          </cell>
          <cell r="AN162">
            <v>0</v>
          </cell>
          <cell r="AO162">
            <v>0</v>
          </cell>
          <cell r="AQ162"/>
          <cell r="AR162"/>
          <cell r="AS162"/>
          <cell r="AT162"/>
          <cell r="AU162"/>
          <cell r="AV162"/>
          <cell r="AW162"/>
          <cell r="AX162">
            <v>112828</v>
          </cell>
          <cell r="AY162"/>
          <cell r="AZ162">
            <v>112828</v>
          </cell>
          <cell r="BA162">
            <v>107087</v>
          </cell>
          <cell r="BB162">
            <v>107087</v>
          </cell>
          <cell r="BC162">
            <v>107087</v>
          </cell>
          <cell r="BD162">
            <v>88957</v>
          </cell>
          <cell r="BE162">
            <v>45667</v>
          </cell>
          <cell r="BF162">
            <v>45667</v>
          </cell>
          <cell r="BG162">
            <v>0</v>
          </cell>
          <cell r="BH162">
            <v>0</v>
          </cell>
          <cell r="BI162">
            <v>0</v>
          </cell>
          <cell r="BJ162">
            <v>0</v>
          </cell>
          <cell r="BK162">
            <v>0</v>
          </cell>
          <cell r="BL162">
            <v>0</v>
          </cell>
          <cell r="BM162">
            <v>0</v>
          </cell>
          <cell r="BN162">
            <v>0</v>
          </cell>
          <cell r="BO162">
            <v>0</v>
          </cell>
          <cell r="BP162">
            <v>0</v>
          </cell>
          <cell r="BQ162">
            <v>0</v>
          </cell>
          <cell r="BR162">
            <v>0</v>
          </cell>
          <cell r="BS162">
            <v>0</v>
          </cell>
          <cell r="BT162">
            <v>0</v>
          </cell>
          <cell r="BV162" t="str">
            <v>Save on Energy Retrofit Program2015Adjustment</v>
          </cell>
        </row>
        <row r="163">
          <cell r="L163"/>
          <cell r="M163"/>
          <cell r="N163"/>
          <cell r="O163"/>
          <cell r="P163"/>
          <cell r="Q163"/>
          <cell r="R163"/>
          <cell r="S163"/>
          <cell r="T163"/>
          <cell r="U163"/>
          <cell r="V163"/>
          <cell r="W163"/>
          <cell r="X163"/>
          <cell r="Y163"/>
          <cell r="Z163"/>
          <cell r="AA163"/>
          <cell r="AB163"/>
          <cell r="AC163"/>
          <cell r="AD163"/>
          <cell r="AE163"/>
          <cell r="AF163"/>
          <cell r="AG163"/>
          <cell r="AH163"/>
          <cell r="AI163"/>
          <cell r="AJ163"/>
          <cell r="AK163"/>
          <cell r="AL163"/>
          <cell r="AM163"/>
          <cell r="AN163"/>
          <cell r="AO163"/>
          <cell r="AQ163"/>
          <cell r="AR163"/>
          <cell r="AS163"/>
          <cell r="AT163"/>
          <cell r="AU163"/>
          <cell r="AV163"/>
          <cell r="AW163"/>
          <cell r="AX163"/>
          <cell r="AY163"/>
          <cell r="AZ163"/>
          <cell r="BA163"/>
          <cell r="BB163"/>
          <cell r="BC163"/>
          <cell r="BD163"/>
          <cell r="BE163"/>
          <cell r="BF163"/>
          <cell r="BG163"/>
          <cell r="BH163"/>
          <cell r="BI163"/>
          <cell r="BJ163"/>
          <cell r="BK163"/>
          <cell r="BL163"/>
          <cell r="BM163"/>
          <cell r="BN163"/>
          <cell r="BO163"/>
          <cell r="BP163"/>
          <cell r="BQ163"/>
          <cell r="BR163"/>
          <cell r="BS163"/>
          <cell r="BT163"/>
        </row>
        <row r="164">
          <cell r="L164"/>
          <cell r="M164"/>
          <cell r="N164"/>
          <cell r="O164"/>
          <cell r="P164"/>
          <cell r="Q164"/>
          <cell r="R164"/>
          <cell r="S164">
            <v>0</v>
          </cell>
          <cell r="T164"/>
          <cell r="U164">
            <v>0</v>
          </cell>
          <cell r="V164">
            <v>0</v>
          </cell>
          <cell r="W164">
            <v>0</v>
          </cell>
          <cell r="X164">
            <v>0</v>
          </cell>
          <cell r="Y164">
            <v>0</v>
          </cell>
          <cell r="Z164">
            <v>0</v>
          </cell>
          <cell r="AA164">
            <v>0</v>
          </cell>
          <cell r="AB164">
            <v>0</v>
          </cell>
          <cell r="AC164">
            <v>0</v>
          </cell>
          <cell r="AD164">
            <v>0</v>
          </cell>
          <cell r="AE164">
            <v>0</v>
          </cell>
          <cell r="AF164">
            <v>0</v>
          </cell>
          <cell r="AG164">
            <v>0</v>
          </cell>
          <cell r="AH164">
            <v>0</v>
          </cell>
          <cell r="AI164">
            <v>0</v>
          </cell>
          <cell r="AJ164">
            <v>0</v>
          </cell>
          <cell r="AK164">
            <v>0</v>
          </cell>
          <cell r="AL164">
            <v>0</v>
          </cell>
          <cell r="AM164">
            <v>0</v>
          </cell>
          <cell r="AN164">
            <v>0</v>
          </cell>
          <cell r="AO164">
            <v>0</v>
          </cell>
          <cell r="AQ164"/>
          <cell r="AR164"/>
          <cell r="AS164"/>
          <cell r="AT164"/>
          <cell r="AU164"/>
          <cell r="AV164"/>
          <cell r="AW164"/>
          <cell r="AX164">
            <v>0</v>
          </cell>
          <cell r="AY164"/>
          <cell r="AZ164">
            <v>0</v>
          </cell>
          <cell r="BA164">
            <v>0</v>
          </cell>
          <cell r="BB164">
            <v>0</v>
          </cell>
          <cell r="BC164">
            <v>0</v>
          </cell>
          <cell r="BD164">
            <v>0</v>
          </cell>
          <cell r="BE164">
            <v>0</v>
          </cell>
          <cell r="BF164">
            <v>0</v>
          </cell>
          <cell r="BG164">
            <v>0</v>
          </cell>
          <cell r="BH164">
            <v>0</v>
          </cell>
          <cell r="BI164">
            <v>0</v>
          </cell>
          <cell r="BJ164">
            <v>0</v>
          </cell>
          <cell r="BK164">
            <v>0</v>
          </cell>
          <cell r="BL164">
            <v>0</v>
          </cell>
          <cell r="BM164">
            <v>0</v>
          </cell>
          <cell r="BN164">
            <v>0</v>
          </cell>
          <cell r="BO164">
            <v>0</v>
          </cell>
          <cell r="BP164">
            <v>0</v>
          </cell>
          <cell r="BQ164">
            <v>0</v>
          </cell>
          <cell r="BR164">
            <v>0</v>
          </cell>
          <cell r="BS164">
            <v>0</v>
          </cell>
          <cell r="BT164">
            <v>0</v>
          </cell>
          <cell r="BV164" t="str">
            <v>New Construction and Major Renovation Initiative2015Adjustment</v>
          </cell>
        </row>
        <row r="165">
          <cell r="L165"/>
          <cell r="M165"/>
          <cell r="N165"/>
          <cell r="O165"/>
          <cell r="P165"/>
          <cell r="Q165"/>
          <cell r="R165"/>
          <cell r="S165">
            <v>0</v>
          </cell>
          <cell r="T165"/>
          <cell r="U165">
            <v>0</v>
          </cell>
          <cell r="V165">
            <v>0</v>
          </cell>
          <cell r="W165">
            <v>0</v>
          </cell>
          <cell r="X165">
            <v>0</v>
          </cell>
          <cell r="Y165">
            <v>0</v>
          </cell>
          <cell r="Z165">
            <v>0</v>
          </cell>
          <cell r="AA165">
            <v>0</v>
          </cell>
          <cell r="AB165">
            <v>0</v>
          </cell>
          <cell r="AC165">
            <v>0</v>
          </cell>
          <cell r="AD165">
            <v>0</v>
          </cell>
          <cell r="AE165">
            <v>0</v>
          </cell>
          <cell r="AF165">
            <v>0</v>
          </cell>
          <cell r="AG165">
            <v>0</v>
          </cell>
          <cell r="AH165">
            <v>0</v>
          </cell>
          <cell r="AI165">
            <v>0</v>
          </cell>
          <cell r="AJ165">
            <v>0</v>
          </cell>
          <cell r="AK165">
            <v>0</v>
          </cell>
          <cell r="AL165">
            <v>0</v>
          </cell>
          <cell r="AM165">
            <v>0</v>
          </cell>
          <cell r="AN165">
            <v>0</v>
          </cell>
          <cell r="AO165">
            <v>0</v>
          </cell>
          <cell r="AQ165"/>
          <cell r="AR165"/>
          <cell r="AS165"/>
          <cell r="AT165"/>
          <cell r="AU165"/>
          <cell r="AV165"/>
          <cell r="AW165"/>
          <cell r="AX165">
            <v>0</v>
          </cell>
          <cell r="AY165"/>
          <cell r="AZ165">
            <v>0</v>
          </cell>
          <cell r="BA165">
            <v>0</v>
          </cell>
          <cell r="BB165">
            <v>0</v>
          </cell>
          <cell r="BC165">
            <v>0</v>
          </cell>
          <cell r="BD165">
            <v>0</v>
          </cell>
          <cell r="BE165">
            <v>0</v>
          </cell>
          <cell r="BF165">
            <v>0</v>
          </cell>
          <cell r="BG165">
            <v>0</v>
          </cell>
          <cell r="BH165">
            <v>0</v>
          </cell>
          <cell r="BI165">
            <v>0</v>
          </cell>
          <cell r="BJ165">
            <v>0</v>
          </cell>
          <cell r="BK165">
            <v>0</v>
          </cell>
          <cell r="BL165">
            <v>0</v>
          </cell>
          <cell r="BM165">
            <v>0</v>
          </cell>
          <cell r="BN165">
            <v>0</v>
          </cell>
          <cell r="BO165">
            <v>0</v>
          </cell>
          <cell r="BP165">
            <v>0</v>
          </cell>
          <cell r="BQ165">
            <v>0</v>
          </cell>
          <cell r="BR165">
            <v>0</v>
          </cell>
          <cell r="BS165">
            <v>0</v>
          </cell>
          <cell r="BT165">
            <v>0</v>
          </cell>
          <cell r="BV165" t="str">
            <v>Existing Building Commissioning Incentive Initiative2015Adjustment</v>
          </cell>
        </row>
        <row r="166">
          <cell r="L166"/>
          <cell r="M166"/>
          <cell r="N166"/>
          <cell r="O166"/>
          <cell r="P166"/>
          <cell r="Q166"/>
          <cell r="R166"/>
          <cell r="S166">
            <v>0</v>
          </cell>
          <cell r="T166"/>
          <cell r="U166">
            <v>0</v>
          </cell>
          <cell r="V166">
            <v>0</v>
          </cell>
          <cell r="W166">
            <v>0</v>
          </cell>
          <cell r="X166">
            <v>0</v>
          </cell>
          <cell r="Y166">
            <v>0</v>
          </cell>
          <cell r="Z166">
            <v>0</v>
          </cell>
          <cell r="AA166">
            <v>0</v>
          </cell>
          <cell r="AB166">
            <v>0</v>
          </cell>
          <cell r="AC166">
            <v>0</v>
          </cell>
          <cell r="AD166">
            <v>0</v>
          </cell>
          <cell r="AE166">
            <v>0</v>
          </cell>
          <cell r="AF166">
            <v>0</v>
          </cell>
          <cell r="AG166">
            <v>0</v>
          </cell>
          <cell r="AH166">
            <v>0</v>
          </cell>
          <cell r="AI166">
            <v>0</v>
          </cell>
          <cell r="AJ166">
            <v>0</v>
          </cell>
          <cell r="AK166">
            <v>0</v>
          </cell>
          <cell r="AL166">
            <v>0</v>
          </cell>
          <cell r="AM166">
            <v>0</v>
          </cell>
          <cell r="AN166">
            <v>0</v>
          </cell>
          <cell r="AO166">
            <v>0</v>
          </cell>
          <cell r="AQ166"/>
          <cell r="AR166"/>
          <cell r="AS166"/>
          <cell r="AT166"/>
          <cell r="AU166"/>
          <cell r="AV166"/>
          <cell r="AW166"/>
          <cell r="AX166">
            <v>0</v>
          </cell>
          <cell r="AY166"/>
          <cell r="AZ166">
            <v>0</v>
          </cell>
          <cell r="BA166">
            <v>0</v>
          </cell>
          <cell r="BB166">
            <v>0</v>
          </cell>
          <cell r="BC166">
            <v>0</v>
          </cell>
          <cell r="BD166">
            <v>0</v>
          </cell>
          <cell r="BE166">
            <v>0</v>
          </cell>
          <cell r="BF166">
            <v>0</v>
          </cell>
          <cell r="BG166">
            <v>0</v>
          </cell>
          <cell r="BH166">
            <v>0</v>
          </cell>
          <cell r="BI166">
            <v>0</v>
          </cell>
          <cell r="BJ166">
            <v>0</v>
          </cell>
          <cell r="BK166">
            <v>0</v>
          </cell>
          <cell r="BL166">
            <v>0</v>
          </cell>
          <cell r="BM166">
            <v>0</v>
          </cell>
          <cell r="BN166">
            <v>0</v>
          </cell>
          <cell r="BO166">
            <v>0</v>
          </cell>
          <cell r="BP166">
            <v>0</v>
          </cell>
          <cell r="BQ166">
            <v>0</v>
          </cell>
          <cell r="BR166">
            <v>0</v>
          </cell>
          <cell r="BS166">
            <v>0</v>
          </cell>
          <cell r="BT166">
            <v>0</v>
          </cell>
          <cell r="BV166" t="str">
            <v>Process and Systems Upgrades Initiatives - Project Incentive Initiative2015Adjustment</v>
          </cell>
        </row>
        <row r="167">
          <cell r="L167"/>
          <cell r="M167"/>
          <cell r="N167"/>
          <cell r="O167"/>
          <cell r="P167"/>
          <cell r="Q167"/>
          <cell r="R167"/>
          <cell r="S167">
            <v>0</v>
          </cell>
          <cell r="T167"/>
          <cell r="U167">
            <v>0</v>
          </cell>
          <cell r="V167">
            <v>0</v>
          </cell>
          <cell r="W167">
            <v>0</v>
          </cell>
          <cell r="X167">
            <v>0</v>
          </cell>
          <cell r="Y167">
            <v>0</v>
          </cell>
          <cell r="Z167">
            <v>0</v>
          </cell>
          <cell r="AA167">
            <v>0</v>
          </cell>
          <cell r="AB167">
            <v>0</v>
          </cell>
          <cell r="AC167">
            <v>0</v>
          </cell>
          <cell r="AD167">
            <v>0</v>
          </cell>
          <cell r="AE167">
            <v>0</v>
          </cell>
          <cell r="AF167">
            <v>0</v>
          </cell>
          <cell r="AG167">
            <v>0</v>
          </cell>
          <cell r="AH167">
            <v>0</v>
          </cell>
          <cell r="AI167">
            <v>0</v>
          </cell>
          <cell r="AJ167">
            <v>0</v>
          </cell>
          <cell r="AK167">
            <v>0</v>
          </cell>
          <cell r="AL167">
            <v>0</v>
          </cell>
          <cell r="AM167">
            <v>0</v>
          </cell>
          <cell r="AN167">
            <v>0</v>
          </cell>
          <cell r="AO167">
            <v>0</v>
          </cell>
          <cell r="AQ167"/>
          <cell r="AR167"/>
          <cell r="AS167"/>
          <cell r="AT167"/>
          <cell r="AU167"/>
          <cell r="AV167"/>
          <cell r="AW167"/>
          <cell r="AX167">
            <v>0</v>
          </cell>
          <cell r="AY167"/>
          <cell r="AZ167">
            <v>0</v>
          </cell>
          <cell r="BA167">
            <v>0</v>
          </cell>
          <cell r="BB167">
            <v>0</v>
          </cell>
          <cell r="BC167">
            <v>0</v>
          </cell>
          <cell r="BD167">
            <v>0</v>
          </cell>
          <cell r="BE167">
            <v>0</v>
          </cell>
          <cell r="BF167">
            <v>0</v>
          </cell>
          <cell r="BG167">
            <v>0</v>
          </cell>
          <cell r="BH167">
            <v>0</v>
          </cell>
          <cell r="BI167">
            <v>0</v>
          </cell>
          <cell r="BJ167">
            <v>0</v>
          </cell>
          <cell r="BK167">
            <v>0</v>
          </cell>
          <cell r="BL167">
            <v>0</v>
          </cell>
          <cell r="BM167">
            <v>0</v>
          </cell>
          <cell r="BN167">
            <v>0</v>
          </cell>
          <cell r="BO167">
            <v>0</v>
          </cell>
          <cell r="BP167">
            <v>0</v>
          </cell>
          <cell r="BQ167">
            <v>0</v>
          </cell>
          <cell r="BR167">
            <v>0</v>
          </cell>
          <cell r="BS167">
            <v>0</v>
          </cell>
          <cell r="BT167">
            <v>0</v>
          </cell>
          <cell r="BV167" t="str">
            <v>Process and Systems Upgrades Initiatives - Energy Manager Initiative2015Adjustment</v>
          </cell>
        </row>
        <row r="168">
          <cell r="L168"/>
          <cell r="M168"/>
          <cell r="N168"/>
          <cell r="O168"/>
          <cell r="P168"/>
          <cell r="Q168"/>
          <cell r="R168"/>
          <cell r="S168">
            <v>0</v>
          </cell>
          <cell r="T168"/>
          <cell r="U168">
            <v>0</v>
          </cell>
          <cell r="V168">
            <v>0</v>
          </cell>
          <cell r="W168">
            <v>0</v>
          </cell>
          <cell r="X168">
            <v>0</v>
          </cell>
          <cell r="Y168">
            <v>0</v>
          </cell>
          <cell r="Z168">
            <v>0</v>
          </cell>
          <cell r="AA168">
            <v>0</v>
          </cell>
          <cell r="AB168">
            <v>0</v>
          </cell>
          <cell r="AC168">
            <v>0</v>
          </cell>
          <cell r="AD168">
            <v>0</v>
          </cell>
          <cell r="AE168">
            <v>0</v>
          </cell>
          <cell r="AF168">
            <v>0</v>
          </cell>
          <cell r="AG168">
            <v>0</v>
          </cell>
          <cell r="AH168">
            <v>0</v>
          </cell>
          <cell r="AI168">
            <v>0</v>
          </cell>
          <cell r="AJ168">
            <v>0</v>
          </cell>
          <cell r="AK168">
            <v>0</v>
          </cell>
          <cell r="AL168">
            <v>0</v>
          </cell>
          <cell r="AM168">
            <v>0</v>
          </cell>
          <cell r="AN168">
            <v>0</v>
          </cell>
          <cell r="AO168">
            <v>0</v>
          </cell>
          <cell r="AQ168"/>
          <cell r="AR168"/>
          <cell r="AS168"/>
          <cell r="AT168"/>
          <cell r="AU168"/>
          <cell r="AV168"/>
          <cell r="AW168"/>
          <cell r="AX168">
            <v>0</v>
          </cell>
          <cell r="AY168"/>
          <cell r="AZ168">
            <v>0</v>
          </cell>
          <cell r="BA168">
            <v>0</v>
          </cell>
          <cell r="BB168">
            <v>0</v>
          </cell>
          <cell r="BC168">
            <v>0</v>
          </cell>
          <cell r="BD168">
            <v>0</v>
          </cell>
          <cell r="BE168">
            <v>0</v>
          </cell>
          <cell r="BF168">
            <v>0</v>
          </cell>
          <cell r="BG168">
            <v>0</v>
          </cell>
          <cell r="BH168">
            <v>0</v>
          </cell>
          <cell r="BI168">
            <v>0</v>
          </cell>
          <cell r="BJ168">
            <v>0</v>
          </cell>
          <cell r="BK168">
            <v>0</v>
          </cell>
          <cell r="BL168">
            <v>0</v>
          </cell>
          <cell r="BM168">
            <v>0</v>
          </cell>
          <cell r="BN168">
            <v>0</v>
          </cell>
          <cell r="BO168">
            <v>0</v>
          </cell>
          <cell r="BP168">
            <v>0</v>
          </cell>
          <cell r="BQ168">
            <v>0</v>
          </cell>
          <cell r="BR168">
            <v>0</v>
          </cell>
          <cell r="BS168">
            <v>0</v>
          </cell>
          <cell r="BT168">
            <v>0</v>
          </cell>
          <cell r="BV168" t="str">
            <v>Process and Systems Upgrades Initiatives - Monitoring and Targeting Initiative2015Adjustment</v>
          </cell>
        </row>
        <row r="169">
          <cell r="L169"/>
          <cell r="M169"/>
          <cell r="N169"/>
          <cell r="O169"/>
          <cell r="P169"/>
          <cell r="Q169"/>
          <cell r="R169"/>
          <cell r="S169">
            <v>0</v>
          </cell>
          <cell r="T169"/>
          <cell r="U169">
            <v>0</v>
          </cell>
          <cell r="V169">
            <v>0</v>
          </cell>
          <cell r="W169">
            <v>0</v>
          </cell>
          <cell r="X169">
            <v>0</v>
          </cell>
          <cell r="Y169">
            <v>0</v>
          </cell>
          <cell r="Z169">
            <v>0</v>
          </cell>
          <cell r="AA169">
            <v>0</v>
          </cell>
          <cell r="AB169">
            <v>0</v>
          </cell>
          <cell r="AC169">
            <v>0</v>
          </cell>
          <cell r="AD169">
            <v>0</v>
          </cell>
          <cell r="AE169">
            <v>0</v>
          </cell>
          <cell r="AF169">
            <v>0</v>
          </cell>
          <cell r="AG169">
            <v>0</v>
          </cell>
          <cell r="AH169">
            <v>0</v>
          </cell>
          <cell r="AI169">
            <v>0</v>
          </cell>
          <cell r="AJ169">
            <v>0</v>
          </cell>
          <cell r="AK169">
            <v>0</v>
          </cell>
          <cell r="AL169">
            <v>0</v>
          </cell>
          <cell r="AM169">
            <v>0</v>
          </cell>
          <cell r="AN169">
            <v>0</v>
          </cell>
          <cell r="AO169">
            <v>0</v>
          </cell>
          <cell r="AQ169"/>
          <cell r="AR169"/>
          <cell r="AS169"/>
          <cell r="AT169"/>
          <cell r="AU169"/>
          <cell r="AV169"/>
          <cell r="AW169"/>
          <cell r="AX169">
            <v>0</v>
          </cell>
          <cell r="AY169"/>
          <cell r="AZ169">
            <v>0</v>
          </cell>
          <cell r="BA169">
            <v>0</v>
          </cell>
          <cell r="BB169">
            <v>0</v>
          </cell>
          <cell r="BC169">
            <v>0</v>
          </cell>
          <cell r="BD169">
            <v>0</v>
          </cell>
          <cell r="BE169">
            <v>0</v>
          </cell>
          <cell r="BF169">
            <v>0</v>
          </cell>
          <cell r="BG169">
            <v>0</v>
          </cell>
          <cell r="BH169">
            <v>0</v>
          </cell>
          <cell r="BI169">
            <v>0</v>
          </cell>
          <cell r="BJ169">
            <v>0</v>
          </cell>
          <cell r="BK169">
            <v>0</v>
          </cell>
          <cell r="BL169">
            <v>0</v>
          </cell>
          <cell r="BM169">
            <v>0</v>
          </cell>
          <cell r="BN169">
            <v>0</v>
          </cell>
          <cell r="BO169">
            <v>0</v>
          </cell>
          <cell r="BP169">
            <v>0</v>
          </cell>
          <cell r="BQ169">
            <v>0</v>
          </cell>
          <cell r="BR169">
            <v>0</v>
          </cell>
          <cell r="BS169">
            <v>0</v>
          </cell>
          <cell r="BT169">
            <v>0</v>
          </cell>
          <cell r="BV169" t="str">
            <v>Low Income Initiative2015Adjustment</v>
          </cell>
        </row>
        <row r="170">
          <cell r="L170"/>
          <cell r="M170"/>
          <cell r="N170"/>
          <cell r="O170"/>
          <cell r="P170"/>
          <cell r="Q170"/>
          <cell r="R170"/>
          <cell r="S170">
            <v>0</v>
          </cell>
          <cell r="T170"/>
          <cell r="U170">
            <v>0</v>
          </cell>
          <cell r="V170">
            <v>0</v>
          </cell>
          <cell r="W170">
            <v>0</v>
          </cell>
          <cell r="X170">
            <v>0</v>
          </cell>
          <cell r="Y170">
            <v>0</v>
          </cell>
          <cell r="Z170">
            <v>0</v>
          </cell>
          <cell r="AA170">
            <v>0</v>
          </cell>
          <cell r="AB170">
            <v>0</v>
          </cell>
          <cell r="AC170">
            <v>0</v>
          </cell>
          <cell r="AD170">
            <v>0</v>
          </cell>
          <cell r="AE170">
            <v>0</v>
          </cell>
          <cell r="AF170">
            <v>0</v>
          </cell>
          <cell r="AG170">
            <v>0</v>
          </cell>
          <cell r="AH170">
            <v>0</v>
          </cell>
          <cell r="AI170">
            <v>0</v>
          </cell>
          <cell r="AJ170">
            <v>0</v>
          </cell>
          <cell r="AK170">
            <v>0</v>
          </cell>
          <cell r="AL170">
            <v>0</v>
          </cell>
          <cell r="AM170">
            <v>0</v>
          </cell>
          <cell r="AN170">
            <v>0</v>
          </cell>
          <cell r="AO170">
            <v>0</v>
          </cell>
          <cell r="AQ170"/>
          <cell r="AR170"/>
          <cell r="AS170"/>
          <cell r="AT170"/>
          <cell r="AU170"/>
          <cell r="AV170"/>
          <cell r="AW170"/>
          <cell r="AX170">
            <v>0</v>
          </cell>
          <cell r="AY170"/>
          <cell r="AZ170">
            <v>0</v>
          </cell>
          <cell r="BA170">
            <v>0</v>
          </cell>
          <cell r="BB170">
            <v>0</v>
          </cell>
          <cell r="BC170">
            <v>0</v>
          </cell>
          <cell r="BD170">
            <v>0</v>
          </cell>
          <cell r="BE170">
            <v>0</v>
          </cell>
          <cell r="BF170">
            <v>0</v>
          </cell>
          <cell r="BG170">
            <v>0</v>
          </cell>
          <cell r="BH170">
            <v>0</v>
          </cell>
          <cell r="BI170">
            <v>0</v>
          </cell>
          <cell r="BJ170">
            <v>0</v>
          </cell>
          <cell r="BK170">
            <v>0</v>
          </cell>
          <cell r="BL170">
            <v>0</v>
          </cell>
          <cell r="BM170">
            <v>0</v>
          </cell>
          <cell r="BN170">
            <v>0</v>
          </cell>
          <cell r="BO170">
            <v>0</v>
          </cell>
          <cell r="BP170">
            <v>0</v>
          </cell>
          <cell r="BQ170">
            <v>0</v>
          </cell>
          <cell r="BR170">
            <v>0</v>
          </cell>
          <cell r="BS170">
            <v>0</v>
          </cell>
          <cell r="BT170">
            <v>0</v>
          </cell>
          <cell r="BV170" t="str">
            <v>Aboriginal Conservation Program2015Adjustment</v>
          </cell>
        </row>
        <row r="171">
          <cell r="L171"/>
          <cell r="M171"/>
          <cell r="N171"/>
          <cell r="O171"/>
          <cell r="P171"/>
          <cell r="Q171"/>
          <cell r="R171"/>
          <cell r="S171">
            <v>0</v>
          </cell>
          <cell r="T171"/>
          <cell r="U171">
            <v>0</v>
          </cell>
          <cell r="V171">
            <v>0</v>
          </cell>
          <cell r="W171">
            <v>0</v>
          </cell>
          <cell r="X171">
            <v>0</v>
          </cell>
          <cell r="Y171">
            <v>0</v>
          </cell>
          <cell r="Z171">
            <v>0</v>
          </cell>
          <cell r="AA171">
            <v>0</v>
          </cell>
          <cell r="AB171">
            <v>0</v>
          </cell>
          <cell r="AC171">
            <v>0</v>
          </cell>
          <cell r="AD171">
            <v>0</v>
          </cell>
          <cell r="AE171">
            <v>0</v>
          </cell>
          <cell r="AF171">
            <v>0</v>
          </cell>
          <cell r="AG171">
            <v>0</v>
          </cell>
          <cell r="AH171">
            <v>0</v>
          </cell>
          <cell r="AI171">
            <v>0</v>
          </cell>
          <cell r="AJ171">
            <v>0</v>
          </cell>
          <cell r="AK171">
            <v>0</v>
          </cell>
          <cell r="AL171">
            <v>0</v>
          </cell>
          <cell r="AM171">
            <v>0</v>
          </cell>
          <cell r="AN171">
            <v>0</v>
          </cell>
          <cell r="AO171">
            <v>0</v>
          </cell>
          <cell r="AQ171"/>
          <cell r="AR171"/>
          <cell r="AS171"/>
          <cell r="AT171"/>
          <cell r="AU171"/>
          <cell r="AV171"/>
          <cell r="AW171"/>
          <cell r="AX171">
            <v>0</v>
          </cell>
          <cell r="AY171"/>
          <cell r="AZ171">
            <v>0</v>
          </cell>
          <cell r="BA171">
            <v>0</v>
          </cell>
          <cell r="BB171">
            <v>0</v>
          </cell>
          <cell r="BC171">
            <v>0</v>
          </cell>
          <cell r="BD171">
            <v>0</v>
          </cell>
          <cell r="BE171">
            <v>0</v>
          </cell>
          <cell r="BF171">
            <v>0</v>
          </cell>
          <cell r="BG171">
            <v>0</v>
          </cell>
          <cell r="BH171">
            <v>0</v>
          </cell>
          <cell r="BI171">
            <v>0</v>
          </cell>
          <cell r="BJ171">
            <v>0</v>
          </cell>
          <cell r="BK171">
            <v>0</v>
          </cell>
          <cell r="BL171">
            <v>0</v>
          </cell>
          <cell r="BM171">
            <v>0</v>
          </cell>
          <cell r="BN171">
            <v>0</v>
          </cell>
          <cell r="BO171">
            <v>0</v>
          </cell>
          <cell r="BP171">
            <v>0</v>
          </cell>
          <cell r="BQ171">
            <v>0</v>
          </cell>
          <cell r="BR171">
            <v>0</v>
          </cell>
          <cell r="BS171">
            <v>0</v>
          </cell>
          <cell r="BT171">
            <v>0</v>
          </cell>
          <cell r="BV171" t="str">
            <v>Program Enabled Savings2015Adjustment</v>
          </cell>
        </row>
        <row r="172">
          <cell r="L172"/>
          <cell r="M172"/>
          <cell r="N172"/>
          <cell r="O172"/>
          <cell r="P172"/>
          <cell r="Q172"/>
          <cell r="R172"/>
          <cell r="S172">
            <v>130</v>
          </cell>
          <cell r="T172"/>
          <cell r="U172">
            <v>130</v>
          </cell>
          <cell r="V172">
            <v>130</v>
          </cell>
          <cell r="W172">
            <v>130</v>
          </cell>
          <cell r="X172">
            <v>130</v>
          </cell>
          <cell r="Y172">
            <v>130</v>
          </cell>
          <cell r="Z172">
            <v>130</v>
          </cell>
          <cell r="AA172">
            <v>125</v>
          </cell>
          <cell r="AB172">
            <v>125</v>
          </cell>
          <cell r="AC172">
            <v>125</v>
          </cell>
          <cell r="AD172">
            <v>125</v>
          </cell>
          <cell r="AE172">
            <v>109</v>
          </cell>
          <cell r="AF172">
            <v>109</v>
          </cell>
          <cell r="AG172">
            <v>47</v>
          </cell>
          <cell r="AH172">
            <v>0</v>
          </cell>
          <cell r="AI172">
            <v>0</v>
          </cell>
          <cell r="AJ172">
            <v>0</v>
          </cell>
          <cell r="AK172">
            <v>0</v>
          </cell>
          <cell r="AL172">
            <v>0</v>
          </cell>
          <cell r="AM172">
            <v>0</v>
          </cell>
          <cell r="AN172">
            <v>0</v>
          </cell>
          <cell r="AO172">
            <v>0</v>
          </cell>
          <cell r="AQ172"/>
          <cell r="AR172"/>
          <cell r="AS172"/>
          <cell r="AT172"/>
          <cell r="AU172"/>
          <cell r="AV172"/>
          <cell r="AW172"/>
          <cell r="AX172">
            <v>2005471</v>
          </cell>
          <cell r="AY172"/>
          <cell r="AZ172">
            <v>2005471</v>
          </cell>
          <cell r="BA172">
            <v>2005471</v>
          </cell>
          <cell r="BB172">
            <v>2005471</v>
          </cell>
          <cell r="BC172">
            <v>2005167</v>
          </cell>
          <cell r="BD172">
            <v>2005167</v>
          </cell>
          <cell r="BE172">
            <v>1996210</v>
          </cell>
          <cell r="BF172">
            <v>1972049</v>
          </cell>
          <cell r="BG172">
            <v>1970877</v>
          </cell>
          <cell r="BH172">
            <v>1970877</v>
          </cell>
          <cell r="BI172">
            <v>1960302</v>
          </cell>
          <cell r="BJ172">
            <v>1699073</v>
          </cell>
          <cell r="BK172">
            <v>1699073</v>
          </cell>
          <cell r="BL172">
            <v>749223</v>
          </cell>
          <cell r="BM172">
            <v>0</v>
          </cell>
          <cell r="BN172">
            <v>0</v>
          </cell>
          <cell r="BO172">
            <v>0</v>
          </cell>
          <cell r="BP172">
            <v>0</v>
          </cell>
          <cell r="BQ172">
            <v>0</v>
          </cell>
          <cell r="BR172">
            <v>0</v>
          </cell>
          <cell r="BS172">
            <v>0</v>
          </cell>
          <cell r="BT172">
            <v>0</v>
          </cell>
          <cell r="BV172" t="str">
            <v>Save on Energy Coupon Program2016Current year savings</v>
          </cell>
        </row>
        <row r="173">
          <cell r="L173"/>
          <cell r="M173"/>
          <cell r="N173"/>
          <cell r="O173"/>
          <cell r="P173"/>
          <cell r="Q173"/>
          <cell r="R173"/>
          <cell r="S173">
            <v>186</v>
          </cell>
          <cell r="T173"/>
          <cell r="U173">
            <v>186</v>
          </cell>
          <cell r="V173">
            <v>186</v>
          </cell>
          <cell r="W173">
            <v>186</v>
          </cell>
          <cell r="X173">
            <v>186</v>
          </cell>
          <cell r="Y173">
            <v>186</v>
          </cell>
          <cell r="Z173">
            <v>186</v>
          </cell>
          <cell r="AA173">
            <v>186</v>
          </cell>
          <cell r="AB173">
            <v>186</v>
          </cell>
          <cell r="AC173">
            <v>186</v>
          </cell>
          <cell r="AD173">
            <v>186</v>
          </cell>
          <cell r="AE173">
            <v>186</v>
          </cell>
          <cell r="AF173">
            <v>186</v>
          </cell>
          <cell r="AG173">
            <v>186</v>
          </cell>
          <cell r="AH173">
            <v>186</v>
          </cell>
          <cell r="AI173">
            <v>167</v>
          </cell>
          <cell r="AJ173">
            <v>0</v>
          </cell>
          <cell r="AK173">
            <v>0</v>
          </cell>
          <cell r="AL173">
            <v>0</v>
          </cell>
          <cell r="AM173">
            <v>0</v>
          </cell>
          <cell r="AN173">
            <v>0</v>
          </cell>
          <cell r="AO173">
            <v>0</v>
          </cell>
          <cell r="AQ173"/>
          <cell r="AR173"/>
          <cell r="AS173"/>
          <cell r="AT173"/>
          <cell r="AU173"/>
          <cell r="AV173"/>
          <cell r="AW173"/>
          <cell r="AX173">
            <v>623179</v>
          </cell>
          <cell r="AY173"/>
          <cell r="AZ173">
            <v>623179</v>
          </cell>
          <cell r="BA173">
            <v>623179</v>
          </cell>
          <cell r="BB173">
            <v>623179</v>
          </cell>
          <cell r="BC173">
            <v>623179</v>
          </cell>
          <cell r="BD173">
            <v>623179</v>
          </cell>
          <cell r="BE173">
            <v>623179</v>
          </cell>
          <cell r="BF173">
            <v>623179</v>
          </cell>
          <cell r="BG173">
            <v>623179</v>
          </cell>
          <cell r="BH173">
            <v>623179</v>
          </cell>
          <cell r="BI173">
            <v>623179</v>
          </cell>
          <cell r="BJ173">
            <v>623179</v>
          </cell>
          <cell r="BK173">
            <v>623179</v>
          </cell>
          <cell r="BL173">
            <v>623179</v>
          </cell>
          <cell r="BM173">
            <v>623179</v>
          </cell>
          <cell r="BN173">
            <v>606611</v>
          </cell>
          <cell r="BO173">
            <v>0</v>
          </cell>
          <cell r="BP173">
            <v>0</v>
          </cell>
          <cell r="BQ173">
            <v>0</v>
          </cell>
          <cell r="BR173">
            <v>0</v>
          </cell>
          <cell r="BS173">
            <v>0</v>
          </cell>
          <cell r="BT173">
            <v>0</v>
          </cell>
          <cell r="BV173" t="str">
            <v>Save on Energy Heating &amp; Cooling Program2016Current year savings</v>
          </cell>
        </row>
        <row r="174">
          <cell r="L174"/>
          <cell r="M174"/>
          <cell r="N174"/>
          <cell r="O174"/>
          <cell r="P174"/>
          <cell r="Q174"/>
          <cell r="R174"/>
          <cell r="S174">
            <v>0</v>
          </cell>
          <cell r="T174"/>
          <cell r="U174">
            <v>0</v>
          </cell>
          <cell r="V174">
            <v>0</v>
          </cell>
          <cell r="W174">
            <v>0</v>
          </cell>
          <cell r="X174">
            <v>0</v>
          </cell>
          <cell r="Y174">
            <v>0</v>
          </cell>
          <cell r="Z174">
            <v>0</v>
          </cell>
          <cell r="AA174">
            <v>0</v>
          </cell>
          <cell r="AB174">
            <v>0</v>
          </cell>
          <cell r="AC174">
            <v>0</v>
          </cell>
          <cell r="AD174">
            <v>0</v>
          </cell>
          <cell r="AE174">
            <v>0</v>
          </cell>
          <cell r="AF174">
            <v>0</v>
          </cell>
          <cell r="AG174">
            <v>0</v>
          </cell>
          <cell r="AH174">
            <v>0</v>
          </cell>
          <cell r="AI174">
            <v>0</v>
          </cell>
          <cell r="AJ174">
            <v>0</v>
          </cell>
          <cell r="AK174">
            <v>0</v>
          </cell>
          <cell r="AL174">
            <v>0</v>
          </cell>
          <cell r="AM174">
            <v>0</v>
          </cell>
          <cell r="AN174">
            <v>0</v>
          </cell>
          <cell r="AO174">
            <v>0</v>
          </cell>
          <cell r="AQ174"/>
          <cell r="AR174"/>
          <cell r="AS174"/>
          <cell r="AT174"/>
          <cell r="AU174"/>
          <cell r="AV174"/>
          <cell r="AW174"/>
          <cell r="AX174">
            <v>0</v>
          </cell>
          <cell r="AY174"/>
          <cell r="AZ174">
            <v>0</v>
          </cell>
          <cell r="BA174">
            <v>0</v>
          </cell>
          <cell r="BB174">
            <v>0</v>
          </cell>
          <cell r="BC174">
            <v>0</v>
          </cell>
          <cell r="BD174">
            <v>0</v>
          </cell>
          <cell r="BE174">
            <v>0</v>
          </cell>
          <cell r="BF174">
            <v>0</v>
          </cell>
          <cell r="BG174">
            <v>0</v>
          </cell>
          <cell r="BH174">
            <v>0</v>
          </cell>
          <cell r="BI174">
            <v>0</v>
          </cell>
          <cell r="BJ174">
            <v>0</v>
          </cell>
          <cell r="BK174">
            <v>0</v>
          </cell>
          <cell r="BL174">
            <v>0</v>
          </cell>
          <cell r="BM174">
            <v>0</v>
          </cell>
          <cell r="BN174">
            <v>0</v>
          </cell>
          <cell r="BO174">
            <v>0</v>
          </cell>
          <cell r="BP174">
            <v>0</v>
          </cell>
          <cell r="BQ174">
            <v>0</v>
          </cell>
          <cell r="BR174">
            <v>0</v>
          </cell>
          <cell r="BS174">
            <v>0</v>
          </cell>
          <cell r="BT174">
            <v>0</v>
          </cell>
          <cell r="BV174" t="str">
            <v>Save on Energy New Construction Program2016Current year savings</v>
          </cell>
        </row>
        <row r="175">
          <cell r="L175"/>
          <cell r="M175"/>
          <cell r="N175"/>
          <cell r="O175"/>
          <cell r="P175"/>
          <cell r="Q175"/>
          <cell r="R175"/>
          <cell r="S175">
            <v>0</v>
          </cell>
          <cell r="T175"/>
          <cell r="U175">
            <v>0</v>
          </cell>
          <cell r="V175">
            <v>0</v>
          </cell>
          <cell r="W175">
            <v>0</v>
          </cell>
          <cell r="X175">
            <v>0</v>
          </cell>
          <cell r="Y175">
            <v>0</v>
          </cell>
          <cell r="Z175">
            <v>0</v>
          </cell>
          <cell r="AA175">
            <v>0</v>
          </cell>
          <cell r="AB175">
            <v>0</v>
          </cell>
          <cell r="AC175">
            <v>0</v>
          </cell>
          <cell r="AD175">
            <v>0</v>
          </cell>
          <cell r="AE175">
            <v>0</v>
          </cell>
          <cell r="AF175">
            <v>0</v>
          </cell>
          <cell r="AG175">
            <v>0</v>
          </cell>
          <cell r="AH175">
            <v>0</v>
          </cell>
          <cell r="AI175">
            <v>0</v>
          </cell>
          <cell r="AJ175">
            <v>0</v>
          </cell>
          <cell r="AK175">
            <v>0</v>
          </cell>
          <cell r="AL175">
            <v>0</v>
          </cell>
          <cell r="AM175">
            <v>0</v>
          </cell>
          <cell r="AN175">
            <v>0</v>
          </cell>
          <cell r="AO175">
            <v>0</v>
          </cell>
          <cell r="AQ175"/>
          <cell r="AR175"/>
          <cell r="AS175"/>
          <cell r="AT175"/>
          <cell r="AU175"/>
          <cell r="AV175"/>
          <cell r="AW175"/>
          <cell r="AX175">
            <v>0</v>
          </cell>
          <cell r="AY175"/>
          <cell r="AZ175">
            <v>0</v>
          </cell>
          <cell r="BA175">
            <v>0</v>
          </cell>
          <cell r="BB175">
            <v>0</v>
          </cell>
          <cell r="BC175">
            <v>0</v>
          </cell>
          <cell r="BD175">
            <v>0</v>
          </cell>
          <cell r="BE175">
            <v>0</v>
          </cell>
          <cell r="BF175">
            <v>0</v>
          </cell>
          <cell r="BG175">
            <v>0</v>
          </cell>
          <cell r="BH175">
            <v>0</v>
          </cell>
          <cell r="BI175">
            <v>0</v>
          </cell>
          <cell r="BJ175">
            <v>0</v>
          </cell>
          <cell r="BK175">
            <v>0</v>
          </cell>
          <cell r="BL175">
            <v>0</v>
          </cell>
          <cell r="BM175">
            <v>0</v>
          </cell>
          <cell r="BN175">
            <v>0</v>
          </cell>
          <cell r="BO175">
            <v>0</v>
          </cell>
          <cell r="BP175">
            <v>0</v>
          </cell>
          <cell r="BQ175">
            <v>0</v>
          </cell>
          <cell r="BR175">
            <v>0</v>
          </cell>
          <cell r="BS175">
            <v>0</v>
          </cell>
          <cell r="BT175">
            <v>0</v>
          </cell>
          <cell r="BV175" t="str">
            <v>Save on Energy Home Assistance Program2016Current year savings</v>
          </cell>
        </row>
        <row r="176">
          <cell r="L176"/>
          <cell r="M176"/>
          <cell r="N176"/>
          <cell r="O176"/>
          <cell r="P176"/>
          <cell r="Q176"/>
          <cell r="R176"/>
          <cell r="S176">
            <v>5</v>
          </cell>
          <cell r="T176"/>
          <cell r="U176">
            <v>5</v>
          </cell>
          <cell r="V176">
            <v>5</v>
          </cell>
          <cell r="W176">
            <v>5</v>
          </cell>
          <cell r="X176">
            <v>5</v>
          </cell>
          <cell r="Y176">
            <v>5</v>
          </cell>
          <cell r="Z176">
            <v>5</v>
          </cell>
          <cell r="AA176">
            <v>1</v>
          </cell>
          <cell r="AB176">
            <v>0</v>
          </cell>
          <cell r="AC176">
            <v>0</v>
          </cell>
          <cell r="AD176">
            <v>0</v>
          </cell>
          <cell r="AE176">
            <v>0</v>
          </cell>
          <cell r="AF176">
            <v>0</v>
          </cell>
          <cell r="AG176">
            <v>0</v>
          </cell>
          <cell r="AH176">
            <v>0</v>
          </cell>
          <cell r="AI176">
            <v>0</v>
          </cell>
          <cell r="AJ176">
            <v>0</v>
          </cell>
          <cell r="AK176">
            <v>0</v>
          </cell>
          <cell r="AL176">
            <v>0</v>
          </cell>
          <cell r="AM176">
            <v>0</v>
          </cell>
          <cell r="AN176">
            <v>0</v>
          </cell>
          <cell r="AO176">
            <v>0</v>
          </cell>
          <cell r="AQ176"/>
          <cell r="AR176"/>
          <cell r="AS176"/>
          <cell r="AT176"/>
          <cell r="AU176"/>
          <cell r="AV176"/>
          <cell r="AW176"/>
          <cell r="AX176">
            <v>39428</v>
          </cell>
          <cell r="AY176"/>
          <cell r="AZ176">
            <v>39428</v>
          </cell>
          <cell r="BA176">
            <v>39428</v>
          </cell>
          <cell r="BB176">
            <v>39428</v>
          </cell>
          <cell r="BC176">
            <v>39428</v>
          </cell>
          <cell r="BD176">
            <v>39428</v>
          </cell>
          <cell r="BE176">
            <v>39428</v>
          </cell>
          <cell r="BF176">
            <v>9734</v>
          </cell>
          <cell r="BG176">
            <v>0</v>
          </cell>
          <cell r="BH176">
            <v>0</v>
          </cell>
          <cell r="BI176">
            <v>0</v>
          </cell>
          <cell r="BJ176">
            <v>0</v>
          </cell>
          <cell r="BK176">
            <v>0</v>
          </cell>
          <cell r="BL176">
            <v>0</v>
          </cell>
          <cell r="BM176">
            <v>0</v>
          </cell>
          <cell r="BN176">
            <v>0</v>
          </cell>
          <cell r="BO176">
            <v>0</v>
          </cell>
          <cell r="BP176">
            <v>0</v>
          </cell>
          <cell r="BQ176">
            <v>0</v>
          </cell>
          <cell r="BR176">
            <v>0</v>
          </cell>
          <cell r="BS176">
            <v>0</v>
          </cell>
          <cell r="BT176">
            <v>0</v>
          </cell>
          <cell r="BV176" t="str">
            <v>Save on Energy Audit Funding Program2016Current year savings</v>
          </cell>
        </row>
        <row r="177">
          <cell r="L177"/>
          <cell r="M177"/>
          <cell r="N177"/>
          <cell r="O177"/>
          <cell r="P177"/>
          <cell r="Q177"/>
          <cell r="R177"/>
          <cell r="S177">
            <v>319</v>
          </cell>
          <cell r="T177"/>
          <cell r="U177">
            <v>319</v>
          </cell>
          <cell r="V177">
            <v>317</v>
          </cell>
          <cell r="W177">
            <v>317</v>
          </cell>
          <cell r="X177">
            <v>317</v>
          </cell>
          <cell r="Y177">
            <v>317</v>
          </cell>
          <cell r="Z177">
            <v>317</v>
          </cell>
          <cell r="AA177">
            <v>315</v>
          </cell>
          <cell r="AB177">
            <v>216</v>
          </cell>
          <cell r="AC177">
            <v>91</v>
          </cell>
          <cell r="AD177">
            <v>91</v>
          </cell>
          <cell r="AE177">
            <v>7</v>
          </cell>
          <cell r="AF177">
            <v>0</v>
          </cell>
          <cell r="AG177">
            <v>0</v>
          </cell>
          <cell r="AH177">
            <v>0</v>
          </cell>
          <cell r="AI177">
            <v>0</v>
          </cell>
          <cell r="AJ177">
            <v>0</v>
          </cell>
          <cell r="AK177">
            <v>0</v>
          </cell>
          <cell r="AL177">
            <v>0</v>
          </cell>
          <cell r="AM177">
            <v>0</v>
          </cell>
          <cell r="AN177">
            <v>0</v>
          </cell>
          <cell r="AO177">
            <v>0</v>
          </cell>
          <cell r="AQ177"/>
          <cell r="AR177"/>
          <cell r="AS177"/>
          <cell r="AT177"/>
          <cell r="AU177"/>
          <cell r="AV177"/>
          <cell r="AW177"/>
          <cell r="AX177">
            <v>2273186</v>
          </cell>
          <cell r="AY177"/>
          <cell r="AZ177">
            <v>2273186</v>
          </cell>
          <cell r="BA177">
            <v>2248538</v>
          </cell>
          <cell r="BB177">
            <v>2248538</v>
          </cell>
          <cell r="BC177">
            <v>2248538</v>
          </cell>
          <cell r="BD177">
            <v>2230706</v>
          </cell>
          <cell r="BE177">
            <v>2230706</v>
          </cell>
          <cell r="BF177">
            <v>2208411</v>
          </cell>
          <cell r="BG177">
            <v>1743895</v>
          </cell>
          <cell r="BH177">
            <v>725954</v>
          </cell>
          <cell r="BI177">
            <v>725954</v>
          </cell>
          <cell r="BJ177">
            <v>51562</v>
          </cell>
          <cell r="BK177">
            <v>0</v>
          </cell>
          <cell r="BL177">
            <v>0</v>
          </cell>
          <cell r="BM177">
            <v>0</v>
          </cell>
          <cell r="BN177">
            <v>0</v>
          </cell>
          <cell r="BO177">
            <v>0</v>
          </cell>
          <cell r="BP177">
            <v>0</v>
          </cell>
          <cell r="BQ177">
            <v>0</v>
          </cell>
          <cell r="BR177">
            <v>0</v>
          </cell>
          <cell r="BS177">
            <v>0</v>
          </cell>
          <cell r="BT177">
            <v>0</v>
          </cell>
          <cell r="BV177" t="str">
            <v>Save on Energy Retrofit Program2016Current year savings</v>
          </cell>
        </row>
        <row r="178">
          <cell r="L178"/>
          <cell r="M178"/>
          <cell r="N178"/>
          <cell r="O178"/>
          <cell r="P178"/>
          <cell r="Q178"/>
          <cell r="R178"/>
          <cell r="S178">
            <v>1</v>
          </cell>
          <cell r="T178"/>
          <cell r="U178">
            <v>1</v>
          </cell>
          <cell r="V178">
            <v>1</v>
          </cell>
          <cell r="W178">
            <v>1</v>
          </cell>
          <cell r="X178">
            <v>0</v>
          </cell>
          <cell r="Y178">
            <v>0</v>
          </cell>
          <cell r="Z178">
            <v>0</v>
          </cell>
          <cell r="AA178">
            <v>0</v>
          </cell>
          <cell r="AB178">
            <v>0</v>
          </cell>
          <cell r="AC178">
            <v>0</v>
          </cell>
          <cell r="AD178">
            <v>0</v>
          </cell>
          <cell r="AE178">
            <v>0</v>
          </cell>
          <cell r="AF178">
            <v>0</v>
          </cell>
          <cell r="AG178">
            <v>0</v>
          </cell>
          <cell r="AH178">
            <v>0</v>
          </cell>
          <cell r="AI178">
            <v>0</v>
          </cell>
          <cell r="AJ178">
            <v>0</v>
          </cell>
          <cell r="AK178">
            <v>0</v>
          </cell>
          <cell r="AL178">
            <v>0</v>
          </cell>
          <cell r="AM178">
            <v>0</v>
          </cell>
          <cell r="AN178">
            <v>0</v>
          </cell>
          <cell r="AO178">
            <v>0</v>
          </cell>
          <cell r="AQ178"/>
          <cell r="AR178"/>
          <cell r="AS178"/>
          <cell r="AT178"/>
          <cell r="AU178"/>
          <cell r="AV178"/>
          <cell r="AW178"/>
          <cell r="AX178">
            <v>9710</v>
          </cell>
          <cell r="AY178"/>
          <cell r="AZ178">
            <v>7878</v>
          </cell>
          <cell r="BA178">
            <v>7513</v>
          </cell>
          <cell r="BB178">
            <v>7513</v>
          </cell>
          <cell r="BC178">
            <v>3725</v>
          </cell>
          <cell r="BD178">
            <v>1304</v>
          </cell>
          <cell r="BE178">
            <v>102</v>
          </cell>
          <cell r="BF178">
            <v>102</v>
          </cell>
          <cell r="BG178">
            <v>102</v>
          </cell>
          <cell r="BH178">
            <v>102</v>
          </cell>
          <cell r="BI178">
            <v>102</v>
          </cell>
          <cell r="BJ178">
            <v>0</v>
          </cell>
          <cell r="BK178">
            <v>0</v>
          </cell>
          <cell r="BL178">
            <v>0</v>
          </cell>
          <cell r="BM178">
            <v>0</v>
          </cell>
          <cell r="BN178">
            <v>0</v>
          </cell>
          <cell r="BO178">
            <v>0</v>
          </cell>
          <cell r="BP178">
            <v>0</v>
          </cell>
          <cell r="BQ178">
            <v>0</v>
          </cell>
          <cell r="BR178">
            <v>0</v>
          </cell>
          <cell r="BS178">
            <v>0</v>
          </cell>
          <cell r="BT178">
            <v>0</v>
          </cell>
          <cell r="BV178" t="str">
            <v>Save on Energy Small Business Lighting Program2016Current year savings</v>
          </cell>
        </row>
        <row r="179">
          <cell r="L179"/>
          <cell r="M179"/>
          <cell r="N179"/>
          <cell r="O179"/>
          <cell r="P179"/>
          <cell r="Q179"/>
          <cell r="R179"/>
          <cell r="S179">
            <v>759</v>
          </cell>
          <cell r="T179"/>
          <cell r="U179">
            <v>759</v>
          </cell>
          <cell r="V179">
            <v>759</v>
          </cell>
          <cell r="W179">
            <v>759</v>
          </cell>
          <cell r="X179">
            <v>759</v>
          </cell>
          <cell r="Y179">
            <v>759</v>
          </cell>
          <cell r="Z179">
            <v>759</v>
          </cell>
          <cell r="AA179">
            <v>759</v>
          </cell>
          <cell r="AB179">
            <v>759</v>
          </cell>
          <cell r="AC179">
            <v>759</v>
          </cell>
          <cell r="AD179">
            <v>759</v>
          </cell>
          <cell r="AE179">
            <v>759</v>
          </cell>
          <cell r="AF179">
            <v>273</v>
          </cell>
          <cell r="AG179">
            <v>0</v>
          </cell>
          <cell r="AH179">
            <v>0</v>
          </cell>
          <cell r="AI179">
            <v>0</v>
          </cell>
          <cell r="AJ179">
            <v>0</v>
          </cell>
          <cell r="AK179">
            <v>0</v>
          </cell>
          <cell r="AL179">
            <v>0</v>
          </cell>
          <cell r="AM179">
            <v>0</v>
          </cell>
          <cell r="AN179">
            <v>0</v>
          </cell>
          <cell r="AO179">
            <v>0</v>
          </cell>
          <cell r="AQ179"/>
          <cell r="AR179"/>
          <cell r="AS179"/>
          <cell r="AT179"/>
          <cell r="AU179"/>
          <cell r="AV179"/>
          <cell r="AW179"/>
          <cell r="AX179">
            <v>12703</v>
          </cell>
          <cell r="AY179"/>
          <cell r="AZ179">
            <v>12703</v>
          </cell>
          <cell r="BA179">
            <v>12703</v>
          </cell>
          <cell r="BB179">
            <v>12703</v>
          </cell>
          <cell r="BC179">
            <v>12703</v>
          </cell>
          <cell r="BD179">
            <v>12703</v>
          </cell>
          <cell r="BE179">
            <v>12703</v>
          </cell>
          <cell r="BF179">
            <v>12703</v>
          </cell>
          <cell r="BG179">
            <v>12703</v>
          </cell>
          <cell r="BH179">
            <v>12703</v>
          </cell>
          <cell r="BI179">
            <v>12703</v>
          </cell>
          <cell r="BJ179">
            <v>12703</v>
          </cell>
          <cell r="BK179">
            <v>4564</v>
          </cell>
          <cell r="BL179">
            <v>0</v>
          </cell>
          <cell r="BM179">
            <v>0</v>
          </cell>
          <cell r="BN179">
            <v>0</v>
          </cell>
          <cell r="BO179">
            <v>0</v>
          </cell>
          <cell r="BP179">
            <v>0</v>
          </cell>
          <cell r="BQ179">
            <v>0</v>
          </cell>
          <cell r="BR179">
            <v>0</v>
          </cell>
          <cell r="BS179">
            <v>0</v>
          </cell>
          <cell r="BT179">
            <v>0</v>
          </cell>
          <cell r="BV179" t="str">
            <v>Save on Energy High Performance New Construction Program2016Current year savings</v>
          </cell>
        </row>
        <row r="180">
          <cell r="L180"/>
          <cell r="M180"/>
          <cell r="N180"/>
          <cell r="O180"/>
          <cell r="P180"/>
          <cell r="Q180"/>
          <cell r="R180"/>
          <cell r="S180">
            <v>0</v>
          </cell>
          <cell r="T180"/>
          <cell r="U180">
            <v>0</v>
          </cell>
          <cell r="V180">
            <v>0</v>
          </cell>
          <cell r="W180">
            <v>0</v>
          </cell>
          <cell r="X180">
            <v>0</v>
          </cell>
          <cell r="Y180">
            <v>0</v>
          </cell>
          <cell r="Z180">
            <v>0</v>
          </cell>
          <cell r="AA180">
            <v>0</v>
          </cell>
          <cell r="AB180">
            <v>0</v>
          </cell>
          <cell r="AC180">
            <v>0</v>
          </cell>
          <cell r="AD180">
            <v>0</v>
          </cell>
          <cell r="AE180">
            <v>0</v>
          </cell>
          <cell r="AF180">
            <v>0</v>
          </cell>
          <cell r="AG180">
            <v>0</v>
          </cell>
          <cell r="AH180">
            <v>0</v>
          </cell>
          <cell r="AI180">
            <v>0</v>
          </cell>
          <cell r="AJ180">
            <v>0</v>
          </cell>
          <cell r="AK180">
            <v>0</v>
          </cell>
          <cell r="AL180">
            <v>0</v>
          </cell>
          <cell r="AM180">
            <v>0</v>
          </cell>
          <cell r="AN180">
            <v>0</v>
          </cell>
          <cell r="AO180">
            <v>0</v>
          </cell>
          <cell r="AQ180"/>
          <cell r="AR180"/>
          <cell r="AS180"/>
          <cell r="AT180"/>
          <cell r="AU180"/>
          <cell r="AV180"/>
          <cell r="AW180"/>
          <cell r="AX180">
            <v>0</v>
          </cell>
          <cell r="AY180"/>
          <cell r="AZ180">
            <v>0</v>
          </cell>
          <cell r="BA180">
            <v>0</v>
          </cell>
          <cell r="BB180">
            <v>0</v>
          </cell>
          <cell r="BC180">
            <v>0</v>
          </cell>
          <cell r="BD180">
            <v>0</v>
          </cell>
          <cell r="BE180">
            <v>0</v>
          </cell>
          <cell r="BF180">
            <v>0</v>
          </cell>
          <cell r="BG180">
            <v>0</v>
          </cell>
          <cell r="BH180">
            <v>0</v>
          </cell>
          <cell r="BI180">
            <v>0</v>
          </cell>
          <cell r="BJ180">
            <v>0</v>
          </cell>
          <cell r="BK180">
            <v>0</v>
          </cell>
          <cell r="BL180">
            <v>0</v>
          </cell>
          <cell r="BM180">
            <v>0</v>
          </cell>
          <cell r="BN180">
            <v>0</v>
          </cell>
          <cell r="BO180">
            <v>0</v>
          </cell>
          <cell r="BP180">
            <v>0</v>
          </cell>
          <cell r="BQ180">
            <v>0</v>
          </cell>
          <cell r="BR180">
            <v>0</v>
          </cell>
          <cell r="BS180">
            <v>0</v>
          </cell>
          <cell r="BT180">
            <v>0</v>
          </cell>
          <cell r="BV180" t="str">
            <v>Save on Energy Existing Building Commissioning Program2016Current year savings</v>
          </cell>
        </row>
        <row r="181">
          <cell r="L181"/>
          <cell r="M181"/>
          <cell r="N181"/>
          <cell r="O181"/>
          <cell r="P181"/>
          <cell r="Q181"/>
          <cell r="R181"/>
          <cell r="S181">
            <v>0</v>
          </cell>
          <cell r="T181"/>
          <cell r="U181">
            <v>0</v>
          </cell>
          <cell r="V181">
            <v>0</v>
          </cell>
          <cell r="W181">
            <v>0</v>
          </cell>
          <cell r="X181">
            <v>0</v>
          </cell>
          <cell r="Y181">
            <v>0</v>
          </cell>
          <cell r="Z181">
            <v>0</v>
          </cell>
          <cell r="AA181">
            <v>0</v>
          </cell>
          <cell r="AB181">
            <v>0</v>
          </cell>
          <cell r="AC181">
            <v>0</v>
          </cell>
          <cell r="AD181">
            <v>0</v>
          </cell>
          <cell r="AE181">
            <v>0</v>
          </cell>
          <cell r="AF181">
            <v>0</v>
          </cell>
          <cell r="AG181">
            <v>0</v>
          </cell>
          <cell r="AH181">
            <v>0</v>
          </cell>
          <cell r="AI181">
            <v>0</v>
          </cell>
          <cell r="AJ181">
            <v>0</v>
          </cell>
          <cell r="AK181">
            <v>0</v>
          </cell>
          <cell r="AL181">
            <v>0</v>
          </cell>
          <cell r="AM181">
            <v>0</v>
          </cell>
          <cell r="AN181">
            <v>0</v>
          </cell>
          <cell r="AO181">
            <v>0</v>
          </cell>
          <cell r="AQ181"/>
          <cell r="AR181"/>
          <cell r="AS181"/>
          <cell r="AT181"/>
          <cell r="AU181"/>
          <cell r="AV181"/>
          <cell r="AW181"/>
          <cell r="AX181">
            <v>0</v>
          </cell>
          <cell r="AY181"/>
          <cell r="AZ181">
            <v>0</v>
          </cell>
          <cell r="BA181">
            <v>0</v>
          </cell>
          <cell r="BB181">
            <v>0</v>
          </cell>
          <cell r="BC181">
            <v>0</v>
          </cell>
          <cell r="BD181">
            <v>0</v>
          </cell>
          <cell r="BE181">
            <v>0</v>
          </cell>
          <cell r="BF181">
            <v>0</v>
          </cell>
          <cell r="BG181">
            <v>0</v>
          </cell>
          <cell r="BH181">
            <v>0</v>
          </cell>
          <cell r="BI181">
            <v>0</v>
          </cell>
          <cell r="BJ181">
            <v>0</v>
          </cell>
          <cell r="BK181">
            <v>0</v>
          </cell>
          <cell r="BL181">
            <v>0</v>
          </cell>
          <cell r="BM181">
            <v>0</v>
          </cell>
          <cell r="BN181">
            <v>0</v>
          </cell>
          <cell r="BO181">
            <v>0</v>
          </cell>
          <cell r="BP181">
            <v>0</v>
          </cell>
          <cell r="BQ181">
            <v>0</v>
          </cell>
          <cell r="BR181">
            <v>0</v>
          </cell>
          <cell r="BS181">
            <v>0</v>
          </cell>
          <cell r="BT181">
            <v>0</v>
          </cell>
          <cell r="BV181" t="str">
            <v>Save on Energy Process &amp; Systems Upgrades Program2016Current year savings</v>
          </cell>
        </row>
        <row r="182">
          <cell r="L182"/>
          <cell r="M182"/>
          <cell r="N182"/>
          <cell r="O182"/>
          <cell r="P182"/>
          <cell r="Q182"/>
          <cell r="R182"/>
          <cell r="S182">
            <v>0</v>
          </cell>
          <cell r="T182"/>
          <cell r="U182">
            <v>0</v>
          </cell>
          <cell r="V182">
            <v>0</v>
          </cell>
          <cell r="W182">
            <v>0</v>
          </cell>
          <cell r="X182">
            <v>0</v>
          </cell>
          <cell r="Y182">
            <v>0</v>
          </cell>
          <cell r="Z182">
            <v>0</v>
          </cell>
          <cell r="AA182">
            <v>0</v>
          </cell>
          <cell r="AB182">
            <v>0</v>
          </cell>
          <cell r="AC182">
            <v>0</v>
          </cell>
          <cell r="AD182">
            <v>0</v>
          </cell>
          <cell r="AE182">
            <v>0</v>
          </cell>
          <cell r="AF182">
            <v>0</v>
          </cell>
          <cell r="AG182">
            <v>0</v>
          </cell>
          <cell r="AH182">
            <v>0</v>
          </cell>
          <cell r="AI182">
            <v>0</v>
          </cell>
          <cell r="AJ182">
            <v>0</v>
          </cell>
          <cell r="AK182">
            <v>0</v>
          </cell>
          <cell r="AL182">
            <v>0</v>
          </cell>
          <cell r="AM182">
            <v>0</v>
          </cell>
          <cell r="AN182">
            <v>0</v>
          </cell>
          <cell r="AO182">
            <v>0</v>
          </cell>
          <cell r="AQ182"/>
          <cell r="AR182"/>
          <cell r="AS182"/>
          <cell r="AT182"/>
          <cell r="AU182"/>
          <cell r="AV182"/>
          <cell r="AW182"/>
          <cell r="AX182">
            <v>0</v>
          </cell>
          <cell r="AY182"/>
          <cell r="AZ182">
            <v>0</v>
          </cell>
          <cell r="BA182">
            <v>0</v>
          </cell>
          <cell r="BB182">
            <v>0</v>
          </cell>
          <cell r="BC182">
            <v>0</v>
          </cell>
          <cell r="BD182">
            <v>0</v>
          </cell>
          <cell r="BE182">
            <v>0</v>
          </cell>
          <cell r="BF182">
            <v>0</v>
          </cell>
          <cell r="BG182">
            <v>0</v>
          </cell>
          <cell r="BH182">
            <v>0</v>
          </cell>
          <cell r="BI182">
            <v>0</v>
          </cell>
          <cell r="BJ182">
            <v>0</v>
          </cell>
          <cell r="BK182">
            <v>0</v>
          </cell>
          <cell r="BL182">
            <v>0</v>
          </cell>
          <cell r="BM182">
            <v>0</v>
          </cell>
          <cell r="BN182">
            <v>0</v>
          </cell>
          <cell r="BO182">
            <v>0</v>
          </cell>
          <cell r="BP182">
            <v>0</v>
          </cell>
          <cell r="BQ182">
            <v>0</v>
          </cell>
          <cell r="BR182">
            <v>0</v>
          </cell>
          <cell r="BS182">
            <v>0</v>
          </cell>
          <cell r="BT182">
            <v>0</v>
          </cell>
          <cell r="BV182" t="str">
            <v>Save on Energy Energy Manager Program2016Current year savings</v>
          </cell>
        </row>
        <row r="183">
          <cell r="L183"/>
          <cell r="M183"/>
          <cell r="N183"/>
          <cell r="O183"/>
          <cell r="P183"/>
          <cell r="Q183"/>
          <cell r="R183"/>
          <cell r="S183">
            <v>0</v>
          </cell>
          <cell r="T183"/>
          <cell r="U183">
            <v>0</v>
          </cell>
          <cell r="V183">
            <v>0</v>
          </cell>
          <cell r="W183">
            <v>0</v>
          </cell>
          <cell r="X183">
            <v>0</v>
          </cell>
          <cell r="Y183">
            <v>0</v>
          </cell>
          <cell r="Z183">
            <v>0</v>
          </cell>
          <cell r="AA183">
            <v>0</v>
          </cell>
          <cell r="AB183">
            <v>0</v>
          </cell>
          <cell r="AC183">
            <v>0</v>
          </cell>
          <cell r="AD183">
            <v>0</v>
          </cell>
          <cell r="AE183">
            <v>0</v>
          </cell>
          <cell r="AF183">
            <v>0</v>
          </cell>
          <cell r="AG183">
            <v>0</v>
          </cell>
          <cell r="AH183">
            <v>0</v>
          </cell>
          <cell r="AI183">
            <v>0</v>
          </cell>
          <cell r="AJ183">
            <v>0</v>
          </cell>
          <cell r="AK183">
            <v>0</v>
          </cell>
          <cell r="AL183">
            <v>0</v>
          </cell>
          <cell r="AM183">
            <v>0</v>
          </cell>
          <cell r="AN183">
            <v>0</v>
          </cell>
          <cell r="AO183">
            <v>0</v>
          </cell>
          <cell r="AQ183"/>
          <cell r="AR183"/>
          <cell r="AS183"/>
          <cell r="AT183"/>
          <cell r="AU183"/>
          <cell r="AV183"/>
          <cell r="AW183"/>
          <cell r="AX183">
            <v>0</v>
          </cell>
          <cell r="AY183"/>
          <cell r="AZ183">
            <v>0</v>
          </cell>
          <cell r="BA183">
            <v>0</v>
          </cell>
          <cell r="BB183">
            <v>0</v>
          </cell>
          <cell r="BC183">
            <v>0</v>
          </cell>
          <cell r="BD183">
            <v>0</v>
          </cell>
          <cell r="BE183">
            <v>0</v>
          </cell>
          <cell r="BF183">
            <v>0</v>
          </cell>
          <cell r="BG183">
            <v>0</v>
          </cell>
          <cell r="BH183">
            <v>0</v>
          </cell>
          <cell r="BI183">
            <v>0</v>
          </cell>
          <cell r="BJ183">
            <v>0</v>
          </cell>
          <cell r="BK183">
            <v>0</v>
          </cell>
          <cell r="BL183">
            <v>0</v>
          </cell>
          <cell r="BM183">
            <v>0</v>
          </cell>
          <cell r="BN183">
            <v>0</v>
          </cell>
          <cell r="BO183">
            <v>0</v>
          </cell>
          <cell r="BP183">
            <v>0</v>
          </cell>
          <cell r="BQ183">
            <v>0</v>
          </cell>
          <cell r="BR183">
            <v>0</v>
          </cell>
          <cell r="BS183">
            <v>0</v>
          </cell>
          <cell r="BT183">
            <v>0</v>
          </cell>
          <cell r="BV183" t="str">
            <v>Save on Energy Monitoring &amp; Targeting Program2016Current year savings</v>
          </cell>
        </row>
        <row r="184">
          <cell r="L184"/>
          <cell r="M184"/>
          <cell r="N184"/>
          <cell r="O184"/>
          <cell r="P184"/>
          <cell r="Q184"/>
          <cell r="R184"/>
          <cell r="S184">
            <v>0</v>
          </cell>
          <cell r="T184"/>
          <cell r="U184">
            <v>0</v>
          </cell>
          <cell r="V184">
            <v>0</v>
          </cell>
          <cell r="W184">
            <v>0</v>
          </cell>
          <cell r="X184">
            <v>0</v>
          </cell>
          <cell r="Y184">
            <v>0</v>
          </cell>
          <cell r="Z184">
            <v>0</v>
          </cell>
          <cell r="AA184">
            <v>0</v>
          </cell>
          <cell r="AB184">
            <v>0</v>
          </cell>
          <cell r="AC184">
            <v>0</v>
          </cell>
          <cell r="AD184">
            <v>0</v>
          </cell>
          <cell r="AE184">
            <v>0</v>
          </cell>
          <cell r="AF184">
            <v>0</v>
          </cell>
          <cell r="AG184">
            <v>0</v>
          </cell>
          <cell r="AH184">
            <v>0</v>
          </cell>
          <cell r="AI184">
            <v>0</v>
          </cell>
          <cell r="AJ184">
            <v>0</v>
          </cell>
          <cell r="AK184">
            <v>0</v>
          </cell>
          <cell r="AL184">
            <v>0</v>
          </cell>
          <cell r="AM184">
            <v>0</v>
          </cell>
          <cell r="AN184">
            <v>0</v>
          </cell>
          <cell r="AO184">
            <v>0</v>
          </cell>
          <cell r="AQ184"/>
          <cell r="AR184"/>
          <cell r="AS184"/>
          <cell r="AT184"/>
          <cell r="AU184"/>
          <cell r="AV184"/>
          <cell r="AW184"/>
          <cell r="AX184">
            <v>0</v>
          </cell>
          <cell r="AY184"/>
          <cell r="AZ184">
            <v>0</v>
          </cell>
          <cell r="BA184">
            <v>0</v>
          </cell>
          <cell r="BB184">
            <v>0</v>
          </cell>
          <cell r="BC184">
            <v>0</v>
          </cell>
          <cell r="BD184">
            <v>0</v>
          </cell>
          <cell r="BE184">
            <v>0</v>
          </cell>
          <cell r="BF184">
            <v>0</v>
          </cell>
          <cell r="BG184">
            <v>0</v>
          </cell>
          <cell r="BH184">
            <v>0</v>
          </cell>
          <cell r="BI184">
            <v>0</v>
          </cell>
          <cell r="BJ184">
            <v>0</v>
          </cell>
          <cell r="BK184">
            <v>0</v>
          </cell>
          <cell r="BL184">
            <v>0</v>
          </cell>
          <cell r="BM184">
            <v>0</v>
          </cell>
          <cell r="BN184">
            <v>0</v>
          </cell>
          <cell r="BO184">
            <v>0</v>
          </cell>
          <cell r="BP184">
            <v>0</v>
          </cell>
          <cell r="BQ184">
            <v>0</v>
          </cell>
          <cell r="BR184">
            <v>0</v>
          </cell>
          <cell r="BS184">
            <v>0</v>
          </cell>
          <cell r="BT184">
            <v>0</v>
          </cell>
          <cell r="BV184" t="str">
            <v>Save on Energy Retrofit Program - P4P2016Current year savings</v>
          </cell>
        </row>
        <row r="185">
          <cell r="L185"/>
          <cell r="M185"/>
          <cell r="N185"/>
          <cell r="O185"/>
          <cell r="P185"/>
          <cell r="Q185"/>
          <cell r="R185"/>
          <cell r="S185">
            <v>0</v>
          </cell>
          <cell r="T185"/>
          <cell r="U185">
            <v>0</v>
          </cell>
          <cell r="V185">
            <v>0</v>
          </cell>
          <cell r="W185">
            <v>0</v>
          </cell>
          <cell r="X185">
            <v>0</v>
          </cell>
          <cell r="Y185">
            <v>0</v>
          </cell>
          <cell r="Z185">
            <v>0</v>
          </cell>
          <cell r="AA185">
            <v>0</v>
          </cell>
          <cell r="AB185">
            <v>0</v>
          </cell>
          <cell r="AC185">
            <v>0</v>
          </cell>
          <cell r="AD185">
            <v>0</v>
          </cell>
          <cell r="AE185">
            <v>0</v>
          </cell>
          <cell r="AF185">
            <v>0</v>
          </cell>
          <cell r="AG185">
            <v>0</v>
          </cell>
          <cell r="AH185">
            <v>0</v>
          </cell>
          <cell r="AI185">
            <v>0</v>
          </cell>
          <cell r="AJ185">
            <v>0</v>
          </cell>
          <cell r="AK185">
            <v>0</v>
          </cell>
          <cell r="AL185">
            <v>0</v>
          </cell>
          <cell r="AM185">
            <v>0</v>
          </cell>
          <cell r="AN185">
            <v>0</v>
          </cell>
          <cell r="AO185">
            <v>0</v>
          </cell>
          <cell r="AQ185"/>
          <cell r="AR185"/>
          <cell r="AS185"/>
          <cell r="AT185"/>
          <cell r="AU185"/>
          <cell r="AV185"/>
          <cell r="AW185"/>
          <cell r="AX185">
            <v>0</v>
          </cell>
          <cell r="AY185"/>
          <cell r="AZ185">
            <v>0</v>
          </cell>
          <cell r="BA185">
            <v>0</v>
          </cell>
          <cell r="BB185">
            <v>0</v>
          </cell>
          <cell r="BC185">
            <v>0</v>
          </cell>
          <cell r="BD185">
            <v>0</v>
          </cell>
          <cell r="BE185">
            <v>0</v>
          </cell>
          <cell r="BF185">
            <v>0</v>
          </cell>
          <cell r="BG185">
            <v>0</v>
          </cell>
          <cell r="BH185">
            <v>0</v>
          </cell>
          <cell r="BI185">
            <v>0</v>
          </cell>
          <cell r="BJ185">
            <v>0</v>
          </cell>
          <cell r="BK185">
            <v>0</v>
          </cell>
          <cell r="BL185">
            <v>0</v>
          </cell>
          <cell r="BM185">
            <v>0</v>
          </cell>
          <cell r="BN185">
            <v>0</v>
          </cell>
          <cell r="BO185">
            <v>0</v>
          </cell>
          <cell r="BP185">
            <v>0</v>
          </cell>
          <cell r="BQ185">
            <v>0</v>
          </cell>
          <cell r="BR185">
            <v>0</v>
          </cell>
          <cell r="BS185">
            <v>0</v>
          </cell>
          <cell r="BT185">
            <v>0</v>
          </cell>
          <cell r="BV185" t="str">
            <v>Save on Energy Process &amp; Systems Upgrades Program - P4P2016Current year savings</v>
          </cell>
        </row>
        <row r="186">
          <cell r="L186"/>
          <cell r="M186"/>
          <cell r="N186"/>
          <cell r="O186"/>
          <cell r="P186"/>
          <cell r="Q186"/>
          <cell r="R186"/>
          <cell r="S186">
            <v>0</v>
          </cell>
          <cell r="T186"/>
          <cell r="U186">
            <v>0</v>
          </cell>
          <cell r="V186">
            <v>0</v>
          </cell>
          <cell r="W186">
            <v>0</v>
          </cell>
          <cell r="X186">
            <v>0</v>
          </cell>
          <cell r="Y186">
            <v>0</v>
          </cell>
          <cell r="Z186">
            <v>0</v>
          </cell>
          <cell r="AA186">
            <v>0</v>
          </cell>
          <cell r="AB186">
            <v>0</v>
          </cell>
          <cell r="AC186">
            <v>0</v>
          </cell>
          <cell r="AD186">
            <v>0</v>
          </cell>
          <cell r="AE186">
            <v>0</v>
          </cell>
          <cell r="AF186">
            <v>0</v>
          </cell>
          <cell r="AG186">
            <v>0</v>
          </cell>
          <cell r="AH186">
            <v>0</v>
          </cell>
          <cell r="AI186">
            <v>0</v>
          </cell>
          <cell r="AJ186">
            <v>0</v>
          </cell>
          <cell r="AK186">
            <v>0</v>
          </cell>
          <cell r="AL186">
            <v>0</v>
          </cell>
          <cell r="AM186">
            <v>0</v>
          </cell>
          <cell r="AN186">
            <v>0</v>
          </cell>
          <cell r="AO186">
            <v>0</v>
          </cell>
          <cell r="AQ186"/>
          <cell r="AR186"/>
          <cell r="AS186"/>
          <cell r="AT186"/>
          <cell r="AU186"/>
          <cell r="AV186"/>
          <cell r="AW186"/>
          <cell r="AX186">
            <v>0</v>
          </cell>
          <cell r="AY186"/>
          <cell r="AZ186">
            <v>0</v>
          </cell>
          <cell r="BA186">
            <v>0</v>
          </cell>
          <cell r="BB186">
            <v>0</v>
          </cell>
          <cell r="BC186">
            <v>0</v>
          </cell>
          <cell r="BD186">
            <v>0</v>
          </cell>
          <cell r="BE186">
            <v>0</v>
          </cell>
          <cell r="BF186">
            <v>0</v>
          </cell>
          <cell r="BG186">
            <v>0</v>
          </cell>
          <cell r="BH186">
            <v>0</v>
          </cell>
          <cell r="BI186">
            <v>0</v>
          </cell>
          <cell r="BJ186">
            <v>0</v>
          </cell>
          <cell r="BK186">
            <v>0</v>
          </cell>
          <cell r="BL186">
            <v>0</v>
          </cell>
          <cell r="BM186">
            <v>0</v>
          </cell>
          <cell r="BN186">
            <v>0</v>
          </cell>
          <cell r="BO186">
            <v>0</v>
          </cell>
          <cell r="BP186">
            <v>0</v>
          </cell>
          <cell r="BQ186">
            <v>0</v>
          </cell>
          <cell r="BR186">
            <v>0</v>
          </cell>
          <cell r="BS186">
            <v>0</v>
          </cell>
          <cell r="BT186">
            <v>0</v>
          </cell>
          <cell r="BV186" t="str">
            <v>Adaptive Thermostat Local Program2016Current year savings</v>
          </cell>
        </row>
        <row r="187">
          <cell r="L187"/>
          <cell r="M187"/>
          <cell r="N187"/>
          <cell r="O187"/>
          <cell r="P187"/>
          <cell r="Q187"/>
          <cell r="R187"/>
          <cell r="S187">
            <v>0</v>
          </cell>
          <cell r="T187"/>
          <cell r="U187">
            <v>0</v>
          </cell>
          <cell r="V187">
            <v>0</v>
          </cell>
          <cell r="W187">
            <v>0</v>
          </cell>
          <cell r="X187">
            <v>0</v>
          </cell>
          <cell r="Y187">
            <v>0</v>
          </cell>
          <cell r="Z187">
            <v>0</v>
          </cell>
          <cell r="AA187">
            <v>0</v>
          </cell>
          <cell r="AB187">
            <v>0</v>
          </cell>
          <cell r="AC187">
            <v>0</v>
          </cell>
          <cell r="AD187">
            <v>0</v>
          </cell>
          <cell r="AE187">
            <v>0</v>
          </cell>
          <cell r="AF187">
            <v>0</v>
          </cell>
          <cell r="AG187">
            <v>0</v>
          </cell>
          <cell r="AH187">
            <v>0</v>
          </cell>
          <cell r="AI187">
            <v>0</v>
          </cell>
          <cell r="AJ187">
            <v>0</v>
          </cell>
          <cell r="AK187">
            <v>0</v>
          </cell>
          <cell r="AL187">
            <v>0</v>
          </cell>
          <cell r="AM187">
            <v>0</v>
          </cell>
          <cell r="AN187">
            <v>0</v>
          </cell>
          <cell r="AO187">
            <v>0</v>
          </cell>
          <cell r="AQ187"/>
          <cell r="AR187"/>
          <cell r="AS187"/>
          <cell r="AT187"/>
          <cell r="AU187"/>
          <cell r="AV187"/>
          <cell r="AW187"/>
          <cell r="AX187">
            <v>0</v>
          </cell>
          <cell r="AY187"/>
          <cell r="AZ187">
            <v>0</v>
          </cell>
          <cell r="BA187">
            <v>0</v>
          </cell>
          <cell r="BB187">
            <v>0</v>
          </cell>
          <cell r="BC187">
            <v>0</v>
          </cell>
          <cell r="BD187">
            <v>0</v>
          </cell>
          <cell r="BE187">
            <v>0</v>
          </cell>
          <cell r="BF187">
            <v>0</v>
          </cell>
          <cell r="BG187">
            <v>0</v>
          </cell>
          <cell r="BH187">
            <v>0</v>
          </cell>
          <cell r="BI187">
            <v>0</v>
          </cell>
          <cell r="BJ187">
            <v>0</v>
          </cell>
          <cell r="BK187">
            <v>0</v>
          </cell>
          <cell r="BL187">
            <v>0</v>
          </cell>
          <cell r="BM187">
            <v>0</v>
          </cell>
          <cell r="BN187">
            <v>0</v>
          </cell>
          <cell r="BO187">
            <v>0</v>
          </cell>
          <cell r="BP187">
            <v>0</v>
          </cell>
          <cell r="BQ187">
            <v>0</v>
          </cell>
          <cell r="BR187">
            <v>0</v>
          </cell>
          <cell r="BS187">
            <v>0</v>
          </cell>
          <cell r="BT187">
            <v>0</v>
          </cell>
          <cell r="BV187" t="str">
            <v>Business Refrigeration Incentives Local Program2016Current year savings</v>
          </cell>
        </row>
        <row r="188">
          <cell r="L188"/>
          <cell r="M188"/>
          <cell r="N188"/>
          <cell r="O188"/>
          <cell r="P188"/>
          <cell r="Q188"/>
          <cell r="R188"/>
          <cell r="S188">
            <v>0</v>
          </cell>
          <cell r="T188"/>
          <cell r="U188">
            <v>0</v>
          </cell>
          <cell r="V188">
            <v>0</v>
          </cell>
          <cell r="W188">
            <v>0</v>
          </cell>
          <cell r="X188">
            <v>0</v>
          </cell>
          <cell r="Y188">
            <v>0</v>
          </cell>
          <cell r="Z188">
            <v>0</v>
          </cell>
          <cell r="AA188">
            <v>0</v>
          </cell>
          <cell r="AB188">
            <v>0</v>
          </cell>
          <cell r="AC188">
            <v>0</v>
          </cell>
          <cell r="AD188">
            <v>0</v>
          </cell>
          <cell r="AE188">
            <v>0</v>
          </cell>
          <cell r="AF188">
            <v>0</v>
          </cell>
          <cell r="AG188">
            <v>0</v>
          </cell>
          <cell r="AH188">
            <v>0</v>
          </cell>
          <cell r="AI188">
            <v>0</v>
          </cell>
          <cell r="AJ188">
            <v>0</v>
          </cell>
          <cell r="AK188">
            <v>0</v>
          </cell>
          <cell r="AL188">
            <v>0</v>
          </cell>
          <cell r="AM188">
            <v>0</v>
          </cell>
          <cell r="AN188">
            <v>0</v>
          </cell>
          <cell r="AO188">
            <v>0</v>
          </cell>
          <cell r="AQ188"/>
          <cell r="AR188"/>
          <cell r="AS188"/>
          <cell r="AT188"/>
          <cell r="AU188"/>
          <cell r="AV188"/>
          <cell r="AW188"/>
          <cell r="AX188">
            <v>0</v>
          </cell>
          <cell r="AY188"/>
          <cell r="AZ188">
            <v>0</v>
          </cell>
          <cell r="BA188">
            <v>0</v>
          </cell>
          <cell r="BB188">
            <v>0</v>
          </cell>
          <cell r="BC188">
            <v>0</v>
          </cell>
          <cell r="BD188">
            <v>0</v>
          </cell>
          <cell r="BE188">
            <v>0</v>
          </cell>
          <cell r="BF188">
            <v>0</v>
          </cell>
          <cell r="BG188">
            <v>0</v>
          </cell>
          <cell r="BH188">
            <v>0</v>
          </cell>
          <cell r="BI188">
            <v>0</v>
          </cell>
          <cell r="BJ188">
            <v>0</v>
          </cell>
          <cell r="BK188">
            <v>0</v>
          </cell>
          <cell r="BL188">
            <v>0</v>
          </cell>
          <cell r="BM188">
            <v>0</v>
          </cell>
          <cell r="BN188">
            <v>0</v>
          </cell>
          <cell r="BO188">
            <v>0</v>
          </cell>
          <cell r="BP188">
            <v>0</v>
          </cell>
          <cell r="BQ188">
            <v>0</v>
          </cell>
          <cell r="BR188">
            <v>0</v>
          </cell>
          <cell r="BS188">
            <v>0</v>
          </cell>
          <cell r="BT188">
            <v>0</v>
          </cell>
          <cell r="BV188" t="str">
            <v>Conservation on the Coast Home Assistance Local Program2016Current year savings</v>
          </cell>
        </row>
        <row r="189">
          <cell r="L189"/>
          <cell r="M189"/>
          <cell r="N189"/>
          <cell r="O189"/>
          <cell r="P189"/>
          <cell r="Q189"/>
          <cell r="R189"/>
          <cell r="S189">
            <v>0</v>
          </cell>
          <cell r="T189"/>
          <cell r="U189">
            <v>0</v>
          </cell>
          <cell r="V189">
            <v>0</v>
          </cell>
          <cell r="W189">
            <v>0</v>
          </cell>
          <cell r="X189">
            <v>0</v>
          </cell>
          <cell r="Y189">
            <v>0</v>
          </cell>
          <cell r="Z189">
            <v>0</v>
          </cell>
          <cell r="AA189">
            <v>0</v>
          </cell>
          <cell r="AB189">
            <v>0</v>
          </cell>
          <cell r="AC189">
            <v>0</v>
          </cell>
          <cell r="AD189">
            <v>0</v>
          </cell>
          <cell r="AE189">
            <v>0</v>
          </cell>
          <cell r="AF189">
            <v>0</v>
          </cell>
          <cell r="AG189">
            <v>0</v>
          </cell>
          <cell r="AH189">
            <v>0</v>
          </cell>
          <cell r="AI189">
            <v>0</v>
          </cell>
          <cell r="AJ189">
            <v>0</v>
          </cell>
          <cell r="AK189">
            <v>0</v>
          </cell>
          <cell r="AL189">
            <v>0</v>
          </cell>
          <cell r="AM189">
            <v>0</v>
          </cell>
          <cell r="AN189">
            <v>0</v>
          </cell>
          <cell r="AO189">
            <v>0</v>
          </cell>
          <cell r="AQ189"/>
          <cell r="AR189"/>
          <cell r="AS189"/>
          <cell r="AT189"/>
          <cell r="AU189"/>
          <cell r="AV189"/>
          <cell r="AW189"/>
          <cell r="AX189">
            <v>0</v>
          </cell>
          <cell r="AY189"/>
          <cell r="AZ189">
            <v>0</v>
          </cell>
          <cell r="BA189">
            <v>0</v>
          </cell>
          <cell r="BB189">
            <v>0</v>
          </cell>
          <cell r="BC189">
            <v>0</v>
          </cell>
          <cell r="BD189">
            <v>0</v>
          </cell>
          <cell r="BE189">
            <v>0</v>
          </cell>
          <cell r="BF189">
            <v>0</v>
          </cell>
          <cell r="BG189">
            <v>0</v>
          </cell>
          <cell r="BH189">
            <v>0</v>
          </cell>
          <cell r="BI189">
            <v>0</v>
          </cell>
          <cell r="BJ189">
            <v>0</v>
          </cell>
          <cell r="BK189">
            <v>0</v>
          </cell>
          <cell r="BL189">
            <v>0</v>
          </cell>
          <cell r="BM189">
            <v>0</v>
          </cell>
          <cell r="BN189">
            <v>0</v>
          </cell>
          <cell r="BO189">
            <v>0</v>
          </cell>
          <cell r="BP189">
            <v>0</v>
          </cell>
          <cell r="BQ189">
            <v>0</v>
          </cell>
          <cell r="BR189">
            <v>0</v>
          </cell>
          <cell r="BS189">
            <v>0</v>
          </cell>
          <cell r="BT189">
            <v>0</v>
          </cell>
          <cell r="BV189" t="str">
            <v>Conservation on the Coast Small Business Lighting Local Program2016Current year savings</v>
          </cell>
        </row>
        <row r="190">
          <cell r="L190"/>
          <cell r="M190"/>
          <cell r="N190"/>
          <cell r="O190"/>
          <cell r="P190"/>
          <cell r="Q190"/>
          <cell r="R190"/>
          <cell r="S190">
            <v>0</v>
          </cell>
          <cell r="T190"/>
          <cell r="U190">
            <v>0</v>
          </cell>
          <cell r="V190">
            <v>0</v>
          </cell>
          <cell r="W190">
            <v>0</v>
          </cell>
          <cell r="X190">
            <v>0</v>
          </cell>
          <cell r="Y190">
            <v>0</v>
          </cell>
          <cell r="Z190">
            <v>0</v>
          </cell>
          <cell r="AA190">
            <v>0</v>
          </cell>
          <cell r="AB190">
            <v>0</v>
          </cell>
          <cell r="AC190">
            <v>0</v>
          </cell>
          <cell r="AD190">
            <v>0</v>
          </cell>
          <cell r="AE190">
            <v>0</v>
          </cell>
          <cell r="AF190">
            <v>0</v>
          </cell>
          <cell r="AG190">
            <v>0</v>
          </cell>
          <cell r="AH190">
            <v>0</v>
          </cell>
          <cell r="AI190">
            <v>0</v>
          </cell>
          <cell r="AJ190">
            <v>0</v>
          </cell>
          <cell r="AK190">
            <v>0</v>
          </cell>
          <cell r="AL190">
            <v>0</v>
          </cell>
          <cell r="AM190">
            <v>0</v>
          </cell>
          <cell r="AN190">
            <v>0</v>
          </cell>
          <cell r="AO190">
            <v>0</v>
          </cell>
          <cell r="AQ190"/>
          <cell r="AR190"/>
          <cell r="AS190"/>
          <cell r="AT190"/>
          <cell r="AU190"/>
          <cell r="AV190"/>
          <cell r="AW190"/>
          <cell r="AX190">
            <v>0</v>
          </cell>
          <cell r="AY190"/>
          <cell r="AZ190">
            <v>0</v>
          </cell>
          <cell r="BA190">
            <v>0</v>
          </cell>
          <cell r="BB190">
            <v>0</v>
          </cell>
          <cell r="BC190">
            <v>0</v>
          </cell>
          <cell r="BD190">
            <v>0</v>
          </cell>
          <cell r="BE190">
            <v>0</v>
          </cell>
          <cell r="BF190">
            <v>0</v>
          </cell>
          <cell r="BG190">
            <v>0</v>
          </cell>
          <cell r="BH190">
            <v>0</v>
          </cell>
          <cell r="BI190">
            <v>0</v>
          </cell>
          <cell r="BJ190">
            <v>0</v>
          </cell>
          <cell r="BK190">
            <v>0</v>
          </cell>
          <cell r="BL190">
            <v>0</v>
          </cell>
          <cell r="BM190">
            <v>0</v>
          </cell>
          <cell r="BN190">
            <v>0</v>
          </cell>
          <cell r="BO190">
            <v>0</v>
          </cell>
          <cell r="BP190">
            <v>0</v>
          </cell>
          <cell r="BQ190">
            <v>0</v>
          </cell>
          <cell r="BR190">
            <v>0</v>
          </cell>
          <cell r="BS190">
            <v>0</v>
          </cell>
          <cell r="BT190">
            <v>0</v>
          </cell>
          <cell r="BV190" t="str">
            <v>First Nations Conservation Local Program2016Current year savings</v>
          </cell>
        </row>
        <row r="191">
          <cell r="L191"/>
          <cell r="M191"/>
          <cell r="N191"/>
          <cell r="O191"/>
          <cell r="P191"/>
          <cell r="Q191"/>
          <cell r="R191"/>
          <cell r="S191">
            <v>0</v>
          </cell>
          <cell r="T191"/>
          <cell r="U191">
            <v>0</v>
          </cell>
          <cell r="V191">
            <v>0</v>
          </cell>
          <cell r="W191">
            <v>0</v>
          </cell>
          <cell r="X191">
            <v>0</v>
          </cell>
          <cell r="Y191">
            <v>0</v>
          </cell>
          <cell r="Z191">
            <v>0</v>
          </cell>
          <cell r="AA191">
            <v>0</v>
          </cell>
          <cell r="AB191">
            <v>0</v>
          </cell>
          <cell r="AC191">
            <v>0</v>
          </cell>
          <cell r="AD191">
            <v>0</v>
          </cell>
          <cell r="AE191">
            <v>0</v>
          </cell>
          <cell r="AF191">
            <v>0</v>
          </cell>
          <cell r="AG191">
            <v>0</v>
          </cell>
          <cell r="AH191">
            <v>0</v>
          </cell>
          <cell r="AI191">
            <v>0</v>
          </cell>
          <cell r="AJ191">
            <v>0</v>
          </cell>
          <cell r="AK191">
            <v>0</v>
          </cell>
          <cell r="AL191">
            <v>0</v>
          </cell>
          <cell r="AM191">
            <v>0</v>
          </cell>
          <cell r="AN191">
            <v>0</v>
          </cell>
          <cell r="AO191">
            <v>0</v>
          </cell>
          <cell r="AQ191"/>
          <cell r="AR191"/>
          <cell r="AS191"/>
          <cell r="AT191"/>
          <cell r="AU191"/>
          <cell r="AV191"/>
          <cell r="AW191"/>
          <cell r="AX191">
            <v>0</v>
          </cell>
          <cell r="AY191"/>
          <cell r="AZ191">
            <v>0</v>
          </cell>
          <cell r="BA191">
            <v>0</v>
          </cell>
          <cell r="BB191">
            <v>0</v>
          </cell>
          <cell r="BC191">
            <v>0</v>
          </cell>
          <cell r="BD191">
            <v>0</v>
          </cell>
          <cell r="BE191">
            <v>0</v>
          </cell>
          <cell r="BF191">
            <v>0</v>
          </cell>
          <cell r="BG191">
            <v>0</v>
          </cell>
          <cell r="BH191">
            <v>0</v>
          </cell>
          <cell r="BI191">
            <v>0</v>
          </cell>
          <cell r="BJ191">
            <v>0</v>
          </cell>
          <cell r="BK191">
            <v>0</v>
          </cell>
          <cell r="BL191">
            <v>0</v>
          </cell>
          <cell r="BM191">
            <v>0</v>
          </cell>
          <cell r="BN191">
            <v>0</v>
          </cell>
          <cell r="BO191">
            <v>0</v>
          </cell>
          <cell r="BP191">
            <v>0</v>
          </cell>
          <cell r="BQ191">
            <v>0</v>
          </cell>
          <cell r="BR191">
            <v>0</v>
          </cell>
          <cell r="BS191">
            <v>0</v>
          </cell>
          <cell r="BT191">
            <v>0</v>
          </cell>
          <cell r="BV191" t="str">
            <v>High Efficiency Agriculturual Pumping Local Program2016Current year savings</v>
          </cell>
        </row>
        <row r="192">
          <cell r="L192"/>
          <cell r="M192"/>
          <cell r="N192"/>
          <cell r="O192"/>
          <cell r="P192"/>
          <cell r="Q192"/>
          <cell r="R192"/>
          <cell r="S192">
            <v>0</v>
          </cell>
          <cell r="T192"/>
          <cell r="U192">
            <v>0</v>
          </cell>
          <cell r="V192">
            <v>0</v>
          </cell>
          <cell r="W192">
            <v>0</v>
          </cell>
          <cell r="X192">
            <v>0</v>
          </cell>
          <cell r="Y192">
            <v>0</v>
          </cell>
          <cell r="Z192">
            <v>0</v>
          </cell>
          <cell r="AA192">
            <v>0</v>
          </cell>
          <cell r="AB192">
            <v>0</v>
          </cell>
          <cell r="AC192">
            <v>0</v>
          </cell>
          <cell r="AD192">
            <v>0</v>
          </cell>
          <cell r="AE192">
            <v>0</v>
          </cell>
          <cell r="AF192">
            <v>0</v>
          </cell>
          <cell r="AG192">
            <v>0</v>
          </cell>
          <cell r="AH192">
            <v>0</v>
          </cell>
          <cell r="AI192">
            <v>0</v>
          </cell>
          <cell r="AJ192">
            <v>0</v>
          </cell>
          <cell r="AK192">
            <v>0</v>
          </cell>
          <cell r="AL192">
            <v>0</v>
          </cell>
          <cell r="AM192">
            <v>0</v>
          </cell>
          <cell r="AN192">
            <v>0</v>
          </cell>
          <cell r="AO192">
            <v>0</v>
          </cell>
          <cell r="AQ192"/>
          <cell r="AR192"/>
          <cell r="AS192"/>
          <cell r="AT192"/>
          <cell r="AU192"/>
          <cell r="AV192"/>
          <cell r="AW192"/>
          <cell r="AX192">
            <v>0</v>
          </cell>
          <cell r="AY192"/>
          <cell r="AZ192">
            <v>0</v>
          </cell>
          <cell r="BA192">
            <v>0</v>
          </cell>
          <cell r="BB192">
            <v>0</v>
          </cell>
          <cell r="BC192">
            <v>0</v>
          </cell>
          <cell r="BD192">
            <v>0</v>
          </cell>
          <cell r="BE192">
            <v>0</v>
          </cell>
          <cell r="BF192">
            <v>0</v>
          </cell>
          <cell r="BG192">
            <v>0</v>
          </cell>
          <cell r="BH192">
            <v>0</v>
          </cell>
          <cell r="BI192">
            <v>0</v>
          </cell>
          <cell r="BJ192">
            <v>0</v>
          </cell>
          <cell r="BK192">
            <v>0</v>
          </cell>
          <cell r="BL192">
            <v>0</v>
          </cell>
          <cell r="BM192">
            <v>0</v>
          </cell>
          <cell r="BN192">
            <v>0</v>
          </cell>
          <cell r="BO192">
            <v>0</v>
          </cell>
          <cell r="BP192">
            <v>0</v>
          </cell>
          <cell r="BQ192">
            <v>0</v>
          </cell>
          <cell r="BR192">
            <v>0</v>
          </cell>
          <cell r="BS192">
            <v>0</v>
          </cell>
          <cell r="BT192">
            <v>0</v>
          </cell>
          <cell r="BV192" t="str">
            <v>Instant Savings Local Program2016Current year savings</v>
          </cell>
        </row>
        <row r="193">
          <cell r="L193"/>
          <cell r="M193"/>
          <cell r="N193"/>
          <cell r="O193"/>
          <cell r="P193"/>
          <cell r="Q193"/>
          <cell r="R193"/>
          <cell r="S193">
            <v>0</v>
          </cell>
          <cell r="T193"/>
          <cell r="U193">
            <v>0</v>
          </cell>
          <cell r="V193">
            <v>0</v>
          </cell>
          <cell r="W193">
            <v>0</v>
          </cell>
          <cell r="X193">
            <v>0</v>
          </cell>
          <cell r="Y193">
            <v>0</v>
          </cell>
          <cell r="Z193">
            <v>0</v>
          </cell>
          <cell r="AA193">
            <v>0</v>
          </cell>
          <cell r="AB193">
            <v>0</v>
          </cell>
          <cell r="AC193">
            <v>0</v>
          </cell>
          <cell r="AD193">
            <v>0</v>
          </cell>
          <cell r="AE193">
            <v>0</v>
          </cell>
          <cell r="AF193">
            <v>0</v>
          </cell>
          <cell r="AG193">
            <v>0</v>
          </cell>
          <cell r="AH193">
            <v>0</v>
          </cell>
          <cell r="AI193">
            <v>0</v>
          </cell>
          <cell r="AJ193">
            <v>0</v>
          </cell>
          <cell r="AK193">
            <v>0</v>
          </cell>
          <cell r="AL193">
            <v>0</v>
          </cell>
          <cell r="AM193">
            <v>0</v>
          </cell>
          <cell r="AN193">
            <v>0</v>
          </cell>
          <cell r="AO193">
            <v>0</v>
          </cell>
          <cell r="AQ193"/>
          <cell r="AR193"/>
          <cell r="AS193"/>
          <cell r="AT193"/>
          <cell r="AU193"/>
          <cell r="AV193"/>
          <cell r="AW193"/>
          <cell r="AX193">
            <v>0</v>
          </cell>
          <cell r="AY193"/>
          <cell r="AZ193">
            <v>0</v>
          </cell>
          <cell r="BA193">
            <v>0</v>
          </cell>
          <cell r="BB193">
            <v>0</v>
          </cell>
          <cell r="BC193">
            <v>0</v>
          </cell>
          <cell r="BD193">
            <v>0</v>
          </cell>
          <cell r="BE193">
            <v>0</v>
          </cell>
          <cell r="BF193">
            <v>0</v>
          </cell>
          <cell r="BG193">
            <v>0</v>
          </cell>
          <cell r="BH193">
            <v>0</v>
          </cell>
          <cell r="BI193">
            <v>0</v>
          </cell>
          <cell r="BJ193">
            <v>0</v>
          </cell>
          <cell r="BK193">
            <v>0</v>
          </cell>
          <cell r="BL193">
            <v>0</v>
          </cell>
          <cell r="BM193">
            <v>0</v>
          </cell>
          <cell r="BN193">
            <v>0</v>
          </cell>
          <cell r="BO193">
            <v>0</v>
          </cell>
          <cell r="BP193">
            <v>0</v>
          </cell>
          <cell r="BQ193">
            <v>0</v>
          </cell>
          <cell r="BR193">
            <v>0</v>
          </cell>
          <cell r="BS193">
            <v>0</v>
          </cell>
          <cell r="BT193">
            <v>0</v>
          </cell>
          <cell r="BV193" t="str">
            <v>OPsaver Local Program2016Current year savings</v>
          </cell>
        </row>
        <row r="194">
          <cell r="L194"/>
          <cell r="M194"/>
          <cell r="N194"/>
          <cell r="O194"/>
          <cell r="P194"/>
          <cell r="Q194"/>
          <cell r="R194"/>
          <cell r="S194">
            <v>0</v>
          </cell>
          <cell r="T194"/>
          <cell r="U194">
            <v>0</v>
          </cell>
          <cell r="V194">
            <v>0</v>
          </cell>
          <cell r="W194">
            <v>0</v>
          </cell>
          <cell r="X194">
            <v>0</v>
          </cell>
          <cell r="Y194">
            <v>0</v>
          </cell>
          <cell r="Z194">
            <v>0</v>
          </cell>
          <cell r="AA194">
            <v>0</v>
          </cell>
          <cell r="AB194">
            <v>0</v>
          </cell>
          <cell r="AC194">
            <v>0</v>
          </cell>
          <cell r="AD194">
            <v>0</v>
          </cell>
          <cell r="AE194">
            <v>0</v>
          </cell>
          <cell r="AF194">
            <v>0</v>
          </cell>
          <cell r="AG194">
            <v>0</v>
          </cell>
          <cell r="AH194">
            <v>0</v>
          </cell>
          <cell r="AI194">
            <v>0</v>
          </cell>
          <cell r="AJ194">
            <v>0</v>
          </cell>
          <cell r="AK194">
            <v>0</v>
          </cell>
          <cell r="AL194">
            <v>0</v>
          </cell>
          <cell r="AM194">
            <v>0</v>
          </cell>
          <cell r="AN194">
            <v>0</v>
          </cell>
          <cell r="AO194">
            <v>0</v>
          </cell>
          <cell r="AQ194"/>
          <cell r="AR194"/>
          <cell r="AS194"/>
          <cell r="AT194"/>
          <cell r="AU194"/>
          <cell r="AV194"/>
          <cell r="AW194"/>
          <cell r="AX194">
            <v>0</v>
          </cell>
          <cell r="AY194"/>
          <cell r="AZ194">
            <v>0</v>
          </cell>
          <cell r="BA194">
            <v>0</v>
          </cell>
          <cell r="BB194">
            <v>0</v>
          </cell>
          <cell r="BC194">
            <v>0</v>
          </cell>
          <cell r="BD194">
            <v>0</v>
          </cell>
          <cell r="BE194">
            <v>0</v>
          </cell>
          <cell r="BF194">
            <v>0</v>
          </cell>
          <cell r="BG194">
            <v>0</v>
          </cell>
          <cell r="BH194">
            <v>0</v>
          </cell>
          <cell r="BI194">
            <v>0</v>
          </cell>
          <cell r="BJ194">
            <v>0</v>
          </cell>
          <cell r="BK194">
            <v>0</v>
          </cell>
          <cell r="BL194">
            <v>0</v>
          </cell>
          <cell r="BM194">
            <v>0</v>
          </cell>
          <cell r="BN194">
            <v>0</v>
          </cell>
          <cell r="BO194">
            <v>0</v>
          </cell>
          <cell r="BP194">
            <v>0</v>
          </cell>
          <cell r="BQ194">
            <v>0</v>
          </cell>
          <cell r="BR194">
            <v>0</v>
          </cell>
          <cell r="BS194">
            <v>0</v>
          </cell>
          <cell r="BT194">
            <v>0</v>
          </cell>
          <cell r="BV194" t="str">
            <v>PUMPsaver Local Program2016Current year savings</v>
          </cell>
        </row>
        <row r="195">
          <cell r="L195"/>
          <cell r="M195"/>
          <cell r="N195"/>
          <cell r="O195"/>
          <cell r="P195"/>
          <cell r="Q195"/>
          <cell r="R195"/>
          <cell r="S195">
            <v>0</v>
          </cell>
          <cell r="T195"/>
          <cell r="U195">
            <v>0</v>
          </cell>
          <cell r="V195">
            <v>0</v>
          </cell>
          <cell r="W195">
            <v>0</v>
          </cell>
          <cell r="X195">
            <v>0</v>
          </cell>
          <cell r="Y195">
            <v>0</v>
          </cell>
          <cell r="Z195">
            <v>0</v>
          </cell>
          <cell r="AA195">
            <v>0</v>
          </cell>
          <cell r="AB195">
            <v>0</v>
          </cell>
          <cell r="AC195">
            <v>0</v>
          </cell>
          <cell r="AD195">
            <v>0</v>
          </cell>
          <cell r="AE195">
            <v>0</v>
          </cell>
          <cell r="AF195">
            <v>0</v>
          </cell>
          <cell r="AG195">
            <v>0</v>
          </cell>
          <cell r="AH195">
            <v>0</v>
          </cell>
          <cell r="AI195">
            <v>0</v>
          </cell>
          <cell r="AJ195">
            <v>0</v>
          </cell>
          <cell r="AK195">
            <v>0</v>
          </cell>
          <cell r="AL195">
            <v>0</v>
          </cell>
          <cell r="AM195">
            <v>0</v>
          </cell>
          <cell r="AN195">
            <v>0</v>
          </cell>
          <cell r="AO195">
            <v>0</v>
          </cell>
          <cell r="AQ195"/>
          <cell r="AR195"/>
          <cell r="AS195"/>
          <cell r="AT195"/>
          <cell r="AU195"/>
          <cell r="AV195"/>
          <cell r="AW195"/>
          <cell r="AX195">
            <v>0</v>
          </cell>
          <cell r="AY195"/>
          <cell r="AZ195">
            <v>0</v>
          </cell>
          <cell r="BA195">
            <v>0</v>
          </cell>
          <cell r="BB195">
            <v>0</v>
          </cell>
          <cell r="BC195">
            <v>0</v>
          </cell>
          <cell r="BD195">
            <v>0</v>
          </cell>
          <cell r="BE195">
            <v>0</v>
          </cell>
          <cell r="BF195">
            <v>0</v>
          </cell>
          <cell r="BG195">
            <v>0</v>
          </cell>
          <cell r="BH195">
            <v>0</v>
          </cell>
          <cell r="BI195">
            <v>0</v>
          </cell>
          <cell r="BJ195">
            <v>0</v>
          </cell>
          <cell r="BK195">
            <v>0</v>
          </cell>
          <cell r="BL195">
            <v>0</v>
          </cell>
          <cell r="BM195">
            <v>0</v>
          </cell>
          <cell r="BN195">
            <v>0</v>
          </cell>
          <cell r="BO195">
            <v>0</v>
          </cell>
          <cell r="BP195">
            <v>0</v>
          </cell>
          <cell r="BQ195">
            <v>0</v>
          </cell>
          <cell r="BR195">
            <v>0</v>
          </cell>
          <cell r="BS195">
            <v>0</v>
          </cell>
          <cell r="BT195">
            <v>0</v>
          </cell>
          <cell r="BV195" t="str">
            <v>Social Benchmarking Local Program2016Current year savings</v>
          </cell>
        </row>
        <row r="196">
          <cell r="L196"/>
          <cell r="M196"/>
          <cell r="N196"/>
          <cell r="O196"/>
          <cell r="P196"/>
          <cell r="Q196"/>
          <cell r="R196"/>
          <cell r="S196">
            <v>0</v>
          </cell>
          <cell r="T196"/>
          <cell r="U196">
            <v>0</v>
          </cell>
          <cell r="V196">
            <v>0</v>
          </cell>
          <cell r="W196">
            <v>0</v>
          </cell>
          <cell r="X196">
            <v>0</v>
          </cell>
          <cell r="Y196">
            <v>0</v>
          </cell>
          <cell r="Z196">
            <v>0</v>
          </cell>
          <cell r="AA196">
            <v>0</v>
          </cell>
          <cell r="AB196">
            <v>0</v>
          </cell>
          <cell r="AC196">
            <v>0</v>
          </cell>
          <cell r="AD196">
            <v>0</v>
          </cell>
          <cell r="AE196">
            <v>0</v>
          </cell>
          <cell r="AF196">
            <v>0</v>
          </cell>
          <cell r="AG196">
            <v>0</v>
          </cell>
          <cell r="AH196">
            <v>0</v>
          </cell>
          <cell r="AI196">
            <v>0</v>
          </cell>
          <cell r="AJ196">
            <v>0</v>
          </cell>
          <cell r="AK196">
            <v>0</v>
          </cell>
          <cell r="AL196">
            <v>0</v>
          </cell>
          <cell r="AM196">
            <v>0</v>
          </cell>
          <cell r="AN196">
            <v>0</v>
          </cell>
          <cell r="AO196">
            <v>0</v>
          </cell>
          <cell r="AQ196"/>
          <cell r="AR196"/>
          <cell r="AS196"/>
          <cell r="AT196"/>
          <cell r="AU196"/>
          <cell r="AV196"/>
          <cell r="AW196"/>
          <cell r="AX196">
            <v>0</v>
          </cell>
          <cell r="AY196"/>
          <cell r="AZ196">
            <v>0</v>
          </cell>
          <cell r="BA196">
            <v>0</v>
          </cell>
          <cell r="BB196">
            <v>0</v>
          </cell>
          <cell r="BC196">
            <v>0</v>
          </cell>
          <cell r="BD196">
            <v>0</v>
          </cell>
          <cell r="BE196">
            <v>0</v>
          </cell>
          <cell r="BF196">
            <v>0</v>
          </cell>
          <cell r="BG196">
            <v>0</v>
          </cell>
          <cell r="BH196">
            <v>0</v>
          </cell>
          <cell r="BI196">
            <v>0</v>
          </cell>
          <cell r="BJ196">
            <v>0</v>
          </cell>
          <cell r="BK196">
            <v>0</v>
          </cell>
          <cell r="BL196">
            <v>0</v>
          </cell>
          <cell r="BM196">
            <v>0</v>
          </cell>
          <cell r="BN196">
            <v>0</v>
          </cell>
          <cell r="BO196">
            <v>0</v>
          </cell>
          <cell r="BP196">
            <v>0</v>
          </cell>
          <cell r="BQ196">
            <v>0</v>
          </cell>
          <cell r="BR196">
            <v>0</v>
          </cell>
          <cell r="BS196">
            <v>0</v>
          </cell>
          <cell r="BT196">
            <v>0</v>
          </cell>
          <cell r="BV196" t="str">
            <v>THESL Swimming Pool Efficiency Local Program2016Current year savings</v>
          </cell>
        </row>
        <row r="197">
          <cell r="L197"/>
          <cell r="M197"/>
          <cell r="N197"/>
          <cell r="O197"/>
          <cell r="P197"/>
          <cell r="Q197"/>
          <cell r="R197"/>
          <cell r="S197">
            <v>0</v>
          </cell>
          <cell r="T197"/>
          <cell r="U197">
            <v>0</v>
          </cell>
          <cell r="V197">
            <v>0</v>
          </cell>
          <cell r="W197">
            <v>0</v>
          </cell>
          <cell r="X197">
            <v>0</v>
          </cell>
          <cell r="Y197">
            <v>0</v>
          </cell>
          <cell r="Z197">
            <v>0</v>
          </cell>
          <cell r="AA197">
            <v>0</v>
          </cell>
          <cell r="AB197">
            <v>0</v>
          </cell>
          <cell r="AC197">
            <v>0</v>
          </cell>
          <cell r="AD197">
            <v>0</v>
          </cell>
          <cell r="AE197">
            <v>0</v>
          </cell>
          <cell r="AF197">
            <v>0</v>
          </cell>
          <cell r="AG197">
            <v>0</v>
          </cell>
          <cell r="AH197">
            <v>0</v>
          </cell>
          <cell r="AI197">
            <v>0</v>
          </cell>
          <cell r="AJ197">
            <v>0</v>
          </cell>
          <cell r="AK197">
            <v>0</v>
          </cell>
          <cell r="AL197">
            <v>0</v>
          </cell>
          <cell r="AM197">
            <v>0</v>
          </cell>
          <cell r="AN197">
            <v>0</v>
          </cell>
          <cell r="AO197">
            <v>0</v>
          </cell>
          <cell r="AQ197"/>
          <cell r="AR197"/>
          <cell r="AS197"/>
          <cell r="AT197"/>
          <cell r="AU197"/>
          <cell r="AV197"/>
          <cell r="AW197"/>
          <cell r="AX197">
            <v>0</v>
          </cell>
          <cell r="AY197"/>
          <cell r="AZ197">
            <v>0</v>
          </cell>
          <cell r="BA197">
            <v>0</v>
          </cell>
          <cell r="BB197">
            <v>0</v>
          </cell>
          <cell r="BC197">
            <v>0</v>
          </cell>
          <cell r="BD197">
            <v>0</v>
          </cell>
          <cell r="BE197">
            <v>0</v>
          </cell>
          <cell r="BF197">
            <v>0</v>
          </cell>
          <cell r="BG197">
            <v>0</v>
          </cell>
          <cell r="BH197">
            <v>0</v>
          </cell>
          <cell r="BI197">
            <v>0</v>
          </cell>
          <cell r="BJ197">
            <v>0</v>
          </cell>
          <cell r="BK197">
            <v>0</v>
          </cell>
          <cell r="BL197">
            <v>0</v>
          </cell>
          <cell r="BM197">
            <v>0</v>
          </cell>
          <cell r="BN197">
            <v>0</v>
          </cell>
          <cell r="BO197">
            <v>0</v>
          </cell>
          <cell r="BP197">
            <v>0</v>
          </cell>
          <cell r="BQ197">
            <v>0</v>
          </cell>
          <cell r="BR197">
            <v>0</v>
          </cell>
          <cell r="BS197">
            <v>0</v>
          </cell>
          <cell r="BT197">
            <v>0</v>
          </cell>
          <cell r="BV197" t="str">
            <v>Air Source Heat Pump for Residential Water Heating Pilot Program2016Current year savings</v>
          </cell>
        </row>
        <row r="198">
          <cell r="L198"/>
          <cell r="M198"/>
          <cell r="N198"/>
          <cell r="O198"/>
          <cell r="P198"/>
          <cell r="Q198"/>
          <cell r="R198"/>
          <cell r="S198">
            <v>0</v>
          </cell>
          <cell r="T198"/>
          <cell r="U198">
            <v>0</v>
          </cell>
          <cell r="V198">
            <v>0</v>
          </cell>
          <cell r="W198">
            <v>0</v>
          </cell>
          <cell r="X198">
            <v>0</v>
          </cell>
          <cell r="Y198">
            <v>0</v>
          </cell>
          <cell r="Z198">
            <v>0</v>
          </cell>
          <cell r="AA198">
            <v>0</v>
          </cell>
          <cell r="AB198">
            <v>0</v>
          </cell>
          <cell r="AC198">
            <v>0</v>
          </cell>
          <cell r="AD198">
            <v>0</v>
          </cell>
          <cell r="AE198">
            <v>0</v>
          </cell>
          <cell r="AF198">
            <v>0</v>
          </cell>
          <cell r="AG198">
            <v>0</v>
          </cell>
          <cell r="AH198">
            <v>0</v>
          </cell>
          <cell r="AI198">
            <v>0</v>
          </cell>
          <cell r="AJ198">
            <v>0</v>
          </cell>
          <cell r="AK198">
            <v>0</v>
          </cell>
          <cell r="AL198">
            <v>0</v>
          </cell>
          <cell r="AM198">
            <v>0</v>
          </cell>
          <cell r="AN198">
            <v>0</v>
          </cell>
          <cell r="AO198">
            <v>0</v>
          </cell>
          <cell r="AQ198"/>
          <cell r="AR198"/>
          <cell r="AS198"/>
          <cell r="AT198"/>
          <cell r="AU198"/>
          <cell r="AV198"/>
          <cell r="AW198"/>
          <cell r="AX198">
            <v>0</v>
          </cell>
          <cell r="AY198"/>
          <cell r="AZ198">
            <v>0</v>
          </cell>
          <cell r="BA198">
            <v>0</v>
          </cell>
          <cell r="BB198">
            <v>0</v>
          </cell>
          <cell r="BC198">
            <v>0</v>
          </cell>
          <cell r="BD198">
            <v>0</v>
          </cell>
          <cell r="BE198">
            <v>0</v>
          </cell>
          <cell r="BF198">
            <v>0</v>
          </cell>
          <cell r="BG198">
            <v>0</v>
          </cell>
          <cell r="BH198">
            <v>0</v>
          </cell>
          <cell r="BI198">
            <v>0</v>
          </cell>
          <cell r="BJ198">
            <v>0</v>
          </cell>
          <cell r="BK198">
            <v>0</v>
          </cell>
          <cell r="BL198">
            <v>0</v>
          </cell>
          <cell r="BM198">
            <v>0</v>
          </cell>
          <cell r="BN198">
            <v>0</v>
          </cell>
          <cell r="BO198">
            <v>0</v>
          </cell>
          <cell r="BP198">
            <v>0</v>
          </cell>
          <cell r="BQ198">
            <v>0</v>
          </cell>
          <cell r="BR198">
            <v>0</v>
          </cell>
          <cell r="BS198">
            <v>0</v>
          </cell>
          <cell r="BT198">
            <v>0</v>
          </cell>
          <cell r="BV198" t="str">
            <v>Building Optimization Pilot Program2016Current year savings</v>
          </cell>
        </row>
        <row r="199">
          <cell r="L199"/>
          <cell r="M199"/>
          <cell r="N199"/>
          <cell r="O199"/>
          <cell r="P199"/>
          <cell r="Q199"/>
          <cell r="R199"/>
          <cell r="S199">
            <v>0</v>
          </cell>
          <cell r="T199"/>
          <cell r="U199">
            <v>0</v>
          </cell>
          <cell r="V199">
            <v>0</v>
          </cell>
          <cell r="W199">
            <v>0</v>
          </cell>
          <cell r="X199">
            <v>0</v>
          </cell>
          <cell r="Y199">
            <v>0</v>
          </cell>
          <cell r="Z199">
            <v>0</v>
          </cell>
          <cell r="AA199">
            <v>0</v>
          </cell>
          <cell r="AB199">
            <v>0</v>
          </cell>
          <cell r="AC199">
            <v>0</v>
          </cell>
          <cell r="AD199">
            <v>0</v>
          </cell>
          <cell r="AE199">
            <v>0</v>
          </cell>
          <cell r="AF199">
            <v>0</v>
          </cell>
          <cell r="AG199">
            <v>0</v>
          </cell>
          <cell r="AH199">
            <v>0</v>
          </cell>
          <cell r="AI199">
            <v>0</v>
          </cell>
          <cell r="AJ199">
            <v>0</v>
          </cell>
          <cell r="AK199">
            <v>0</v>
          </cell>
          <cell r="AL199">
            <v>0</v>
          </cell>
          <cell r="AM199">
            <v>0</v>
          </cell>
          <cell r="AN199">
            <v>0</v>
          </cell>
          <cell r="AO199">
            <v>0</v>
          </cell>
          <cell r="AQ199"/>
          <cell r="AR199"/>
          <cell r="AS199"/>
          <cell r="AT199"/>
          <cell r="AU199"/>
          <cell r="AV199"/>
          <cell r="AW199"/>
          <cell r="AX199">
            <v>0</v>
          </cell>
          <cell r="AY199"/>
          <cell r="AZ199">
            <v>0</v>
          </cell>
          <cell r="BA199">
            <v>0</v>
          </cell>
          <cell r="BB199">
            <v>0</v>
          </cell>
          <cell r="BC199">
            <v>0</v>
          </cell>
          <cell r="BD199">
            <v>0</v>
          </cell>
          <cell r="BE199">
            <v>0</v>
          </cell>
          <cell r="BF199">
            <v>0</v>
          </cell>
          <cell r="BG199">
            <v>0</v>
          </cell>
          <cell r="BH199">
            <v>0</v>
          </cell>
          <cell r="BI199">
            <v>0</v>
          </cell>
          <cell r="BJ199">
            <v>0</v>
          </cell>
          <cell r="BK199">
            <v>0</v>
          </cell>
          <cell r="BL199">
            <v>0</v>
          </cell>
          <cell r="BM199">
            <v>0</v>
          </cell>
          <cell r="BN199">
            <v>0</v>
          </cell>
          <cell r="BO199">
            <v>0</v>
          </cell>
          <cell r="BP199">
            <v>0</v>
          </cell>
          <cell r="BQ199">
            <v>0</v>
          </cell>
          <cell r="BR199">
            <v>0</v>
          </cell>
          <cell r="BS199">
            <v>0</v>
          </cell>
          <cell r="BT199">
            <v>0</v>
          </cell>
          <cell r="BV199" t="str">
            <v>Conservation Voltage Regulation Leveraging AMI Data Pilot Program2016Current year savings</v>
          </cell>
        </row>
        <row r="200">
          <cell r="L200"/>
          <cell r="M200"/>
          <cell r="N200"/>
          <cell r="O200"/>
          <cell r="P200"/>
          <cell r="Q200"/>
          <cell r="R200"/>
          <cell r="S200">
            <v>0</v>
          </cell>
          <cell r="T200"/>
          <cell r="U200">
            <v>0</v>
          </cell>
          <cell r="V200">
            <v>0</v>
          </cell>
          <cell r="W200">
            <v>0</v>
          </cell>
          <cell r="X200">
            <v>0</v>
          </cell>
          <cell r="Y200">
            <v>0</v>
          </cell>
          <cell r="Z200">
            <v>0</v>
          </cell>
          <cell r="AA200">
            <v>0</v>
          </cell>
          <cell r="AB200">
            <v>0</v>
          </cell>
          <cell r="AC200">
            <v>0</v>
          </cell>
          <cell r="AD200">
            <v>0</v>
          </cell>
          <cell r="AE200">
            <v>0</v>
          </cell>
          <cell r="AF200">
            <v>0</v>
          </cell>
          <cell r="AG200">
            <v>0</v>
          </cell>
          <cell r="AH200">
            <v>0</v>
          </cell>
          <cell r="AI200">
            <v>0</v>
          </cell>
          <cell r="AJ200">
            <v>0</v>
          </cell>
          <cell r="AK200">
            <v>0</v>
          </cell>
          <cell r="AL200">
            <v>0</v>
          </cell>
          <cell r="AM200">
            <v>0</v>
          </cell>
          <cell r="AN200">
            <v>0</v>
          </cell>
          <cell r="AO200">
            <v>0</v>
          </cell>
          <cell r="AQ200"/>
          <cell r="AR200"/>
          <cell r="AS200"/>
          <cell r="AT200"/>
          <cell r="AU200"/>
          <cell r="AV200"/>
          <cell r="AW200"/>
          <cell r="AX200">
            <v>0</v>
          </cell>
          <cell r="AY200"/>
          <cell r="AZ200">
            <v>0</v>
          </cell>
          <cell r="BA200">
            <v>0</v>
          </cell>
          <cell r="BB200">
            <v>0</v>
          </cell>
          <cell r="BC200">
            <v>0</v>
          </cell>
          <cell r="BD200">
            <v>0</v>
          </cell>
          <cell r="BE200">
            <v>0</v>
          </cell>
          <cell r="BF200">
            <v>0</v>
          </cell>
          <cell r="BG200">
            <v>0</v>
          </cell>
          <cell r="BH200">
            <v>0</v>
          </cell>
          <cell r="BI200">
            <v>0</v>
          </cell>
          <cell r="BJ200">
            <v>0</v>
          </cell>
          <cell r="BK200">
            <v>0</v>
          </cell>
          <cell r="BL200">
            <v>0</v>
          </cell>
          <cell r="BM200">
            <v>0</v>
          </cell>
          <cell r="BN200">
            <v>0</v>
          </cell>
          <cell r="BO200">
            <v>0</v>
          </cell>
          <cell r="BP200">
            <v>0</v>
          </cell>
          <cell r="BQ200">
            <v>0</v>
          </cell>
          <cell r="BR200">
            <v>0</v>
          </cell>
          <cell r="BS200">
            <v>0</v>
          </cell>
          <cell r="BT200">
            <v>0</v>
          </cell>
          <cell r="BV200" t="str">
            <v>Demand Control Kitchen Ventilation Pilot Program2016Current year savings</v>
          </cell>
        </row>
        <row r="201">
          <cell r="L201"/>
          <cell r="M201"/>
          <cell r="N201"/>
          <cell r="O201"/>
          <cell r="P201"/>
          <cell r="Q201"/>
          <cell r="R201"/>
          <cell r="S201">
            <v>0</v>
          </cell>
          <cell r="T201"/>
          <cell r="U201">
            <v>0</v>
          </cell>
          <cell r="V201">
            <v>0</v>
          </cell>
          <cell r="W201">
            <v>0</v>
          </cell>
          <cell r="X201">
            <v>0</v>
          </cell>
          <cell r="Y201">
            <v>0</v>
          </cell>
          <cell r="Z201">
            <v>0</v>
          </cell>
          <cell r="AA201">
            <v>0</v>
          </cell>
          <cell r="AB201">
            <v>0</v>
          </cell>
          <cell r="AC201">
            <v>0</v>
          </cell>
          <cell r="AD201">
            <v>0</v>
          </cell>
          <cell r="AE201">
            <v>0</v>
          </cell>
          <cell r="AF201">
            <v>0</v>
          </cell>
          <cell r="AG201">
            <v>0</v>
          </cell>
          <cell r="AH201">
            <v>0</v>
          </cell>
          <cell r="AI201">
            <v>0</v>
          </cell>
          <cell r="AJ201">
            <v>0</v>
          </cell>
          <cell r="AK201">
            <v>0</v>
          </cell>
          <cell r="AL201">
            <v>0</v>
          </cell>
          <cell r="AM201">
            <v>0</v>
          </cell>
          <cell r="AN201">
            <v>0</v>
          </cell>
          <cell r="AO201">
            <v>0</v>
          </cell>
          <cell r="AQ201"/>
          <cell r="AR201"/>
          <cell r="AS201"/>
          <cell r="AT201"/>
          <cell r="AU201"/>
          <cell r="AV201"/>
          <cell r="AW201"/>
          <cell r="AX201">
            <v>0</v>
          </cell>
          <cell r="AY201"/>
          <cell r="AZ201">
            <v>0</v>
          </cell>
          <cell r="BA201">
            <v>0</v>
          </cell>
          <cell r="BB201">
            <v>0</v>
          </cell>
          <cell r="BC201">
            <v>0</v>
          </cell>
          <cell r="BD201">
            <v>0</v>
          </cell>
          <cell r="BE201">
            <v>0</v>
          </cell>
          <cell r="BF201">
            <v>0</v>
          </cell>
          <cell r="BG201">
            <v>0</v>
          </cell>
          <cell r="BH201">
            <v>0</v>
          </cell>
          <cell r="BI201">
            <v>0</v>
          </cell>
          <cell r="BJ201">
            <v>0</v>
          </cell>
          <cell r="BK201">
            <v>0</v>
          </cell>
          <cell r="BL201">
            <v>0</v>
          </cell>
          <cell r="BM201">
            <v>0</v>
          </cell>
          <cell r="BN201">
            <v>0</v>
          </cell>
          <cell r="BO201">
            <v>0</v>
          </cell>
          <cell r="BP201">
            <v>0</v>
          </cell>
          <cell r="BQ201">
            <v>0</v>
          </cell>
          <cell r="BR201">
            <v>0</v>
          </cell>
          <cell r="BS201">
            <v>0</v>
          </cell>
          <cell r="BT201">
            <v>0</v>
          </cell>
          <cell r="BV201" t="str">
            <v>Direct Install - Hydronic Pilot Program2016Current year savings</v>
          </cell>
        </row>
        <row r="202">
          <cell r="L202"/>
          <cell r="M202"/>
          <cell r="N202"/>
          <cell r="O202"/>
          <cell r="P202"/>
          <cell r="Q202"/>
          <cell r="R202"/>
          <cell r="S202">
            <v>0</v>
          </cell>
          <cell r="T202"/>
          <cell r="U202">
            <v>0</v>
          </cell>
          <cell r="V202">
            <v>0</v>
          </cell>
          <cell r="W202">
            <v>0</v>
          </cell>
          <cell r="X202">
            <v>0</v>
          </cell>
          <cell r="Y202">
            <v>0</v>
          </cell>
          <cell r="Z202">
            <v>0</v>
          </cell>
          <cell r="AA202">
            <v>0</v>
          </cell>
          <cell r="AB202">
            <v>0</v>
          </cell>
          <cell r="AC202">
            <v>0</v>
          </cell>
          <cell r="AD202">
            <v>0</v>
          </cell>
          <cell r="AE202">
            <v>0</v>
          </cell>
          <cell r="AF202">
            <v>0</v>
          </cell>
          <cell r="AG202">
            <v>0</v>
          </cell>
          <cell r="AH202">
            <v>0</v>
          </cell>
          <cell r="AI202">
            <v>0</v>
          </cell>
          <cell r="AJ202">
            <v>0</v>
          </cell>
          <cell r="AK202">
            <v>0</v>
          </cell>
          <cell r="AL202">
            <v>0</v>
          </cell>
          <cell r="AM202">
            <v>0</v>
          </cell>
          <cell r="AN202">
            <v>0</v>
          </cell>
          <cell r="AO202">
            <v>0</v>
          </cell>
          <cell r="AQ202"/>
          <cell r="AR202"/>
          <cell r="AS202"/>
          <cell r="AT202"/>
          <cell r="AU202"/>
          <cell r="AV202"/>
          <cell r="AW202"/>
          <cell r="AX202">
            <v>0</v>
          </cell>
          <cell r="AY202"/>
          <cell r="AZ202">
            <v>0</v>
          </cell>
          <cell r="BA202">
            <v>0</v>
          </cell>
          <cell r="BB202">
            <v>0</v>
          </cell>
          <cell r="BC202">
            <v>0</v>
          </cell>
          <cell r="BD202">
            <v>0</v>
          </cell>
          <cell r="BE202">
            <v>0</v>
          </cell>
          <cell r="BF202">
            <v>0</v>
          </cell>
          <cell r="BG202">
            <v>0</v>
          </cell>
          <cell r="BH202">
            <v>0</v>
          </cell>
          <cell r="BI202">
            <v>0</v>
          </cell>
          <cell r="BJ202">
            <v>0</v>
          </cell>
          <cell r="BK202">
            <v>0</v>
          </cell>
          <cell r="BL202">
            <v>0</v>
          </cell>
          <cell r="BM202">
            <v>0</v>
          </cell>
          <cell r="BN202">
            <v>0</v>
          </cell>
          <cell r="BO202">
            <v>0</v>
          </cell>
          <cell r="BP202">
            <v>0</v>
          </cell>
          <cell r="BQ202">
            <v>0</v>
          </cell>
          <cell r="BR202">
            <v>0</v>
          </cell>
          <cell r="BS202">
            <v>0</v>
          </cell>
          <cell r="BT202">
            <v>0</v>
          </cell>
          <cell r="BV202" t="str">
            <v>Direct Install - RTU Controls Pilot Program2016Current year savings</v>
          </cell>
        </row>
        <row r="203">
          <cell r="L203"/>
          <cell r="M203"/>
          <cell r="N203"/>
          <cell r="O203"/>
          <cell r="P203"/>
          <cell r="Q203"/>
          <cell r="R203"/>
          <cell r="S203">
            <v>0</v>
          </cell>
          <cell r="T203"/>
          <cell r="U203">
            <v>0</v>
          </cell>
          <cell r="V203">
            <v>0</v>
          </cell>
          <cell r="W203">
            <v>0</v>
          </cell>
          <cell r="X203">
            <v>0</v>
          </cell>
          <cell r="Y203">
            <v>0</v>
          </cell>
          <cell r="Z203">
            <v>0</v>
          </cell>
          <cell r="AA203">
            <v>0</v>
          </cell>
          <cell r="AB203">
            <v>0</v>
          </cell>
          <cell r="AC203">
            <v>0</v>
          </cell>
          <cell r="AD203">
            <v>0</v>
          </cell>
          <cell r="AE203">
            <v>0</v>
          </cell>
          <cell r="AF203">
            <v>0</v>
          </cell>
          <cell r="AG203">
            <v>0</v>
          </cell>
          <cell r="AH203">
            <v>0</v>
          </cell>
          <cell r="AI203">
            <v>0</v>
          </cell>
          <cell r="AJ203">
            <v>0</v>
          </cell>
          <cell r="AK203">
            <v>0</v>
          </cell>
          <cell r="AL203">
            <v>0</v>
          </cell>
          <cell r="AM203">
            <v>0</v>
          </cell>
          <cell r="AN203">
            <v>0</v>
          </cell>
          <cell r="AO203">
            <v>0</v>
          </cell>
          <cell r="AQ203"/>
          <cell r="AR203"/>
          <cell r="AS203"/>
          <cell r="AT203"/>
          <cell r="AU203"/>
          <cell r="AV203"/>
          <cell r="AW203"/>
          <cell r="AX203">
            <v>0</v>
          </cell>
          <cell r="AY203"/>
          <cell r="AZ203">
            <v>0</v>
          </cell>
          <cell r="BA203">
            <v>0</v>
          </cell>
          <cell r="BB203">
            <v>0</v>
          </cell>
          <cell r="BC203">
            <v>0</v>
          </cell>
          <cell r="BD203">
            <v>0</v>
          </cell>
          <cell r="BE203">
            <v>0</v>
          </cell>
          <cell r="BF203">
            <v>0</v>
          </cell>
          <cell r="BG203">
            <v>0</v>
          </cell>
          <cell r="BH203">
            <v>0</v>
          </cell>
          <cell r="BI203">
            <v>0</v>
          </cell>
          <cell r="BJ203">
            <v>0</v>
          </cell>
          <cell r="BK203">
            <v>0</v>
          </cell>
          <cell r="BL203">
            <v>0</v>
          </cell>
          <cell r="BM203">
            <v>0</v>
          </cell>
          <cell r="BN203">
            <v>0</v>
          </cell>
          <cell r="BO203">
            <v>0</v>
          </cell>
          <cell r="BP203">
            <v>0</v>
          </cell>
          <cell r="BQ203">
            <v>0</v>
          </cell>
          <cell r="BR203">
            <v>0</v>
          </cell>
          <cell r="BS203">
            <v>0</v>
          </cell>
          <cell r="BT203">
            <v>0</v>
          </cell>
          <cell r="BV203" t="str">
            <v>Electronically Commutated Furnace Motor Pilot Program2016Current year savings</v>
          </cell>
        </row>
        <row r="204">
          <cell r="L204"/>
          <cell r="M204"/>
          <cell r="N204"/>
          <cell r="O204"/>
          <cell r="P204"/>
          <cell r="Q204"/>
          <cell r="R204"/>
          <cell r="S204">
            <v>0</v>
          </cell>
          <cell r="T204"/>
          <cell r="U204">
            <v>0</v>
          </cell>
          <cell r="V204">
            <v>0</v>
          </cell>
          <cell r="W204">
            <v>0</v>
          </cell>
          <cell r="X204">
            <v>0</v>
          </cell>
          <cell r="Y204">
            <v>0</v>
          </cell>
          <cell r="Z204">
            <v>0</v>
          </cell>
          <cell r="AA204">
            <v>0</v>
          </cell>
          <cell r="AB204">
            <v>0</v>
          </cell>
          <cell r="AC204">
            <v>0</v>
          </cell>
          <cell r="AD204">
            <v>0</v>
          </cell>
          <cell r="AE204">
            <v>0</v>
          </cell>
          <cell r="AF204">
            <v>0</v>
          </cell>
          <cell r="AG204">
            <v>0</v>
          </cell>
          <cell r="AH204">
            <v>0</v>
          </cell>
          <cell r="AI204">
            <v>0</v>
          </cell>
          <cell r="AJ204">
            <v>0</v>
          </cell>
          <cell r="AK204">
            <v>0</v>
          </cell>
          <cell r="AL204">
            <v>0</v>
          </cell>
          <cell r="AM204">
            <v>0</v>
          </cell>
          <cell r="AN204">
            <v>0</v>
          </cell>
          <cell r="AO204">
            <v>0</v>
          </cell>
          <cell r="AQ204"/>
          <cell r="AR204"/>
          <cell r="AS204"/>
          <cell r="AT204"/>
          <cell r="AU204"/>
          <cell r="AV204"/>
          <cell r="AW204"/>
          <cell r="AX204">
            <v>0</v>
          </cell>
          <cell r="AY204"/>
          <cell r="AZ204">
            <v>0</v>
          </cell>
          <cell r="BA204">
            <v>0</v>
          </cell>
          <cell r="BB204">
            <v>0</v>
          </cell>
          <cell r="BC204">
            <v>0</v>
          </cell>
          <cell r="BD204">
            <v>0</v>
          </cell>
          <cell r="BE204">
            <v>0</v>
          </cell>
          <cell r="BF204">
            <v>0</v>
          </cell>
          <cell r="BG204">
            <v>0</v>
          </cell>
          <cell r="BH204">
            <v>0</v>
          </cell>
          <cell r="BI204">
            <v>0</v>
          </cell>
          <cell r="BJ204">
            <v>0</v>
          </cell>
          <cell r="BK204">
            <v>0</v>
          </cell>
          <cell r="BL204">
            <v>0</v>
          </cell>
          <cell r="BM204">
            <v>0</v>
          </cell>
          <cell r="BN204">
            <v>0</v>
          </cell>
          <cell r="BO204">
            <v>0</v>
          </cell>
          <cell r="BP204">
            <v>0</v>
          </cell>
          <cell r="BQ204">
            <v>0</v>
          </cell>
          <cell r="BR204">
            <v>0</v>
          </cell>
          <cell r="BS204">
            <v>0</v>
          </cell>
          <cell r="BT204">
            <v>0</v>
          </cell>
          <cell r="BV204" t="str">
            <v>Electronics Takeback Pilot Program2016Current year savings</v>
          </cell>
        </row>
        <row r="205">
          <cell r="L205"/>
          <cell r="M205"/>
          <cell r="N205"/>
          <cell r="O205"/>
          <cell r="P205"/>
          <cell r="Q205"/>
          <cell r="R205"/>
          <cell r="S205">
            <v>0</v>
          </cell>
          <cell r="T205"/>
          <cell r="U205">
            <v>0</v>
          </cell>
          <cell r="V205">
            <v>0</v>
          </cell>
          <cell r="W205">
            <v>0</v>
          </cell>
          <cell r="X205">
            <v>0</v>
          </cell>
          <cell r="Y205">
            <v>0</v>
          </cell>
          <cell r="Z205">
            <v>0</v>
          </cell>
          <cell r="AA205">
            <v>0</v>
          </cell>
          <cell r="AB205">
            <v>0</v>
          </cell>
          <cell r="AC205">
            <v>0</v>
          </cell>
          <cell r="AD205">
            <v>0</v>
          </cell>
          <cell r="AE205">
            <v>0</v>
          </cell>
          <cell r="AF205">
            <v>0</v>
          </cell>
          <cell r="AG205">
            <v>0</v>
          </cell>
          <cell r="AH205">
            <v>0</v>
          </cell>
          <cell r="AI205">
            <v>0</v>
          </cell>
          <cell r="AJ205">
            <v>0</v>
          </cell>
          <cell r="AK205">
            <v>0</v>
          </cell>
          <cell r="AL205">
            <v>0</v>
          </cell>
          <cell r="AM205">
            <v>0</v>
          </cell>
          <cell r="AN205">
            <v>0</v>
          </cell>
          <cell r="AO205">
            <v>0</v>
          </cell>
          <cell r="AQ205"/>
          <cell r="AR205"/>
          <cell r="AS205"/>
          <cell r="AT205"/>
          <cell r="AU205"/>
          <cell r="AV205"/>
          <cell r="AW205"/>
          <cell r="AX205">
            <v>0</v>
          </cell>
          <cell r="AY205"/>
          <cell r="AZ205">
            <v>0</v>
          </cell>
          <cell r="BA205">
            <v>0</v>
          </cell>
          <cell r="BB205">
            <v>0</v>
          </cell>
          <cell r="BC205">
            <v>0</v>
          </cell>
          <cell r="BD205">
            <v>0</v>
          </cell>
          <cell r="BE205">
            <v>0</v>
          </cell>
          <cell r="BF205">
            <v>0</v>
          </cell>
          <cell r="BG205">
            <v>0</v>
          </cell>
          <cell r="BH205">
            <v>0</v>
          </cell>
          <cell r="BI205">
            <v>0</v>
          </cell>
          <cell r="BJ205">
            <v>0</v>
          </cell>
          <cell r="BK205">
            <v>0</v>
          </cell>
          <cell r="BL205">
            <v>0</v>
          </cell>
          <cell r="BM205">
            <v>0</v>
          </cell>
          <cell r="BN205">
            <v>0</v>
          </cell>
          <cell r="BO205">
            <v>0</v>
          </cell>
          <cell r="BP205">
            <v>0</v>
          </cell>
          <cell r="BQ205">
            <v>0</v>
          </cell>
          <cell r="BR205">
            <v>0</v>
          </cell>
          <cell r="BS205">
            <v>0</v>
          </cell>
          <cell r="BT205">
            <v>0</v>
          </cell>
          <cell r="BV205" t="str">
            <v>Home Energy Assessment and Retrofit Pilot Program2016Current year savings</v>
          </cell>
        </row>
        <row r="206">
          <cell r="L206"/>
          <cell r="M206"/>
          <cell r="N206"/>
          <cell r="O206"/>
          <cell r="P206"/>
          <cell r="Q206"/>
          <cell r="R206"/>
          <cell r="S206">
            <v>0</v>
          </cell>
          <cell r="T206"/>
          <cell r="U206">
            <v>0</v>
          </cell>
          <cell r="V206">
            <v>0</v>
          </cell>
          <cell r="W206">
            <v>0</v>
          </cell>
          <cell r="X206">
            <v>0</v>
          </cell>
          <cell r="Y206">
            <v>0</v>
          </cell>
          <cell r="Z206">
            <v>0</v>
          </cell>
          <cell r="AA206">
            <v>0</v>
          </cell>
          <cell r="AB206">
            <v>0</v>
          </cell>
          <cell r="AC206">
            <v>0</v>
          </cell>
          <cell r="AD206">
            <v>0</v>
          </cell>
          <cell r="AE206">
            <v>0</v>
          </cell>
          <cell r="AF206">
            <v>0</v>
          </cell>
          <cell r="AG206">
            <v>0</v>
          </cell>
          <cell r="AH206">
            <v>0</v>
          </cell>
          <cell r="AI206">
            <v>0</v>
          </cell>
          <cell r="AJ206">
            <v>0</v>
          </cell>
          <cell r="AK206">
            <v>0</v>
          </cell>
          <cell r="AL206">
            <v>0</v>
          </cell>
          <cell r="AM206">
            <v>0</v>
          </cell>
          <cell r="AN206">
            <v>0</v>
          </cell>
          <cell r="AO206">
            <v>0</v>
          </cell>
          <cell r="AQ206"/>
          <cell r="AR206"/>
          <cell r="AS206"/>
          <cell r="AT206"/>
          <cell r="AU206"/>
          <cell r="AV206"/>
          <cell r="AW206"/>
          <cell r="AX206">
            <v>0</v>
          </cell>
          <cell r="AY206"/>
          <cell r="AZ206">
            <v>0</v>
          </cell>
          <cell r="BA206">
            <v>0</v>
          </cell>
          <cell r="BB206">
            <v>0</v>
          </cell>
          <cell r="BC206">
            <v>0</v>
          </cell>
          <cell r="BD206">
            <v>0</v>
          </cell>
          <cell r="BE206">
            <v>0</v>
          </cell>
          <cell r="BF206">
            <v>0</v>
          </cell>
          <cell r="BG206">
            <v>0</v>
          </cell>
          <cell r="BH206">
            <v>0</v>
          </cell>
          <cell r="BI206">
            <v>0</v>
          </cell>
          <cell r="BJ206">
            <v>0</v>
          </cell>
          <cell r="BK206">
            <v>0</v>
          </cell>
          <cell r="BL206">
            <v>0</v>
          </cell>
          <cell r="BM206">
            <v>0</v>
          </cell>
          <cell r="BN206">
            <v>0</v>
          </cell>
          <cell r="BO206">
            <v>0</v>
          </cell>
          <cell r="BP206">
            <v>0</v>
          </cell>
          <cell r="BQ206">
            <v>0</v>
          </cell>
          <cell r="BR206">
            <v>0</v>
          </cell>
          <cell r="BS206">
            <v>0</v>
          </cell>
          <cell r="BT206">
            <v>0</v>
          </cell>
          <cell r="BV206" t="str">
            <v>HONI HP Pilot Program2016Current year savings</v>
          </cell>
        </row>
        <row r="207">
          <cell r="L207"/>
          <cell r="M207"/>
          <cell r="N207"/>
          <cell r="O207"/>
          <cell r="P207"/>
          <cell r="Q207"/>
          <cell r="R207"/>
          <cell r="S207">
            <v>0</v>
          </cell>
          <cell r="T207"/>
          <cell r="U207">
            <v>0</v>
          </cell>
          <cell r="V207">
            <v>0</v>
          </cell>
          <cell r="W207">
            <v>0</v>
          </cell>
          <cell r="X207">
            <v>0</v>
          </cell>
          <cell r="Y207">
            <v>0</v>
          </cell>
          <cell r="Z207">
            <v>0</v>
          </cell>
          <cell r="AA207">
            <v>0</v>
          </cell>
          <cell r="AB207">
            <v>0</v>
          </cell>
          <cell r="AC207">
            <v>0</v>
          </cell>
          <cell r="AD207">
            <v>0</v>
          </cell>
          <cell r="AE207">
            <v>0</v>
          </cell>
          <cell r="AF207">
            <v>0</v>
          </cell>
          <cell r="AG207">
            <v>0</v>
          </cell>
          <cell r="AH207">
            <v>0</v>
          </cell>
          <cell r="AI207">
            <v>0</v>
          </cell>
          <cell r="AJ207">
            <v>0</v>
          </cell>
          <cell r="AK207">
            <v>0</v>
          </cell>
          <cell r="AL207">
            <v>0</v>
          </cell>
          <cell r="AM207">
            <v>0</v>
          </cell>
          <cell r="AN207">
            <v>0</v>
          </cell>
          <cell r="AO207">
            <v>0</v>
          </cell>
          <cell r="AQ207"/>
          <cell r="AR207"/>
          <cell r="AS207"/>
          <cell r="AT207"/>
          <cell r="AU207"/>
          <cell r="AV207"/>
          <cell r="AW207"/>
          <cell r="AX207">
            <v>0</v>
          </cell>
          <cell r="AY207"/>
          <cell r="AZ207">
            <v>0</v>
          </cell>
          <cell r="BA207">
            <v>0</v>
          </cell>
          <cell r="BB207">
            <v>0</v>
          </cell>
          <cell r="BC207">
            <v>0</v>
          </cell>
          <cell r="BD207">
            <v>0</v>
          </cell>
          <cell r="BE207">
            <v>0</v>
          </cell>
          <cell r="BF207">
            <v>0</v>
          </cell>
          <cell r="BG207">
            <v>0</v>
          </cell>
          <cell r="BH207">
            <v>0</v>
          </cell>
          <cell r="BI207">
            <v>0</v>
          </cell>
          <cell r="BJ207">
            <v>0</v>
          </cell>
          <cell r="BK207">
            <v>0</v>
          </cell>
          <cell r="BL207">
            <v>0</v>
          </cell>
          <cell r="BM207">
            <v>0</v>
          </cell>
          <cell r="BN207">
            <v>0</v>
          </cell>
          <cell r="BO207">
            <v>0</v>
          </cell>
          <cell r="BP207">
            <v>0</v>
          </cell>
          <cell r="BQ207">
            <v>0</v>
          </cell>
          <cell r="BR207">
            <v>0</v>
          </cell>
          <cell r="BS207">
            <v>0</v>
          </cell>
          <cell r="BT207">
            <v>0</v>
          </cell>
          <cell r="BV207" t="str">
            <v>P4P for Class B Office Pilot Program2016Current year savings</v>
          </cell>
        </row>
        <row r="208">
          <cell r="L208"/>
          <cell r="M208"/>
          <cell r="N208"/>
          <cell r="O208"/>
          <cell r="P208"/>
          <cell r="Q208"/>
          <cell r="R208"/>
          <cell r="S208">
            <v>0</v>
          </cell>
          <cell r="T208"/>
          <cell r="U208">
            <v>0</v>
          </cell>
          <cell r="V208">
            <v>0</v>
          </cell>
          <cell r="W208">
            <v>0</v>
          </cell>
          <cell r="X208">
            <v>0</v>
          </cell>
          <cell r="Y208">
            <v>0</v>
          </cell>
          <cell r="Z208">
            <v>0</v>
          </cell>
          <cell r="AA208">
            <v>0</v>
          </cell>
          <cell r="AB208">
            <v>0</v>
          </cell>
          <cell r="AC208">
            <v>0</v>
          </cell>
          <cell r="AD208">
            <v>0</v>
          </cell>
          <cell r="AE208">
            <v>0</v>
          </cell>
          <cell r="AF208">
            <v>0</v>
          </cell>
          <cell r="AG208">
            <v>0</v>
          </cell>
          <cell r="AH208">
            <v>0</v>
          </cell>
          <cell r="AI208">
            <v>0</v>
          </cell>
          <cell r="AJ208">
            <v>0</v>
          </cell>
          <cell r="AK208">
            <v>0</v>
          </cell>
          <cell r="AL208">
            <v>0</v>
          </cell>
          <cell r="AM208">
            <v>0</v>
          </cell>
          <cell r="AN208">
            <v>0</v>
          </cell>
          <cell r="AO208">
            <v>0</v>
          </cell>
          <cell r="AQ208"/>
          <cell r="AR208"/>
          <cell r="AS208"/>
          <cell r="AT208"/>
          <cell r="AU208"/>
          <cell r="AV208"/>
          <cell r="AW208"/>
          <cell r="AX208">
            <v>0</v>
          </cell>
          <cell r="AY208"/>
          <cell r="AZ208">
            <v>0</v>
          </cell>
          <cell r="BA208">
            <v>0</v>
          </cell>
          <cell r="BB208">
            <v>0</v>
          </cell>
          <cell r="BC208">
            <v>0</v>
          </cell>
          <cell r="BD208">
            <v>0</v>
          </cell>
          <cell r="BE208">
            <v>0</v>
          </cell>
          <cell r="BF208">
            <v>0</v>
          </cell>
          <cell r="BG208">
            <v>0</v>
          </cell>
          <cell r="BH208">
            <v>0</v>
          </cell>
          <cell r="BI208">
            <v>0</v>
          </cell>
          <cell r="BJ208">
            <v>0</v>
          </cell>
          <cell r="BK208">
            <v>0</v>
          </cell>
          <cell r="BL208">
            <v>0</v>
          </cell>
          <cell r="BM208">
            <v>0</v>
          </cell>
          <cell r="BN208">
            <v>0</v>
          </cell>
          <cell r="BO208">
            <v>0</v>
          </cell>
          <cell r="BP208">
            <v>0</v>
          </cell>
          <cell r="BQ208">
            <v>0</v>
          </cell>
          <cell r="BR208">
            <v>0</v>
          </cell>
          <cell r="BS208">
            <v>0</v>
          </cell>
          <cell r="BT208">
            <v>0</v>
          </cell>
          <cell r="BV208" t="str">
            <v>Performance Based Conservation Pilot Program2016Current year savings</v>
          </cell>
        </row>
        <row r="209">
          <cell r="L209"/>
          <cell r="M209"/>
          <cell r="N209"/>
          <cell r="O209"/>
          <cell r="P209"/>
          <cell r="Q209"/>
          <cell r="R209"/>
          <cell r="S209">
            <v>0</v>
          </cell>
          <cell r="T209"/>
          <cell r="U209">
            <v>0</v>
          </cell>
          <cell r="V209">
            <v>0</v>
          </cell>
          <cell r="W209">
            <v>0</v>
          </cell>
          <cell r="X209">
            <v>0</v>
          </cell>
          <cell r="Y209">
            <v>0</v>
          </cell>
          <cell r="Z209">
            <v>0</v>
          </cell>
          <cell r="AA209">
            <v>0</v>
          </cell>
          <cell r="AB209">
            <v>0</v>
          </cell>
          <cell r="AC209">
            <v>0</v>
          </cell>
          <cell r="AD209">
            <v>0</v>
          </cell>
          <cell r="AE209">
            <v>0</v>
          </cell>
          <cell r="AF209">
            <v>0</v>
          </cell>
          <cell r="AG209">
            <v>0</v>
          </cell>
          <cell r="AH209">
            <v>0</v>
          </cell>
          <cell r="AI209">
            <v>0</v>
          </cell>
          <cell r="AJ209">
            <v>0</v>
          </cell>
          <cell r="AK209">
            <v>0</v>
          </cell>
          <cell r="AL209">
            <v>0</v>
          </cell>
          <cell r="AM209">
            <v>0</v>
          </cell>
          <cell r="AN209">
            <v>0</v>
          </cell>
          <cell r="AO209">
            <v>0</v>
          </cell>
          <cell r="AQ209"/>
          <cell r="AR209"/>
          <cell r="AS209"/>
          <cell r="AT209"/>
          <cell r="AU209"/>
          <cell r="AV209"/>
          <cell r="AW209"/>
          <cell r="AX209">
            <v>0</v>
          </cell>
          <cell r="AY209"/>
          <cell r="AZ209">
            <v>0</v>
          </cell>
          <cell r="BA209">
            <v>0</v>
          </cell>
          <cell r="BB209">
            <v>0</v>
          </cell>
          <cell r="BC209">
            <v>0</v>
          </cell>
          <cell r="BD209">
            <v>0</v>
          </cell>
          <cell r="BE209">
            <v>0</v>
          </cell>
          <cell r="BF209">
            <v>0</v>
          </cell>
          <cell r="BG209">
            <v>0</v>
          </cell>
          <cell r="BH209">
            <v>0</v>
          </cell>
          <cell r="BI209">
            <v>0</v>
          </cell>
          <cell r="BJ209">
            <v>0</v>
          </cell>
          <cell r="BK209">
            <v>0</v>
          </cell>
          <cell r="BL209">
            <v>0</v>
          </cell>
          <cell r="BM209">
            <v>0</v>
          </cell>
          <cell r="BN209">
            <v>0</v>
          </cell>
          <cell r="BO209">
            <v>0</v>
          </cell>
          <cell r="BP209">
            <v>0</v>
          </cell>
          <cell r="BQ209">
            <v>0</v>
          </cell>
          <cell r="BR209">
            <v>0</v>
          </cell>
          <cell r="BS209">
            <v>0</v>
          </cell>
          <cell r="BT209">
            <v>0</v>
          </cell>
          <cell r="BV209" t="str">
            <v>Re-Invest Pilot Program2016Current year savings</v>
          </cell>
        </row>
        <row r="210">
          <cell r="L210"/>
          <cell r="M210"/>
          <cell r="N210"/>
          <cell r="O210"/>
          <cell r="P210"/>
          <cell r="Q210"/>
          <cell r="R210"/>
          <cell r="S210">
            <v>0</v>
          </cell>
          <cell r="T210"/>
          <cell r="U210">
            <v>0</v>
          </cell>
          <cell r="V210">
            <v>0</v>
          </cell>
          <cell r="W210">
            <v>0</v>
          </cell>
          <cell r="X210">
            <v>0</v>
          </cell>
          <cell r="Y210">
            <v>0</v>
          </cell>
          <cell r="Z210">
            <v>0</v>
          </cell>
          <cell r="AA210">
            <v>0</v>
          </cell>
          <cell r="AB210">
            <v>0</v>
          </cell>
          <cell r="AC210">
            <v>0</v>
          </cell>
          <cell r="AD210">
            <v>0</v>
          </cell>
          <cell r="AE210">
            <v>0</v>
          </cell>
          <cell r="AF210">
            <v>0</v>
          </cell>
          <cell r="AG210">
            <v>0</v>
          </cell>
          <cell r="AH210">
            <v>0</v>
          </cell>
          <cell r="AI210">
            <v>0</v>
          </cell>
          <cell r="AJ210">
            <v>0</v>
          </cell>
          <cell r="AK210">
            <v>0</v>
          </cell>
          <cell r="AL210">
            <v>0</v>
          </cell>
          <cell r="AM210">
            <v>0</v>
          </cell>
          <cell r="AN210">
            <v>0</v>
          </cell>
          <cell r="AO210">
            <v>0</v>
          </cell>
          <cell r="AQ210"/>
          <cell r="AR210"/>
          <cell r="AS210"/>
          <cell r="AT210"/>
          <cell r="AU210"/>
          <cell r="AV210"/>
          <cell r="AW210"/>
          <cell r="AX210">
            <v>0</v>
          </cell>
          <cell r="AY210"/>
          <cell r="AZ210">
            <v>0</v>
          </cell>
          <cell r="BA210">
            <v>0</v>
          </cell>
          <cell r="BB210">
            <v>0</v>
          </cell>
          <cell r="BC210">
            <v>0</v>
          </cell>
          <cell r="BD210">
            <v>0</v>
          </cell>
          <cell r="BE210">
            <v>0</v>
          </cell>
          <cell r="BF210">
            <v>0</v>
          </cell>
          <cell r="BG210">
            <v>0</v>
          </cell>
          <cell r="BH210">
            <v>0</v>
          </cell>
          <cell r="BI210">
            <v>0</v>
          </cell>
          <cell r="BJ210">
            <v>0</v>
          </cell>
          <cell r="BK210">
            <v>0</v>
          </cell>
          <cell r="BL210">
            <v>0</v>
          </cell>
          <cell r="BM210">
            <v>0</v>
          </cell>
          <cell r="BN210">
            <v>0</v>
          </cell>
          <cell r="BO210">
            <v>0</v>
          </cell>
          <cell r="BP210">
            <v>0</v>
          </cell>
          <cell r="BQ210">
            <v>0</v>
          </cell>
          <cell r="BR210">
            <v>0</v>
          </cell>
          <cell r="BS210">
            <v>0</v>
          </cell>
          <cell r="BT210">
            <v>0</v>
          </cell>
          <cell r="BV210" t="str">
            <v>Residential Direct Install Pilot Program2016Current year savings</v>
          </cell>
        </row>
        <row r="211">
          <cell r="L211"/>
          <cell r="M211"/>
          <cell r="N211"/>
          <cell r="O211"/>
          <cell r="P211"/>
          <cell r="Q211"/>
          <cell r="R211"/>
          <cell r="S211">
            <v>0</v>
          </cell>
          <cell r="T211"/>
          <cell r="U211">
            <v>0</v>
          </cell>
          <cell r="V211">
            <v>0</v>
          </cell>
          <cell r="W211">
            <v>0</v>
          </cell>
          <cell r="X211">
            <v>0</v>
          </cell>
          <cell r="Y211">
            <v>0</v>
          </cell>
          <cell r="Z211">
            <v>0</v>
          </cell>
          <cell r="AA211">
            <v>0</v>
          </cell>
          <cell r="AB211">
            <v>0</v>
          </cell>
          <cell r="AC211">
            <v>0</v>
          </cell>
          <cell r="AD211">
            <v>0</v>
          </cell>
          <cell r="AE211">
            <v>0</v>
          </cell>
          <cell r="AF211">
            <v>0</v>
          </cell>
          <cell r="AG211">
            <v>0</v>
          </cell>
          <cell r="AH211">
            <v>0</v>
          </cell>
          <cell r="AI211">
            <v>0</v>
          </cell>
          <cell r="AJ211">
            <v>0</v>
          </cell>
          <cell r="AK211">
            <v>0</v>
          </cell>
          <cell r="AL211">
            <v>0</v>
          </cell>
          <cell r="AM211">
            <v>0</v>
          </cell>
          <cell r="AN211">
            <v>0</v>
          </cell>
          <cell r="AO211">
            <v>0</v>
          </cell>
          <cell r="AQ211"/>
          <cell r="AR211"/>
          <cell r="AS211"/>
          <cell r="AT211"/>
          <cell r="AU211"/>
          <cell r="AV211"/>
          <cell r="AW211"/>
          <cell r="AX211">
            <v>0</v>
          </cell>
          <cell r="AY211"/>
          <cell r="AZ211">
            <v>0</v>
          </cell>
          <cell r="BA211">
            <v>0</v>
          </cell>
          <cell r="BB211">
            <v>0</v>
          </cell>
          <cell r="BC211">
            <v>0</v>
          </cell>
          <cell r="BD211">
            <v>0</v>
          </cell>
          <cell r="BE211">
            <v>0</v>
          </cell>
          <cell r="BF211">
            <v>0</v>
          </cell>
          <cell r="BG211">
            <v>0</v>
          </cell>
          <cell r="BH211">
            <v>0</v>
          </cell>
          <cell r="BI211">
            <v>0</v>
          </cell>
          <cell r="BJ211">
            <v>0</v>
          </cell>
          <cell r="BK211">
            <v>0</v>
          </cell>
          <cell r="BL211">
            <v>0</v>
          </cell>
          <cell r="BM211">
            <v>0</v>
          </cell>
          <cell r="BN211">
            <v>0</v>
          </cell>
          <cell r="BO211">
            <v>0</v>
          </cell>
          <cell r="BP211">
            <v>0</v>
          </cell>
          <cell r="BQ211">
            <v>0</v>
          </cell>
          <cell r="BR211">
            <v>0</v>
          </cell>
          <cell r="BS211">
            <v>0</v>
          </cell>
          <cell r="BT211">
            <v>0</v>
          </cell>
          <cell r="BV211" t="str">
            <v>Residential Direct Mail Pilot Program2016Current year savings</v>
          </cell>
        </row>
        <row r="212">
          <cell r="L212"/>
          <cell r="M212"/>
          <cell r="N212"/>
          <cell r="O212"/>
          <cell r="P212"/>
          <cell r="Q212"/>
          <cell r="R212"/>
          <cell r="S212">
            <v>0</v>
          </cell>
          <cell r="T212"/>
          <cell r="U212">
            <v>0</v>
          </cell>
          <cell r="V212">
            <v>0</v>
          </cell>
          <cell r="W212">
            <v>0</v>
          </cell>
          <cell r="X212">
            <v>0</v>
          </cell>
          <cell r="Y212">
            <v>0</v>
          </cell>
          <cell r="Z212">
            <v>0</v>
          </cell>
          <cell r="AA212">
            <v>0</v>
          </cell>
          <cell r="AB212">
            <v>0</v>
          </cell>
          <cell r="AC212">
            <v>0</v>
          </cell>
          <cell r="AD212">
            <v>0</v>
          </cell>
          <cell r="AE212">
            <v>0</v>
          </cell>
          <cell r="AF212">
            <v>0</v>
          </cell>
          <cell r="AG212">
            <v>0</v>
          </cell>
          <cell r="AH212">
            <v>0</v>
          </cell>
          <cell r="AI212">
            <v>0</v>
          </cell>
          <cell r="AJ212">
            <v>0</v>
          </cell>
          <cell r="AK212">
            <v>0</v>
          </cell>
          <cell r="AL212">
            <v>0</v>
          </cell>
          <cell r="AM212">
            <v>0</v>
          </cell>
          <cell r="AN212">
            <v>0</v>
          </cell>
          <cell r="AO212">
            <v>0</v>
          </cell>
          <cell r="AQ212"/>
          <cell r="AR212"/>
          <cell r="AS212"/>
          <cell r="AT212"/>
          <cell r="AU212"/>
          <cell r="AV212"/>
          <cell r="AW212"/>
          <cell r="AX212">
            <v>0</v>
          </cell>
          <cell r="AY212"/>
          <cell r="AZ212">
            <v>0</v>
          </cell>
          <cell r="BA212">
            <v>0</v>
          </cell>
          <cell r="BB212">
            <v>0</v>
          </cell>
          <cell r="BC212">
            <v>0</v>
          </cell>
          <cell r="BD212">
            <v>0</v>
          </cell>
          <cell r="BE212">
            <v>0</v>
          </cell>
          <cell r="BF212">
            <v>0</v>
          </cell>
          <cell r="BG212">
            <v>0</v>
          </cell>
          <cell r="BH212">
            <v>0</v>
          </cell>
          <cell r="BI212">
            <v>0</v>
          </cell>
          <cell r="BJ212">
            <v>0</v>
          </cell>
          <cell r="BK212">
            <v>0</v>
          </cell>
          <cell r="BL212">
            <v>0</v>
          </cell>
          <cell r="BM212">
            <v>0</v>
          </cell>
          <cell r="BN212">
            <v>0</v>
          </cell>
          <cell r="BO212">
            <v>0</v>
          </cell>
          <cell r="BP212">
            <v>0</v>
          </cell>
          <cell r="BQ212">
            <v>0</v>
          </cell>
          <cell r="BR212">
            <v>0</v>
          </cell>
          <cell r="BS212">
            <v>0</v>
          </cell>
          <cell r="BT212">
            <v>0</v>
          </cell>
          <cell r="BV212" t="str">
            <v>Residential Ductless Heat Pump Pilot Program2016Current year savings</v>
          </cell>
        </row>
        <row r="213">
          <cell r="L213"/>
          <cell r="M213"/>
          <cell r="N213"/>
          <cell r="O213"/>
          <cell r="P213"/>
          <cell r="Q213"/>
          <cell r="R213"/>
          <cell r="S213">
            <v>0</v>
          </cell>
          <cell r="T213"/>
          <cell r="U213">
            <v>0</v>
          </cell>
          <cell r="V213">
            <v>0</v>
          </cell>
          <cell r="W213">
            <v>0</v>
          </cell>
          <cell r="X213">
            <v>0</v>
          </cell>
          <cell r="Y213">
            <v>0</v>
          </cell>
          <cell r="Z213">
            <v>0</v>
          </cell>
          <cell r="AA213">
            <v>0</v>
          </cell>
          <cell r="AB213">
            <v>0</v>
          </cell>
          <cell r="AC213">
            <v>0</v>
          </cell>
          <cell r="AD213">
            <v>0</v>
          </cell>
          <cell r="AE213">
            <v>0</v>
          </cell>
          <cell r="AF213">
            <v>0</v>
          </cell>
          <cell r="AG213">
            <v>0</v>
          </cell>
          <cell r="AH213">
            <v>0</v>
          </cell>
          <cell r="AI213">
            <v>0</v>
          </cell>
          <cell r="AJ213">
            <v>0</v>
          </cell>
          <cell r="AK213">
            <v>0</v>
          </cell>
          <cell r="AL213">
            <v>0</v>
          </cell>
          <cell r="AM213">
            <v>0</v>
          </cell>
          <cell r="AN213">
            <v>0</v>
          </cell>
          <cell r="AO213">
            <v>0</v>
          </cell>
          <cell r="AQ213"/>
          <cell r="AR213"/>
          <cell r="AS213"/>
          <cell r="AT213"/>
          <cell r="AU213"/>
          <cell r="AV213"/>
          <cell r="AW213"/>
          <cell r="AX213">
            <v>0</v>
          </cell>
          <cell r="AY213"/>
          <cell r="AZ213">
            <v>0</v>
          </cell>
          <cell r="BA213">
            <v>0</v>
          </cell>
          <cell r="BB213">
            <v>0</v>
          </cell>
          <cell r="BC213">
            <v>0</v>
          </cell>
          <cell r="BD213">
            <v>0</v>
          </cell>
          <cell r="BE213">
            <v>0</v>
          </cell>
          <cell r="BF213">
            <v>0</v>
          </cell>
          <cell r="BG213">
            <v>0</v>
          </cell>
          <cell r="BH213">
            <v>0</v>
          </cell>
          <cell r="BI213">
            <v>0</v>
          </cell>
          <cell r="BJ213">
            <v>0</v>
          </cell>
          <cell r="BK213">
            <v>0</v>
          </cell>
          <cell r="BL213">
            <v>0</v>
          </cell>
          <cell r="BM213">
            <v>0</v>
          </cell>
          <cell r="BN213">
            <v>0</v>
          </cell>
          <cell r="BO213">
            <v>0</v>
          </cell>
          <cell r="BP213">
            <v>0</v>
          </cell>
          <cell r="BQ213">
            <v>0</v>
          </cell>
          <cell r="BR213">
            <v>0</v>
          </cell>
          <cell r="BS213">
            <v>0</v>
          </cell>
          <cell r="BT213">
            <v>0</v>
          </cell>
          <cell r="BV213" t="str">
            <v>Residential Install Pilot Program2016Current year savings</v>
          </cell>
        </row>
        <row r="214">
          <cell r="L214"/>
          <cell r="M214"/>
          <cell r="N214"/>
          <cell r="O214"/>
          <cell r="P214"/>
          <cell r="Q214"/>
          <cell r="R214"/>
          <cell r="S214">
            <v>0</v>
          </cell>
          <cell r="T214"/>
          <cell r="U214">
            <v>0</v>
          </cell>
          <cell r="V214">
            <v>0</v>
          </cell>
          <cell r="W214">
            <v>0</v>
          </cell>
          <cell r="X214">
            <v>0</v>
          </cell>
          <cell r="Y214">
            <v>0</v>
          </cell>
          <cell r="Z214">
            <v>0</v>
          </cell>
          <cell r="AA214">
            <v>0</v>
          </cell>
          <cell r="AB214">
            <v>0</v>
          </cell>
          <cell r="AC214">
            <v>0</v>
          </cell>
          <cell r="AD214">
            <v>0</v>
          </cell>
          <cell r="AE214">
            <v>0</v>
          </cell>
          <cell r="AF214">
            <v>0</v>
          </cell>
          <cell r="AG214">
            <v>0</v>
          </cell>
          <cell r="AH214">
            <v>0</v>
          </cell>
          <cell r="AI214">
            <v>0</v>
          </cell>
          <cell r="AJ214">
            <v>0</v>
          </cell>
          <cell r="AK214">
            <v>0</v>
          </cell>
          <cell r="AL214">
            <v>0</v>
          </cell>
          <cell r="AM214">
            <v>0</v>
          </cell>
          <cell r="AN214">
            <v>0</v>
          </cell>
          <cell r="AO214">
            <v>0</v>
          </cell>
          <cell r="AQ214"/>
          <cell r="AR214"/>
          <cell r="AS214"/>
          <cell r="AT214"/>
          <cell r="AU214"/>
          <cell r="AV214"/>
          <cell r="AW214"/>
          <cell r="AX214">
            <v>0</v>
          </cell>
          <cell r="AY214"/>
          <cell r="AZ214">
            <v>0</v>
          </cell>
          <cell r="BA214">
            <v>0</v>
          </cell>
          <cell r="BB214">
            <v>0</v>
          </cell>
          <cell r="BC214">
            <v>0</v>
          </cell>
          <cell r="BD214">
            <v>0</v>
          </cell>
          <cell r="BE214">
            <v>0</v>
          </cell>
          <cell r="BF214">
            <v>0</v>
          </cell>
          <cell r="BG214">
            <v>0</v>
          </cell>
          <cell r="BH214">
            <v>0</v>
          </cell>
          <cell r="BI214">
            <v>0</v>
          </cell>
          <cell r="BJ214">
            <v>0</v>
          </cell>
          <cell r="BK214">
            <v>0</v>
          </cell>
          <cell r="BL214">
            <v>0</v>
          </cell>
          <cell r="BM214">
            <v>0</v>
          </cell>
          <cell r="BN214">
            <v>0</v>
          </cell>
          <cell r="BO214">
            <v>0</v>
          </cell>
          <cell r="BP214">
            <v>0</v>
          </cell>
          <cell r="BQ214">
            <v>0</v>
          </cell>
          <cell r="BR214">
            <v>0</v>
          </cell>
          <cell r="BS214">
            <v>0</v>
          </cell>
          <cell r="BT214">
            <v>0</v>
          </cell>
          <cell r="BV214" t="str">
            <v>Social Benchmarking Pilot Program2016Current year savings</v>
          </cell>
        </row>
        <row r="215">
          <cell r="L215"/>
          <cell r="M215"/>
          <cell r="N215"/>
          <cell r="O215"/>
          <cell r="P215"/>
          <cell r="Q215"/>
          <cell r="R215"/>
          <cell r="S215">
            <v>0</v>
          </cell>
          <cell r="T215"/>
          <cell r="U215">
            <v>0</v>
          </cell>
          <cell r="V215">
            <v>0</v>
          </cell>
          <cell r="W215">
            <v>0</v>
          </cell>
          <cell r="X215">
            <v>0</v>
          </cell>
          <cell r="Y215">
            <v>0</v>
          </cell>
          <cell r="Z215">
            <v>0</v>
          </cell>
          <cell r="AA215">
            <v>0</v>
          </cell>
          <cell r="AB215">
            <v>0</v>
          </cell>
          <cell r="AC215">
            <v>0</v>
          </cell>
          <cell r="AD215">
            <v>0</v>
          </cell>
          <cell r="AE215">
            <v>0</v>
          </cell>
          <cell r="AF215">
            <v>0</v>
          </cell>
          <cell r="AG215">
            <v>0</v>
          </cell>
          <cell r="AH215">
            <v>0</v>
          </cell>
          <cell r="AI215">
            <v>0</v>
          </cell>
          <cell r="AJ215">
            <v>0</v>
          </cell>
          <cell r="AK215">
            <v>0</v>
          </cell>
          <cell r="AL215">
            <v>0</v>
          </cell>
          <cell r="AM215">
            <v>0</v>
          </cell>
          <cell r="AN215">
            <v>0</v>
          </cell>
          <cell r="AO215">
            <v>0</v>
          </cell>
          <cell r="AQ215"/>
          <cell r="AR215"/>
          <cell r="AS215"/>
          <cell r="AT215"/>
          <cell r="AU215"/>
          <cell r="AV215"/>
          <cell r="AW215"/>
          <cell r="AX215">
            <v>0</v>
          </cell>
          <cell r="AY215"/>
          <cell r="AZ215">
            <v>0</v>
          </cell>
          <cell r="BA215">
            <v>0</v>
          </cell>
          <cell r="BB215">
            <v>0</v>
          </cell>
          <cell r="BC215">
            <v>0</v>
          </cell>
          <cell r="BD215">
            <v>0</v>
          </cell>
          <cell r="BE215">
            <v>0</v>
          </cell>
          <cell r="BF215">
            <v>0</v>
          </cell>
          <cell r="BG215">
            <v>0</v>
          </cell>
          <cell r="BH215">
            <v>0</v>
          </cell>
          <cell r="BI215">
            <v>0</v>
          </cell>
          <cell r="BJ215">
            <v>0</v>
          </cell>
          <cell r="BK215">
            <v>0</v>
          </cell>
          <cell r="BL215">
            <v>0</v>
          </cell>
          <cell r="BM215">
            <v>0</v>
          </cell>
          <cell r="BN215">
            <v>0</v>
          </cell>
          <cell r="BO215">
            <v>0</v>
          </cell>
          <cell r="BP215">
            <v>0</v>
          </cell>
          <cell r="BQ215">
            <v>0</v>
          </cell>
          <cell r="BR215">
            <v>0</v>
          </cell>
          <cell r="BS215">
            <v>0</v>
          </cell>
          <cell r="BT215">
            <v>0</v>
          </cell>
          <cell r="BV215" t="str">
            <v>Solar Powered Attic Ventilation Pilot Program2016Current year savings</v>
          </cell>
        </row>
        <row r="216">
          <cell r="L216"/>
          <cell r="M216"/>
          <cell r="N216"/>
          <cell r="O216"/>
          <cell r="P216"/>
          <cell r="Q216"/>
          <cell r="R216"/>
          <cell r="S216">
            <v>0</v>
          </cell>
          <cell r="T216"/>
          <cell r="U216">
            <v>0</v>
          </cell>
          <cell r="V216">
            <v>0</v>
          </cell>
          <cell r="W216">
            <v>0</v>
          </cell>
          <cell r="X216">
            <v>0</v>
          </cell>
          <cell r="Y216">
            <v>0</v>
          </cell>
          <cell r="Z216">
            <v>0</v>
          </cell>
          <cell r="AA216">
            <v>0</v>
          </cell>
          <cell r="AB216">
            <v>0</v>
          </cell>
          <cell r="AC216">
            <v>0</v>
          </cell>
          <cell r="AD216">
            <v>0</v>
          </cell>
          <cell r="AE216">
            <v>0</v>
          </cell>
          <cell r="AF216">
            <v>0</v>
          </cell>
          <cell r="AG216">
            <v>0</v>
          </cell>
          <cell r="AH216">
            <v>0</v>
          </cell>
          <cell r="AI216">
            <v>0</v>
          </cell>
          <cell r="AJ216">
            <v>0</v>
          </cell>
          <cell r="AK216">
            <v>0</v>
          </cell>
          <cell r="AL216">
            <v>0</v>
          </cell>
          <cell r="AM216">
            <v>0</v>
          </cell>
          <cell r="AN216">
            <v>0</v>
          </cell>
          <cell r="AO216">
            <v>0</v>
          </cell>
          <cell r="AQ216"/>
          <cell r="AR216"/>
          <cell r="AS216"/>
          <cell r="AT216"/>
          <cell r="AU216"/>
          <cell r="AV216"/>
          <cell r="AW216"/>
          <cell r="AX216">
            <v>0</v>
          </cell>
          <cell r="AY216"/>
          <cell r="AZ216">
            <v>0</v>
          </cell>
          <cell r="BA216">
            <v>0</v>
          </cell>
          <cell r="BB216">
            <v>0</v>
          </cell>
          <cell r="BC216">
            <v>0</v>
          </cell>
          <cell r="BD216">
            <v>0</v>
          </cell>
          <cell r="BE216">
            <v>0</v>
          </cell>
          <cell r="BF216">
            <v>0</v>
          </cell>
          <cell r="BG216">
            <v>0</v>
          </cell>
          <cell r="BH216">
            <v>0</v>
          </cell>
          <cell r="BI216">
            <v>0</v>
          </cell>
          <cell r="BJ216">
            <v>0</v>
          </cell>
          <cell r="BK216">
            <v>0</v>
          </cell>
          <cell r="BL216">
            <v>0</v>
          </cell>
          <cell r="BM216">
            <v>0</v>
          </cell>
          <cell r="BN216">
            <v>0</v>
          </cell>
          <cell r="BO216">
            <v>0</v>
          </cell>
          <cell r="BP216">
            <v>0</v>
          </cell>
          <cell r="BQ216">
            <v>0</v>
          </cell>
          <cell r="BR216">
            <v>0</v>
          </cell>
          <cell r="BS216">
            <v>0</v>
          </cell>
          <cell r="BT216">
            <v>0</v>
          </cell>
          <cell r="BV216" t="str">
            <v>Truckload Event Pilot Program2016Current year savings</v>
          </cell>
        </row>
        <row r="217">
          <cell r="L217"/>
          <cell r="M217"/>
          <cell r="N217"/>
          <cell r="O217"/>
          <cell r="P217"/>
          <cell r="Q217"/>
          <cell r="R217"/>
          <cell r="S217">
            <v>0</v>
          </cell>
          <cell r="T217"/>
          <cell r="U217">
            <v>0</v>
          </cell>
          <cell r="V217">
            <v>0</v>
          </cell>
          <cell r="W217">
            <v>0</v>
          </cell>
          <cell r="X217">
            <v>0</v>
          </cell>
          <cell r="Y217">
            <v>0</v>
          </cell>
          <cell r="Z217">
            <v>0</v>
          </cell>
          <cell r="AA217">
            <v>0</v>
          </cell>
          <cell r="AB217">
            <v>0</v>
          </cell>
          <cell r="AC217">
            <v>0</v>
          </cell>
          <cell r="AD217">
            <v>0</v>
          </cell>
          <cell r="AE217">
            <v>0</v>
          </cell>
          <cell r="AF217">
            <v>0</v>
          </cell>
          <cell r="AG217">
            <v>0</v>
          </cell>
          <cell r="AH217">
            <v>0</v>
          </cell>
          <cell r="AI217">
            <v>0</v>
          </cell>
          <cell r="AJ217">
            <v>0</v>
          </cell>
          <cell r="AK217">
            <v>0</v>
          </cell>
          <cell r="AL217">
            <v>0</v>
          </cell>
          <cell r="AM217">
            <v>0</v>
          </cell>
          <cell r="AN217">
            <v>0</v>
          </cell>
          <cell r="AO217">
            <v>0</v>
          </cell>
          <cell r="AQ217"/>
          <cell r="AR217"/>
          <cell r="AS217"/>
          <cell r="AT217"/>
          <cell r="AU217"/>
          <cell r="AV217"/>
          <cell r="AW217"/>
          <cell r="AX217">
            <v>0</v>
          </cell>
          <cell r="AY217"/>
          <cell r="AZ217">
            <v>0</v>
          </cell>
          <cell r="BA217">
            <v>0</v>
          </cell>
          <cell r="BB217">
            <v>0</v>
          </cell>
          <cell r="BC217">
            <v>0</v>
          </cell>
          <cell r="BD217">
            <v>0</v>
          </cell>
          <cell r="BE217">
            <v>0</v>
          </cell>
          <cell r="BF217">
            <v>0</v>
          </cell>
          <cell r="BG217">
            <v>0</v>
          </cell>
          <cell r="BH217">
            <v>0</v>
          </cell>
          <cell r="BI217">
            <v>0</v>
          </cell>
          <cell r="BJ217">
            <v>0</v>
          </cell>
          <cell r="BK217">
            <v>0</v>
          </cell>
          <cell r="BL217">
            <v>0</v>
          </cell>
          <cell r="BM217">
            <v>0</v>
          </cell>
          <cell r="BN217">
            <v>0</v>
          </cell>
          <cell r="BO217">
            <v>0</v>
          </cell>
          <cell r="BP217">
            <v>0</v>
          </cell>
          <cell r="BQ217">
            <v>0</v>
          </cell>
          <cell r="BR217">
            <v>0</v>
          </cell>
          <cell r="BS217">
            <v>0</v>
          </cell>
          <cell r="BT217">
            <v>0</v>
          </cell>
          <cell r="BV217" t="str">
            <v>Save on Energy Retrofit Program Enabled Savings2016Current year savings</v>
          </cell>
        </row>
        <row r="218">
          <cell r="L218"/>
          <cell r="M218"/>
          <cell r="N218"/>
          <cell r="O218"/>
          <cell r="P218"/>
          <cell r="Q218"/>
          <cell r="R218"/>
          <cell r="S218">
            <v>0</v>
          </cell>
          <cell r="T218"/>
          <cell r="U218">
            <v>0</v>
          </cell>
          <cell r="V218">
            <v>0</v>
          </cell>
          <cell r="W218">
            <v>0</v>
          </cell>
          <cell r="X218">
            <v>0</v>
          </cell>
          <cell r="Y218">
            <v>0</v>
          </cell>
          <cell r="Z218">
            <v>0</v>
          </cell>
          <cell r="AA218">
            <v>0</v>
          </cell>
          <cell r="AB218">
            <v>0</v>
          </cell>
          <cell r="AC218">
            <v>0</v>
          </cell>
          <cell r="AD218">
            <v>0</v>
          </cell>
          <cell r="AE218">
            <v>0</v>
          </cell>
          <cell r="AF218">
            <v>0</v>
          </cell>
          <cell r="AG218">
            <v>0</v>
          </cell>
          <cell r="AH218">
            <v>0</v>
          </cell>
          <cell r="AI218">
            <v>0</v>
          </cell>
          <cell r="AJ218">
            <v>0</v>
          </cell>
          <cell r="AK218">
            <v>0</v>
          </cell>
          <cell r="AL218">
            <v>0</v>
          </cell>
          <cell r="AM218">
            <v>0</v>
          </cell>
          <cell r="AN218">
            <v>0</v>
          </cell>
          <cell r="AO218">
            <v>0</v>
          </cell>
          <cell r="AQ218"/>
          <cell r="AR218"/>
          <cell r="AS218"/>
          <cell r="AT218"/>
          <cell r="AU218"/>
          <cell r="AV218"/>
          <cell r="AW218"/>
          <cell r="AX218">
            <v>0</v>
          </cell>
          <cell r="AY218"/>
          <cell r="AZ218">
            <v>0</v>
          </cell>
          <cell r="BA218">
            <v>0</v>
          </cell>
          <cell r="BB218">
            <v>0</v>
          </cell>
          <cell r="BC218">
            <v>0</v>
          </cell>
          <cell r="BD218">
            <v>0</v>
          </cell>
          <cell r="BE218">
            <v>0</v>
          </cell>
          <cell r="BF218">
            <v>0</v>
          </cell>
          <cell r="BG218">
            <v>0</v>
          </cell>
          <cell r="BH218">
            <v>0</v>
          </cell>
          <cell r="BI218">
            <v>0</v>
          </cell>
          <cell r="BJ218">
            <v>0</v>
          </cell>
          <cell r="BK218">
            <v>0</v>
          </cell>
          <cell r="BL218">
            <v>0</v>
          </cell>
          <cell r="BM218">
            <v>0</v>
          </cell>
          <cell r="BN218">
            <v>0</v>
          </cell>
          <cell r="BO218">
            <v>0</v>
          </cell>
          <cell r="BP218">
            <v>0</v>
          </cell>
          <cell r="BQ218">
            <v>0</v>
          </cell>
          <cell r="BR218">
            <v>0</v>
          </cell>
          <cell r="BS218">
            <v>0</v>
          </cell>
          <cell r="BT218">
            <v>0</v>
          </cell>
          <cell r="BV218" t="str">
            <v>Save on Energy High Performance New Construction Program Enabled Savings2016Current year savings</v>
          </cell>
        </row>
        <row r="219">
          <cell r="L219"/>
          <cell r="M219"/>
          <cell r="N219"/>
          <cell r="O219"/>
          <cell r="P219"/>
          <cell r="Q219"/>
          <cell r="R219"/>
          <cell r="S219">
            <v>0</v>
          </cell>
          <cell r="T219"/>
          <cell r="U219">
            <v>0</v>
          </cell>
          <cell r="V219">
            <v>0</v>
          </cell>
          <cell r="W219">
            <v>0</v>
          </cell>
          <cell r="X219">
            <v>0</v>
          </cell>
          <cell r="Y219">
            <v>0</v>
          </cell>
          <cell r="Z219">
            <v>0</v>
          </cell>
          <cell r="AA219">
            <v>0</v>
          </cell>
          <cell r="AB219">
            <v>0</v>
          </cell>
          <cell r="AC219">
            <v>0</v>
          </cell>
          <cell r="AD219">
            <v>0</v>
          </cell>
          <cell r="AE219">
            <v>0</v>
          </cell>
          <cell r="AF219">
            <v>0</v>
          </cell>
          <cell r="AG219">
            <v>0</v>
          </cell>
          <cell r="AH219">
            <v>0</v>
          </cell>
          <cell r="AI219">
            <v>0</v>
          </cell>
          <cell r="AJ219">
            <v>0</v>
          </cell>
          <cell r="AK219">
            <v>0</v>
          </cell>
          <cell r="AL219">
            <v>0</v>
          </cell>
          <cell r="AM219">
            <v>0</v>
          </cell>
          <cell r="AN219">
            <v>0</v>
          </cell>
          <cell r="AO219">
            <v>0</v>
          </cell>
          <cell r="AQ219"/>
          <cell r="AR219"/>
          <cell r="AS219"/>
          <cell r="AT219"/>
          <cell r="AU219"/>
          <cell r="AV219"/>
          <cell r="AW219"/>
          <cell r="AX219">
            <v>0</v>
          </cell>
          <cell r="AY219"/>
          <cell r="AZ219">
            <v>0</v>
          </cell>
          <cell r="BA219">
            <v>0</v>
          </cell>
          <cell r="BB219">
            <v>0</v>
          </cell>
          <cell r="BC219">
            <v>0</v>
          </cell>
          <cell r="BD219">
            <v>0</v>
          </cell>
          <cell r="BE219">
            <v>0</v>
          </cell>
          <cell r="BF219">
            <v>0</v>
          </cell>
          <cell r="BG219">
            <v>0</v>
          </cell>
          <cell r="BH219">
            <v>0</v>
          </cell>
          <cell r="BI219">
            <v>0</v>
          </cell>
          <cell r="BJ219">
            <v>0</v>
          </cell>
          <cell r="BK219">
            <v>0</v>
          </cell>
          <cell r="BL219">
            <v>0</v>
          </cell>
          <cell r="BM219">
            <v>0</v>
          </cell>
          <cell r="BN219">
            <v>0</v>
          </cell>
          <cell r="BO219">
            <v>0</v>
          </cell>
          <cell r="BP219">
            <v>0</v>
          </cell>
          <cell r="BQ219">
            <v>0</v>
          </cell>
          <cell r="BR219">
            <v>0</v>
          </cell>
          <cell r="BS219">
            <v>0</v>
          </cell>
          <cell r="BT219">
            <v>0</v>
          </cell>
          <cell r="BV219" t="str">
            <v>Save on Energy Process &amp; Systems Upgrades Program Enabled Savings2016Current year savings</v>
          </cell>
        </row>
        <row r="220">
          <cell r="L220"/>
          <cell r="M220"/>
          <cell r="N220"/>
          <cell r="O220"/>
          <cell r="P220"/>
          <cell r="Q220"/>
          <cell r="R220"/>
          <cell r="S220">
            <v>0</v>
          </cell>
          <cell r="T220"/>
          <cell r="U220">
            <v>0</v>
          </cell>
          <cell r="V220">
            <v>0</v>
          </cell>
          <cell r="W220">
            <v>0</v>
          </cell>
          <cell r="X220">
            <v>0</v>
          </cell>
          <cell r="Y220">
            <v>0</v>
          </cell>
          <cell r="Z220">
            <v>0</v>
          </cell>
          <cell r="AA220">
            <v>0</v>
          </cell>
          <cell r="AB220">
            <v>0</v>
          </cell>
          <cell r="AC220">
            <v>0</v>
          </cell>
          <cell r="AD220">
            <v>0</v>
          </cell>
          <cell r="AE220">
            <v>0</v>
          </cell>
          <cell r="AF220">
            <v>0</v>
          </cell>
          <cell r="AG220">
            <v>0</v>
          </cell>
          <cell r="AH220">
            <v>0</v>
          </cell>
          <cell r="AI220">
            <v>0</v>
          </cell>
          <cell r="AJ220">
            <v>0</v>
          </cell>
          <cell r="AK220">
            <v>0</v>
          </cell>
          <cell r="AL220">
            <v>0</v>
          </cell>
          <cell r="AM220">
            <v>0</v>
          </cell>
          <cell r="AN220">
            <v>0</v>
          </cell>
          <cell r="AO220">
            <v>0</v>
          </cell>
          <cell r="AQ220"/>
          <cell r="AR220"/>
          <cell r="AS220"/>
          <cell r="AT220"/>
          <cell r="AU220"/>
          <cell r="AV220"/>
          <cell r="AW220"/>
          <cell r="AX220">
            <v>0</v>
          </cell>
          <cell r="AY220"/>
          <cell r="AZ220">
            <v>0</v>
          </cell>
          <cell r="BA220">
            <v>0</v>
          </cell>
          <cell r="BB220">
            <v>0</v>
          </cell>
          <cell r="BC220">
            <v>0</v>
          </cell>
          <cell r="BD220">
            <v>0</v>
          </cell>
          <cell r="BE220">
            <v>0</v>
          </cell>
          <cell r="BF220">
            <v>0</v>
          </cell>
          <cell r="BG220">
            <v>0</v>
          </cell>
          <cell r="BH220">
            <v>0</v>
          </cell>
          <cell r="BI220">
            <v>0</v>
          </cell>
          <cell r="BJ220">
            <v>0</v>
          </cell>
          <cell r="BK220">
            <v>0</v>
          </cell>
          <cell r="BL220">
            <v>0</v>
          </cell>
          <cell r="BM220">
            <v>0</v>
          </cell>
          <cell r="BN220">
            <v>0</v>
          </cell>
          <cell r="BO220">
            <v>0</v>
          </cell>
          <cell r="BP220">
            <v>0</v>
          </cell>
          <cell r="BQ220">
            <v>0</v>
          </cell>
          <cell r="BR220">
            <v>0</v>
          </cell>
          <cell r="BS220">
            <v>0</v>
          </cell>
          <cell r="BT220">
            <v>0</v>
          </cell>
          <cell r="BV220" t="str">
            <v>Proposed Program or Pilot2016Current year savings</v>
          </cell>
        </row>
        <row r="221">
          <cell r="L221"/>
          <cell r="M221"/>
          <cell r="N221"/>
          <cell r="O221"/>
          <cell r="P221"/>
          <cell r="Q221"/>
          <cell r="R221"/>
          <cell r="S221">
            <v>0</v>
          </cell>
          <cell r="T221"/>
          <cell r="U221">
            <v>0</v>
          </cell>
          <cell r="V221">
            <v>0</v>
          </cell>
          <cell r="W221">
            <v>0</v>
          </cell>
          <cell r="X221">
            <v>0</v>
          </cell>
          <cell r="Y221">
            <v>0</v>
          </cell>
          <cell r="Z221">
            <v>0</v>
          </cell>
          <cell r="AA221">
            <v>0</v>
          </cell>
          <cell r="AB221">
            <v>0</v>
          </cell>
          <cell r="AC221">
            <v>0</v>
          </cell>
          <cell r="AD221">
            <v>0</v>
          </cell>
          <cell r="AE221">
            <v>0</v>
          </cell>
          <cell r="AF221">
            <v>0</v>
          </cell>
          <cell r="AG221">
            <v>0</v>
          </cell>
          <cell r="AH221">
            <v>0</v>
          </cell>
          <cell r="AI221">
            <v>0</v>
          </cell>
          <cell r="AJ221">
            <v>0</v>
          </cell>
          <cell r="AK221">
            <v>0</v>
          </cell>
          <cell r="AL221">
            <v>0</v>
          </cell>
          <cell r="AM221">
            <v>0</v>
          </cell>
          <cell r="AN221">
            <v>0</v>
          </cell>
          <cell r="AO221">
            <v>0</v>
          </cell>
          <cell r="AQ221"/>
          <cell r="AR221"/>
          <cell r="AS221"/>
          <cell r="AT221"/>
          <cell r="AU221"/>
          <cell r="AV221"/>
          <cell r="AW221"/>
          <cell r="AX221">
            <v>0</v>
          </cell>
          <cell r="AY221"/>
          <cell r="AZ221">
            <v>0</v>
          </cell>
          <cell r="BA221">
            <v>0</v>
          </cell>
          <cell r="BB221">
            <v>0</v>
          </cell>
          <cell r="BC221">
            <v>0</v>
          </cell>
          <cell r="BD221">
            <v>0</v>
          </cell>
          <cell r="BE221">
            <v>0</v>
          </cell>
          <cell r="BF221">
            <v>0</v>
          </cell>
          <cell r="BG221">
            <v>0</v>
          </cell>
          <cell r="BH221">
            <v>0</v>
          </cell>
          <cell r="BI221">
            <v>0</v>
          </cell>
          <cell r="BJ221">
            <v>0</v>
          </cell>
          <cell r="BK221">
            <v>0</v>
          </cell>
          <cell r="BL221">
            <v>0</v>
          </cell>
          <cell r="BM221">
            <v>0</v>
          </cell>
          <cell r="BN221">
            <v>0</v>
          </cell>
          <cell r="BO221">
            <v>0</v>
          </cell>
          <cell r="BP221">
            <v>0</v>
          </cell>
          <cell r="BQ221">
            <v>0</v>
          </cell>
          <cell r="BR221">
            <v>0</v>
          </cell>
          <cell r="BS221">
            <v>0</v>
          </cell>
          <cell r="BT221">
            <v>0</v>
          </cell>
          <cell r="BV221" t="str">
            <v>Unassigned Target2016Current year savings</v>
          </cell>
        </row>
        <row r="222">
          <cell r="L222"/>
          <cell r="M222"/>
          <cell r="N222"/>
          <cell r="O222"/>
          <cell r="P222"/>
          <cell r="Q222"/>
          <cell r="R222"/>
          <cell r="S222">
            <v>0</v>
          </cell>
          <cell r="T222"/>
          <cell r="U222">
            <v>0</v>
          </cell>
          <cell r="V222">
            <v>0</v>
          </cell>
          <cell r="W222">
            <v>0</v>
          </cell>
          <cell r="X222">
            <v>0</v>
          </cell>
          <cell r="Y222">
            <v>0</v>
          </cell>
          <cell r="Z222">
            <v>0</v>
          </cell>
          <cell r="AA222">
            <v>0</v>
          </cell>
          <cell r="AB222">
            <v>0</v>
          </cell>
          <cell r="AC222">
            <v>0</v>
          </cell>
          <cell r="AD222">
            <v>0</v>
          </cell>
          <cell r="AE222">
            <v>0</v>
          </cell>
          <cell r="AF222">
            <v>0</v>
          </cell>
          <cell r="AG222">
            <v>0</v>
          </cell>
          <cell r="AH222">
            <v>0</v>
          </cell>
          <cell r="AI222">
            <v>0</v>
          </cell>
          <cell r="AJ222">
            <v>0</v>
          </cell>
          <cell r="AK222">
            <v>0</v>
          </cell>
          <cell r="AL222">
            <v>0</v>
          </cell>
          <cell r="AM222">
            <v>0</v>
          </cell>
          <cell r="AN222">
            <v>0</v>
          </cell>
          <cell r="AO222">
            <v>0</v>
          </cell>
          <cell r="AQ222"/>
          <cell r="AR222"/>
          <cell r="AS222"/>
          <cell r="AT222"/>
          <cell r="AU222"/>
          <cell r="AV222"/>
          <cell r="AW222"/>
          <cell r="AX222">
            <v>0</v>
          </cell>
          <cell r="AY222"/>
          <cell r="AZ222">
            <v>0</v>
          </cell>
          <cell r="BA222">
            <v>0</v>
          </cell>
          <cell r="BB222">
            <v>0</v>
          </cell>
          <cell r="BC222">
            <v>0</v>
          </cell>
          <cell r="BD222">
            <v>0</v>
          </cell>
          <cell r="BE222">
            <v>0</v>
          </cell>
          <cell r="BF222">
            <v>0</v>
          </cell>
          <cell r="BG222">
            <v>0</v>
          </cell>
          <cell r="BH222">
            <v>0</v>
          </cell>
          <cell r="BI222">
            <v>0</v>
          </cell>
          <cell r="BJ222">
            <v>0</v>
          </cell>
          <cell r="BK222">
            <v>0</v>
          </cell>
          <cell r="BL222">
            <v>0</v>
          </cell>
          <cell r="BM222">
            <v>0</v>
          </cell>
          <cell r="BN222">
            <v>0</v>
          </cell>
          <cell r="BO222">
            <v>0</v>
          </cell>
          <cell r="BP222">
            <v>0</v>
          </cell>
          <cell r="BQ222">
            <v>0</v>
          </cell>
          <cell r="BR222">
            <v>0</v>
          </cell>
          <cell r="BS222">
            <v>0</v>
          </cell>
          <cell r="BT222">
            <v>0</v>
          </cell>
          <cell r="BV222" t="str">
            <v>EnerNOC Conservation Fund Pilot Program2016Current year savings</v>
          </cell>
        </row>
        <row r="223">
          <cell r="L223"/>
          <cell r="M223"/>
          <cell r="N223"/>
          <cell r="O223"/>
          <cell r="P223"/>
          <cell r="Q223"/>
          <cell r="R223"/>
          <cell r="S223">
            <v>0</v>
          </cell>
          <cell r="T223"/>
          <cell r="U223">
            <v>0</v>
          </cell>
          <cell r="V223">
            <v>0</v>
          </cell>
          <cell r="W223">
            <v>0</v>
          </cell>
          <cell r="X223">
            <v>0</v>
          </cell>
          <cell r="Y223">
            <v>0</v>
          </cell>
          <cell r="Z223">
            <v>0</v>
          </cell>
          <cell r="AA223">
            <v>0</v>
          </cell>
          <cell r="AB223">
            <v>0</v>
          </cell>
          <cell r="AC223">
            <v>0</v>
          </cell>
          <cell r="AD223">
            <v>0</v>
          </cell>
          <cell r="AE223">
            <v>0</v>
          </cell>
          <cell r="AF223">
            <v>0</v>
          </cell>
          <cell r="AG223">
            <v>0</v>
          </cell>
          <cell r="AH223">
            <v>0</v>
          </cell>
          <cell r="AI223">
            <v>0</v>
          </cell>
          <cell r="AJ223">
            <v>0</v>
          </cell>
          <cell r="AK223">
            <v>0</v>
          </cell>
          <cell r="AL223">
            <v>0</v>
          </cell>
          <cell r="AM223">
            <v>0</v>
          </cell>
          <cell r="AN223">
            <v>0</v>
          </cell>
          <cell r="AO223">
            <v>0</v>
          </cell>
          <cell r="AQ223"/>
          <cell r="AR223"/>
          <cell r="AS223"/>
          <cell r="AT223"/>
          <cell r="AU223"/>
          <cell r="AV223"/>
          <cell r="AW223"/>
          <cell r="AX223">
            <v>674</v>
          </cell>
          <cell r="AY223"/>
          <cell r="AZ223">
            <v>674</v>
          </cell>
          <cell r="BA223">
            <v>674</v>
          </cell>
          <cell r="BB223">
            <v>674</v>
          </cell>
          <cell r="BC223">
            <v>674</v>
          </cell>
          <cell r="BD223">
            <v>674</v>
          </cell>
          <cell r="BE223">
            <v>674</v>
          </cell>
          <cell r="BF223">
            <v>674</v>
          </cell>
          <cell r="BG223">
            <v>674</v>
          </cell>
          <cell r="BH223">
            <v>674</v>
          </cell>
          <cell r="BI223">
            <v>674</v>
          </cell>
          <cell r="BJ223">
            <v>478</v>
          </cell>
          <cell r="BK223">
            <v>478</v>
          </cell>
          <cell r="BL223">
            <v>478</v>
          </cell>
          <cell r="BM223">
            <v>478</v>
          </cell>
          <cell r="BN223">
            <v>0</v>
          </cell>
          <cell r="BO223">
            <v>0</v>
          </cell>
          <cell r="BP223">
            <v>0</v>
          </cell>
          <cell r="BQ223">
            <v>0</v>
          </cell>
          <cell r="BR223">
            <v>0</v>
          </cell>
          <cell r="BS223">
            <v>0</v>
          </cell>
          <cell r="BT223">
            <v>0</v>
          </cell>
          <cell r="BV223" t="str">
            <v>Home Depot Home Appliance Market Uplift Conservation Fund Pilot Program2016Current year savings</v>
          </cell>
        </row>
        <row r="224">
          <cell r="L224"/>
          <cell r="M224"/>
          <cell r="N224"/>
          <cell r="O224"/>
          <cell r="P224"/>
          <cell r="Q224"/>
          <cell r="R224"/>
          <cell r="S224">
            <v>0</v>
          </cell>
          <cell r="T224"/>
          <cell r="U224">
            <v>0</v>
          </cell>
          <cell r="V224">
            <v>0</v>
          </cell>
          <cell r="W224">
            <v>0</v>
          </cell>
          <cell r="X224">
            <v>0</v>
          </cell>
          <cell r="Y224">
            <v>0</v>
          </cell>
          <cell r="Z224">
            <v>0</v>
          </cell>
          <cell r="AA224">
            <v>0</v>
          </cell>
          <cell r="AB224">
            <v>0</v>
          </cell>
          <cell r="AC224">
            <v>0</v>
          </cell>
          <cell r="AD224">
            <v>0</v>
          </cell>
          <cell r="AE224">
            <v>0</v>
          </cell>
          <cell r="AF224">
            <v>0</v>
          </cell>
          <cell r="AG224">
            <v>0</v>
          </cell>
          <cell r="AH224">
            <v>0</v>
          </cell>
          <cell r="AI224">
            <v>0</v>
          </cell>
          <cell r="AJ224">
            <v>0</v>
          </cell>
          <cell r="AK224">
            <v>0</v>
          </cell>
          <cell r="AL224">
            <v>0</v>
          </cell>
          <cell r="AM224">
            <v>0</v>
          </cell>
          <cell r="AN224">
            <v>0</v>
          </cell>
          <cell r="AO224">
            <v>0</v>
          </cell>
          <cell r="AQ224"/>
          <cell r="AR224"/>
          <cell r="AS224"/>
          <cell r="AT224"/>
          <cell r="AU224"/>
          <cell r="AV224"/>
          <cell r="AW224"/>
          <cell r="AX224">
            <v>0</v>
          </cell>
          <cell r="AY224"/>
          <cell r="AZ224">
            <v>0</v>
          </cell>
          <cell r="BA224">
            <v>0</v>
          </cell>
          <cell r="BB224">
            <v>0</v>
          </cell>
          <cell r="BC224">
            <v>0</v>
          </cell>
          <cell r="BD224">
            <v>0</v>
          </cell>
          <cell r="BE224">
            <v>0</v>
          </cell>
          <cell r="BF224">
            <v>0</v>
          </cell>
          <cell r="BG224">
            <v>0</v>
          </cell>
          <cell r="BH224">
            <v>0</v>
          </cell>
          <cell r="BI224">
            <v>0</v>
          </cell>
          <cell r="BJ224">
            <v>0</v>
          </cell>
          <cell r="BK224">
            <v>0</v>
          </cell>
          <cell r="BL224">
            <v>0</v>
          </cell>
          <cell r="BM224">
            <v>0</v>
          </cell>
          <cell r="BN224">
            <v>0</v>
          </cell>
          <cell r="BO224">
            <v>0</v>
          </cell>
          <cell r="BP224">
            <v>0</v>
          </cell>
          <cell r="BQ224">
            <v>0</v>
          </cell>
          <cell r="BR224">
            <v>0</v>
          </cell>
          <cell r="BS224">
            <v>0</v>
          </cell>
          <cell r="BT224">
            <v>0</v>
          </cell>
          <cell r="BV224" t="str">
            <v>Loblaw P4P Conservation Fund Pilot Program2016Current year savings</v>
          </cell>
        </row>
        <row r="225">
          <cell r="L225"/>
          <cell r="M225"/>
          <cell r="N225"/>
          <cell r="O225"/>
          <cell r="P225"/>
          <cell r="Q225"/>
          <cell r="R225"/>
          <cell r="S225">
            <v>0</v>
          </cell>
          <cell r="T225"/>
          <cell r="U225">
            <v>0</v>
          </cell>
          <cell r="V225">
            <v>0</v>
          </cell>
          <cell r="W225">
            <v>0</v>
          </cell>
          <cell r="X225">
            <v>0</v>
          </cell>
          <cell r="Y225">
            <v>0</v>
          </cell>
          <cell r="Z225">
            <v>0</v>
          </cell>
          <cell r="AA225">
            <v>0</v>
          </cell>
          <cell r="AB225">
            <v>0</v>
          </cell>
          <cell r="AC225">
            <v>0</v>
          </cell>
          <cell r="AD225">
            <v>0</v>
          </cell>
          <cell r="AE225">
            <v>0</v>
          </cell>
          <cell r="AF225">
            <v>0</v>
          </cell>
          <cell r="AG225">
            <v>0</v>
          </cell>
          <cell r="AH225">
            <v>0</v>
          </cell>
          <cell r="AI225">
            <v>0</v>
          </cell>
          <cell r="AJ225">
            <v>0</v>
          </cell>
          <cell r="AK225">
            <v>0</v>
          </cell>
          <cell r="AL225">
            <v>0</v>
          </cell>
          <cell r="AM225">
            <v>0</v>
          </cell>
          <cell r="AN225">
            <v>0</v>
          </cell>
          <cell r="AO225">
            <v>0</v>
          </cell>
          <cell r="AQ225"/>
          <cell r="AR225"/>
          <cell r="AS225"/>
          <cell r="AT225"/>
          <cell r="AU225"/>
          <cell r="AV225"/>
          <cell r="AW225"/>
          <cell r="AX225">
            <v>0</v>
          </cell>
          <cell r="AY225"/>
          <cell r="AZ225">
            <v>0</v>
          </cell>
          <cell r="BA225">
            <v>0</v>
          </cell>
          <cell r="BB225">
            <v>0</v>
          </cell>
          <cell r="BC225">
            <v>0</v>
          </cell>
          <cell r="BD225">
            <v>0</v>
          </cell>
          <cell r="BE225">
            <v>0</v>
          </cell>
          <cell r="BF225">
            <v>0</v>
          </cell>
          <cell r="BG225">
            <v>0</v>
          </cell>
          <cell r="BH225">
            <v>0</v>
          </cell>
          <cell r="BI225">
            <v>0</v>
          </cell>
          <cell r="BJ225">
            <v>0</v>
          </cell>
          <cell r="BK225">
            <v>0</v>
          </cell>
          <cell r="BL225">
            <v>0</v>
          </cell>
          <cell r="BM225">
            <v>0</v>
          </cell>
          <cell r="BN225">
            <v>0</v>
          </cell>
          <cell r="BO225">
            <v>0</v>
          </cell>
          <cell r="BP225">
            <v>0</v>
          </cell>
          <cell r="BQ225">
            <v>0</v>
          </cell>
          <cell r="BR225">
            <v>0</v>
          </cell>
          <cell r="BS225">
            <v>0</v>
          </cell>
          <cell r="BT225">
            <v>0</v>
          </cell>
          <cell r="BV225" t="str">
            <v>Ontario Clean Water Agency P4P Conservation Fund Pilot Program2016Current year savings</v>
          </cell>
        </row>
        <row r="226">
          <cell r="L226"/>
          <cell r="M226"/>
          <cell r="N226"/>
          <cell r="O226"/>
          <cell r="P226"/>
          <cell r="Q226"/>
          <cell r="R226"/>
          <cell r="S226">
            <v>0</v>
          </cell>
          <cell r="T226"/>
          <cell r="U226">
            <v>0</v>
          </cell>
          <cell r="V226">
            <v>0</v>
          </cell>
          <cell r="W226">
            <v>0</v>
          </cell>
          <cell r="X226">
            <v>0</v>
          </cell>
          <cell r="Y226">
            <v>0</v>
          </cell>
          <cell r="Z226">
            <v>0</v>
          </cell>
          <cell r="AA226">
            <v>0</v>
          </cell>
          <cell r="AB226">
            <v>0</v>
          </cell>
          <cell r="AC226">
            <v>0</v>
          </cell>
          <cell r="AD226">
            <v>0</v>
          </cell>
          <cell r="AE226">
            <v>0</v>
          </cell>
          <cell r="AF226">
            <v>0</v>
          </cell>
          <cell r="AG226">
            <v>0</v>
          </cell>
          <cell r="AH226">
            <v>0</v>
          </cell>
          <cell r="AI226">
            <v>0</v>
          </cell>
          <cell r="AJ226">
            <v>0</v>
          </cell>
          <cell r="AK226">
            <v>0</v>
          </cell>
          <cell r="AL226">
            <v>0</v>
          </cell>
          <cell r="AM226">
            <v>0</v>
          </cell>
          <cell r="AN226">
            <v>0</v>
          </cell>
          <cell r="AO226">
            <v>0</v>
          </cell>
          <cell r="AQ226"/>
          <cell r="AR226"/>
          <cell r="AS226"/>
          <cell r="AT226"/>
          <cell r="AU226"/>
          <cell r="AV226"/>
          <cell r="AW226"/>
          <cell r="AX226">
            <v>0</v>
          </cell>
          <cell r="AY226"/>
          <cell r="AZ226">
            <v>0</v>
          </cell>
          <cell r="BA226">
            <v>0</v>
          </cell>
          <cell r="BB226">
            <v>0</v>
          </cell>
          <cell r="BC226">
            <v>0</v>
          </cell>
          <cell r="BD226">
            <v>0</v>
          </cell>
          <cell r="BE226">
            <v>0</v>
          </cell>
          <cell r="BF226">
            <v>0</v>
          </cell>
          <cell r="BG226">
            <v>0</v>
          </cell>
          <cell r="BH226">
            <v>0</v>
          </cell>
          <cell r="BI226">
            <v>0</v>
          </cell>
          <cell r="BJ226">
            <v>0</v>
          </cell>
          <cell r="BK226">
            <v>0</v>
          </cell>
          <cell r="BL226">
            <v>0</v>
          </cell>
          <cell r="BM226">
            <v>0</v>
          </cell>
          <cell r="BN226">
            <v>0</v>
          </cell>
          <cell r="BO226">
            <v>0</v>
          </cell>
          <cell r="BP226">
            <v>0</v>
          </cell>
          <cell r="BQ226">
            <v>0</v>
          </cell>
          <cell r="BR226">
            <v>0</v>
          </cell>
          <cell r="BS226">
            <v>0</v>
          </cell>
          <cell r="BT226">
            <v>0</v>
          </cell>
          <cell r="BV226" t="str">
            <v>Strategic Energy Group Conservation Fund Pilot Program2016Current year savings</v>
          </cell>
        </row>
        <row r="227">
          <cell r="L227"/>
          <cell r="M227"/>
          <cell r="N227"/>
          <cell r="O227"/>
          <cell r="P227"/>
          <cell r="Q227"/>
          <cell r="R227"/>
          <cell r="S227">
            <v>0</v>
          </cell>
          <cell r="T227"/>
          <cell r="U227">
            <v>0</v>
          </cell>
          <cell r="V227">
            <v>0</v>
          </cell>
          <cell r="W227">
            <v>0</v>
          </cell>
          <cell r="X227">
            <v>0</v>
          </cell>
          <cell r="Y227">
            <v>0</v>
          </cell>
          <cell r="Z227">
            <v>0</v>
          </cell>
          <cell r="AA227">
            <v>0</v>
          </cell>
          <cell r="AB227">
            <v>0</v>
          </cell>
          <cell r="AC227">
            <v>0</v>
          </cell>
          <cell r="AD227">
            <v>0</v>
          </cell>
          <cell r="AE227">
            <v>0</v>
          </cell>
          <cell r="AF227">
            <v>0</v>
          </cell>
          <cell r="AG227">
            <v>0</v>
          </cell>
          <cell r="AH227">
            <v>0</v>
          </cell>
          <cell r="AI227">
            <v>0</v>
          </cell>
          <cell r="AJ227">
            <v>0</v>
          </cell>
          <cell r="AK227">
            <v>0</v>
          </cell>
          <cell r="AL227">
            <v>0</v>
          </cell>
          <cell r="AM227">
            <v>0</v>
          </cell>
          <cell r="AN227">
            <v>0</v>
          </cell>
          <cell r="AO227">
            <v>0</v>
          </cell>
          <cell r="AQ227"/>
          <cell r="AR227"/>
          <cell r="AS227"/>
          <cell r="AT227"/>
          <cell r="AU227"/>
          <cell r="AV227"/>
          <cell r="AW227"/>
          <cell r="AX227">
            <v>0</v>
          </cell>
          <cell r="AY227"/>
          <cell r="AZ227">
            <v>0</v>
          </cell>
          <cell r="BA227">
            <v>0</v>
          </cell>
          <cell r="BB227">
            <v>0</v>
          </cell>
          <cell r="BC227">
            <v>0</v>
          </cell>
          <cell r="BD227">
            <v>0</v>
          </cell>
          <cell r="BE227">
            <v>0</v>
          </cell>
          <cell r="BF227">
            <v>0</v>
          </cell>
          <cell r="BG227">
            <v>0</v>
          </cell>
          <cell r="BH227">
            <v>0</v>
          </cell>
          <cell r="BI227">
            <v>0</v>
          </cell>
          <cell r="BJ227">
            <v>0</v>
          </cell>
          <cell r="BK227">
            <v>0</v>
          </cell>
          <cell r="BL227">
            <v>0</v>
          </cell>
          <cell r="BM227">
            <v>0</v>
          </cell>
          <cell r="BN227">
            <v>0</v>
          </cell>
          <cell r="BO227">
            <v>0</v>
          </cell>
          <cell r="BP227">
            <v>0</v>
          </cell>
          <cell r="BQ227">
            <v>0</v>
          </cell>
          <cell r="BR227">
            <v>0</v>
          </cell>
          <cell r="BS227">
            <v>0</v>
          </cell>
          <cell r="BT227">
            <v>0</v>
          </cell>
          <cell r="BV227" t="str">
            <v>Social Benchmarking Conservation Fund Pilot Program2016Current year savings</v>
          </cell>
        </row>
        <row r="228">
          <cell r="L228"/>
          <cell r="M228"/>
          <cell r="N228"/>
          <cell r="O228"/>
          <cell r="P228"/>
          <cell r="Q228"/>
          <cell r="R228"/>
          <cell r="S228">
            <v>0</v>
          </cell>
          <cell r="T228"/>
          <cell r="U228">
            <v>0</v>
          </cell>
          <cell r="V228">
            <v>0</v>
          </cell>
          <cell r="W228">
            <v>0</v>
          </cell>
          <cell r="X228">
            <v>0</v>
          </cell>
          <cell r="Y228">
            <v>0</v>
          </cell>
          <cell r="Z228">
            <v>0</v>
          </cell>
          <cell r="AA228">
            <v>0</v>
          </cell>
          <cell r="AB228">
            <v>0</v>
          </cell>
          <cell r="AC228">
            <v>0</v>
          </cell>
          <cell r="AD228">
            <v>0</v>
          </cell>
          <cell r="AE228">
            <v>0</v>
          </cell>
          <cell r="AF228">
            <v>0</v>
          </cell>
          <cell r="AG228">
            <v>0</v>
          </cell>
          <cell r="AH228">
            <v>0</v>
          </cell>
          <cell r="AI228">
            <v>0</v>
          </cell>
          <cell r="AJ228">
            <v>0</v>
          </cell>
          <cell r="AK228">
            <v>0</v>
          </cell>
          <cell r="AL228">
            <v>0</v>
          </cell>
          <cell r="AM228">
            <v>0</v>
          </cell>
          <cell r="AN228">
            <v>0</v>
          </cell>
          <cell r="AO228">
            <v>0</v>
          </cell>
          <cell r="AQ228"/>
          <cell r="AR228"/>
          <cell r="AS228"/>
          <cell r="AT228"/>
          <cell r="AU228"/>
          <cell r="AV228"/>
          <cell r="AW228"/>
          <cell r="AX228">
            <v>0</v>
          </cell>
          <cell r="AY228"/>
          <cell r="AZ228">
            <v>0</v>
          </cell>
          <cell r="BA228">
            <v>0</v>
          </cell>
          <cell r="BB228">
            <v>0</v>
          </cell>
          <cell r="BC228">
            <v>0</v>
          </cell>
          <cell r="BD228">
            <v>0</v>
          </cell>
          <cell r="BE228">
            <v>0</v>
          </cell>
          <cell r="BF228">
            <v>0</v>
          </cell>
          <cell r="BG228">
            <v>0</v>
          </cell>
          <cell r="BH228">
            <v>0</v>
          </cell>
          <cell r="BI228">
            <v>0</v>
          </cell>
          <cell r="BJ228">
            <v>0</v>
          </cell>
          <cell r="BK228">
            <v>0</v>
          </cell>
          <cell r="BL228">
            <v>0</v>
          </cell>
          <cell r="BM228">
            <v>0</v>
          </cell>
          <cell r="BN228">
            <v>0</v>
          </cell>
          <cell r="BO228">
            <v>0</v>
          </cell>
          <cell r="BP228">
            <v>0</v>
          </cell>
          <cell r="BQ228">
            <v>0</v>
          </cell>
          <cell r="BR228">
            <v>0</v>
          </cell>
          <cell r="BS228">
            <v>0</v>
          </cell>
          <cell r="BT228">
            <v>0</v>
          </cell>
          <cell r="BV228" t="str">
            <v>Appliance Retirement Initiative2016Current year savings</v>
          </cell>
        </row>
        <row r="229">
          <cell r="L229"/>
          <cell r="M229"/>
          <cell r="N229"/>
          <cell r="O229"/>
          <cell r="P229"/>
          <cell r="Q229"/>
          <cell r="R229"/>
          <cell r="S229">
            <v>0</v>
          </cell>
          <cell r="T229"/>
          <cell r="U229">
            <v>0</v>
          </cell>
          <cell r="V229">
            <v>0</v>
          </cell>
          <cell r="W229">
            <v>0</v>
          </cell>
          <cell r="X229">
            <v>0</v>
          </cell>
          <cell r="Y229">
            <v>0</v>
          </cell>
          <cell r="Z229">
            <v>0</v>
          </cell>
          <cell r="AA229">
            <v>0</v>
          </cell>
          <cell r="AB229">
            <v>0</v>
          </cell>
          <cell r="AC229">
            <v>0</v>
          </cell>
          <cell r="AD229">
            <v>0</v>
          </cell>
          <cell r="AE229">
            <v>0</v>
          </cell>
          <cell r="AF229">
            <v>0</v>
          </cell>
          <cell r="AG229">
            <v>0</v>
          </cell>
          <cell r="AH229">
            <v>0</v>
          </cell>
          <cell r="AI229">
            <v>0</v>
          </cell>
          <cell r="AJ229">
            <v>0</v>
          </cell>
          <cell r="AK229">
            <v>0</v>
          </cell>
          <cell r="AL229">
            <v>0</v>
          </cell>
          <cell r="AM229">
            <v>0</v>
          </cell>
          <cell r="AN229">
            <v>0</v>
          </cell>
          <cell r="AO229">
            <v>0</v>
          </cell>
          <cell r="AQ229"/>
          <cell r="AR229"/>
          <cell r="AS229"/>
          <cell r="AT229"/>
          <cell r="AU229"/>
          <cell r="AV229"/>
          <cell r="AW229"/>
          <cell r="AX229">
            <v>0</v>
          </cell>
          <cell r="AY229"/>
          <cell r="AZ229">
            <v>0</v>
          </cell>
          <cell r="BA229">
            <v>0</v>
          </cell>
          <cell r="BB229">
            <v>0</v>
          </cell>
          <cell r="BC229">
            <v>0</v>
          </cell>
          <cell r="BD229">
            <v>0</v>
          </cell>
          <cell r="BE229">
            <v>0</v>
          </cell>
          <cell r="BF229">
            <v>0</v>
          </cell>
          <cell r="BG229">
            <v>0</v>
          </cell>
          <cell r="BH229">
            <v>0</v>
          </cell>
          <cell r="BI229">
            <v>0</v>
          </cell>
          <cell r="BJ229">
            <v>0</v>
          </cell>
          <cell r="BK229">
            <v>0</v>
          </cell>
          <cell r="BL229">
            <v>0</v>
          </cell>
          <cell r="BM229">
            <v>0</v>
          </cell>
          <cell r="BN229">
            <v>0</v>
          </cell>
          <cell r="BO229">
            <v>0</v>
          </cell>
          <cell r="BP229">
            <v>0</v>
          </cell>
          <cell r="BQ229">
            <v>0</v>
          </cell>
          <cell r="BR229">
            <v>0</v>
          </cell>
          <cell r="BS229">
            <v>0</v>
          </cell>
          <cell r="BT229">
            <v>0</v>
          </cell>
          <cell r="BV229" t="str">
            <v>Coupon Initiative2016Current year savings</v>
          </cell>
        </row>
        <row r="230">
          <cell r="L230"/>
          <cell r="M230"/>
          <cell r="N230"/>
          <cell r="O230"/>
          <cell r="P230"/>
          <cell r="Q230"/>
          <cell r="R230"/>
          <cell r="S230">
            <v>0</v>
          </cell>
          <cell r="T230"/>
          <cell r="U230">
            <v>0</v>
          </cell>
          <cell r="V230">
            <v>0</v>
          </cell>
          <cell r="W230">
            <v>0</v>
          </cell>
          <cell r="X230">
            <v>0</v>
          </cell>
          <cell r="Y230">
            <v>0</v>
          </cell>
          <cell r="Z230">
            <v>0</v>
          </cell>
          <cell r="AA230">
            <v>0</v>
          </cell>
          <cell r="AB230">
            <v>0</v>
          </cell>
          <cell r="AC230">
            <v>0</v>
          </cell>
          <cell r="AD230">
            <v>0</v>
          </cell>
          <cell r="AE230">
            <v>0</v>
          </cell>
          <cell r="AF230">
            <v>0</v>
          </cell>
          <cell r="AG230">
            <v>0</v>
          </cell>
          <cell r="AH230">
            <v>0</v>
          </cell>
          <cell r="AI230">
            <v>0</v>
          </cell>
          <cell r="AJ230">
            <v>0</v>
          </cell>
          <cell r="AK230">
            <v>0</v>
          </cell>
          <cell r="AL230">
            <v>0</v>
          </cell>
          <cell r="AM230">
            <v>0</v>
          </cell>
          <cell r="AN230">
            <v>0</v>
          </cell>
          <cell r="AO230">
            <v>0</v>
          </cell>
          <cell r="AQ230"/>
          <cell r="AR230"/>
          <cell r="AS230"/>
          <cell r="AT230"/>
          <cell r="AU230"/>
          <cell r="AV230"/>
          <cell r="AW230"/>
          <cell r="AX230">
            <v>0</v>
          </cell>
          <cell r="AY230"/>
          <cell r="AZ230">
            <v>0</v>
          </cell>
          <cell r="BA230">
            <v>0</v>
          </cell>
          <cell r="BB230">
            <v>0</v>
          </cell>
          <cell r="BC230">
            <v>0</v>
          </cell>
          <cell r="BD230">
            <v>0</v>
          </cell>
          <cell r="BE230">
            <v>0</v>
          </cell>
          <cell r="BF230">
            <v>0</v>
          </cell>
          <cell r="BG230">
            <v>0</v>
          </cell>
          <cell r="BH230">
            <v>0</v>
          </cell>
          <cell r="BI230">
            <v>0</v>
          </cell>
          <cell r="BJ230">
            <v>0</v>
          </cell>
          <cell r="BK230">
            <v>0</v>
          </cell>
          <cell r="BL230">
            <v>0</v>
          </cell>
          <cell r="BM230">
            <v>0</v>
          </cell>
          <cell r="BN230">
            <v>0</v>
          </cell>
          <cell r="BO230">
            <v>0</v>
          </cell>
          <cell r="BP230">
            <v>0</v>
          </cell>
          <cell r="BQ230">
            <v>0</v>
          </cell>
          <cell r="BR230">
            <v>0</v>
          </cell>
          <cell r="BS230">
            <v>0</v>
          </cell>
          <cell r="BT230">
            <v>0</v>
          </cell>
          <cell r="BV230" t="str">
            <v>Bi-Annual Retailer Event Initiative2016Current year savings</v>
          </cell>
        </row>
        <row r="231">
          <cell r="L231"/>
          <cell r="M231"/>
          <cell r="N231"/>
          <cell r="O231"/>
          <cell r="P231"/>
          <cell r="Q231"/>
          <cell r="R231"/>
          <cell r="S231">
            <v>0</v>
          </cell>
          <cell r="T231"/>
          <cell r="U231">
            <v>0</v>
          </cell>
          <cell r="V231">
            <v>0</v>
          </cell>
          <cell r="W231">
            <v>0</v>
          </cell>
          <cell r="X231">
            <v>0</v>
          </cell>
          <cell r="Y231">
            <v>0</v>
          </cell>
          <cell r="Z231">
            <v>0</v>
          </cell>
          <cell r="AA231">
            <v>0</v>
          </cell>
          <cell r="AB231">
            <v>0</v>
          </cell>
          <cell r="AC231">
            <v>0</v>
          </cell>
          <cell r="AD231">
            <v>0</v>
          </cell>
          <cell r="AE231">
            <v>0</v>
          </cell>
          <cell r="AF231">
            <v>0</v>
          </cell>
          <cell r="AG231">
            <v>0</v>
          </cell>
          <cell r="AH231">
            <v>0</v>
          </cell>
          <cell r="AI231">
            <v>0</v>
          </cell>
          <cell r="AJ231">
            <v>0</v>
          </cell>
          <cell r="AK231">
            <v>0</v>
          </cell>
          <cell r="AL231">
            <v>0</v>
          </cell>
          <cell r="AM231">
            <v>0</v>
          </cell>
          <cell r="AN231">
            <v>0</v>
          </cell>
          <cell r="AO231">
            <v>0</v>
          </cell>
          <cell r="AQ231"/>
          <cell r="AR231"/>
          <cell r="AS231"/>
          <cell r="AT231"/>
          <cell r="AU231"/>
          <cell r="AV231"/>
          <cell r="AW231"/>
          <cell r="AX231">
            <v>0</v>
          </cell>
          <cell r="AY231"/>
          <cell r="AZ231">
            <v>0</v>
          </cell>
          <cell r="BA231">
            <v>0</v>
          </cell>
          <cell r="BB231">
            <v>0</v>
          </cell>
          <cell r="BC231">
            <v>0</v>
          </cell>
          <cell r="BD231">
            <v>0</v>
          </cell>
          <cell r="BE231">
            <v>0</v>
          </cell>
          <cell r="BF231">
            <v>0</v>
          </cell>
          <cell r="BG231">
            <v>0</v>
          </cell>
          <cell r="BH231">
            <v>0</v>
          </cell>
          <cell r="BI231">
            <v>0</v>
          </cell>
          <cell r="BJ231">
            <v>0</v>
          </cell>
          <cell r="BK231">
            <v>0</v>
          </cell>
          <cell r="BL231">
            <v>0</v>
          </cell>
          <cell r="BM231">
            <v>0</v>
          </cell>
          <cell r="BN231">
            <v>0</v>
          </cell>
          <cell r="BO231">
            <v>0</v>
          </cell>
          <cell r="BP231">
            <v>0</v>
          </cell>
          <cell r="BQ231">
            <v>0</v>
          </cell>
          <cell r="BR231">
            <v>0</v>
          </cell>
          <cell r="BS231">
            <v>0</v>
          </cell>
          <cell r="BT231">
            <v>0</v>
          </cell>
          <cell r="BV231" t="str">
            <v>HVAC Incentives Initiative2016Current year savings</v>
          </cell>
        </row>
        <row r="232">
          <cell r="L232"/>
          <cell r="M232"/>
          <cell r="N232"/>
          <cell r="O232"/>
          <cell r="P232"/>
          <cell r="Q232"/>
          <cell r="R232"/>
          <cell r="S232">
            <v>0</v>
          </cell>
          <cell r="T232"/>
          <cell r="U232">
            <v>0</v>
          </cell>
          <cell r="V232">
            <v>0</v>
          </cell>
          <cell r="W232">
            <v>0</v>
          </cell>
          <cell r="X232">
            <v>0</v>
          </cell>
          <cell r="Y232">
            <v>0</v>
          </cell>
          <cell r="Z232">
            <v>0</v>
          </cell>
          <cell r="AA232">
            <v>0</v>
          </cell>
          <cell r="AB232">
            <v>0</v>
          </cell>
          <cell r="AC232">
            <v>0</v>
          </cell>
          <cell r="AD232">
            <v>0</v>
          </cell>
          <cell r="AE232">
            <v>0</v>
          </cell>
          <cell r="AF232">
            <v>0</v>
          </cell>
          <cell r="AG232">
            <v>0</v>
          </cell>
          <cell r="AH232">
            <v>0</v>
          </cell>
          <cell r="AI232">
            <v>0</v>
          </cell>
          <cell r="AJ232">
            <v>0</v>
          </cell>
          <cell r="AK232">
            <v>0</v>
          </cell>
          <cell r="AL232">
            <v>0</v>
          </cell>
          <cell r="AM232">
            <v>0</v>
          </cell>
          <cell r="AN232">
            <v>0</v>
          </cell>
          <cell r="AO232">
            <v>0</v>
          </cell>
          <cell r="AQ232"/>
          <cell r="AR232"/>
          <cell r="AS232"/>
          <cell r="AT232"/>
          <cell r="AU232"/>
          <cell r="AV232"/>
          <cell r="AW232"/>
          <cell r="AX232">
            <v>0</v>
          </cell>
          <cell r="AY232"/>
          <cell r="AZ232">
            <v>0</v>
          </cell>
          <cell r="BA232">
            <v>0</v>
          </cell>
          <cell r="BB232">
            <v>0</v>
          </cell>
          <cell r="BC232">
            <v>0</v>
          </cell>
          <cell r="BD232">
            <v>0</v>
          </cell>
          <cell r="BE232">
            <v>0</v>
          </cell>
          <cell r="BF232">
            <v>0</v>
          </cell>
          <cell r="BG232">
            <v>0</v>
          </cell>
          <cell r="BH232">
            <v>0</v>
          </cell>
          <cell r="BI232">
            <v>0</v>
          </cell>
          <cell r="BJ232">
            <v>0</v>
          </cell>
          <cell r="BK232">
            <v>0</v>
          </cell>
          <cell r="BL232">
            <v>0</v>
          </cell>
          <cell r="BM232">
            <v>0</v>
          </cell>
          <cell r="BN232">
            <v>0</v>
          </cell>
          <cell r="BO232">
            <v>0</v>
          </cell>
          <cell r="BP232">
            <v>0</v>
          </cell>
          <cell r="BQ232">
            <v>0</v>
          </cell>
          <cell r="BR232">
            <v>0</v>
          </cell>
          <cell r="BS232">
            <v>0</v>
          </cell>
          <cell r="BT232">
            <v>0</v>
          </cell>
          <cell r="BV232" t="str">
            <v>Residential New Construction and Major Renovation Initiative2016Current year savings</v>
          </cell>
        </row>
        <row r="233">
          <cell r="L233"/>
          <cell r="M233"/>
          <cell r="N233"/>
          <cell r="O233"/>
          <cell r="P233"/>
          <cell r="Q233"/>
          <cell r="R233"/>
          <cell r="S233">
            <v>0</v>
          </cell>
          <cell r="T233"/>
          <cell r="U233">
            <v>0</v>
          </cell>
          <cell r="V233">
            <v>0</v>
          </cell>
          <cell r="W233">
            <v>0</v>
          </cell>
          <cell r="X233">
            <v>0</v>
          </cell>
          <cell r="Y233">
            <v>0</v>
          </cell>
          <cell r="Z233">
            <v>0</v>
          </cell>
          <cell r="AA233">
            <v>0</v>
          </cell>
          <cell r="AB233">
            <v>0</v>
          </cell>
          <cell r="AC233">
            <v>0</v>
          </cell>
          <cell r="AD233">
            <v>0</v>
          </cell>
          <cell r="AE233">
            <v>0</v>
          </cell>
          <cell r="AF233">
            <v>0</v>
          </cell>
          <cell r="AG233">
            <v>0</v>
          </cell>
          <cell r="AH233">
            <v>0</v>
          </cell>
          <cell r="AI233">
            <v>0</v>
          </cell>
          <cell r="AJ233">
            <v>0</v>
          </cell>
          <cell r="AK233">
            <v>0</v>
          </cell>
          <cell r="AL233">
            <v>0</v>
          </cell>
          <cell r="AM233">
            <v>0</v>
          </cell>
          <cell r="AN233">
            <v>0</v>
          </cell>
          <cell r="AO233">
            <v>0</v>
          </cell>
          <cell r="AQ233"/>
          <cell r="AR233"/>
          <cell r="AS233"/>
          <cell r="AT233"/>
          <cell r="AU233"/>
          <cell r="AV233"/>
          <cell r="AW233"/>
          <cell r="AX233">
            <v>0</v>
          </cell>
          <cell r="AY233"/>
          <cell r="AZ233">
            <v>0</v>
          </cell>
          <cell r="BA233">
            <v>0</v>
          </cell>
          <cell r="BB233">
            <v>0</v>
          </cell>
          <cell r="BC233">
            <v>0</v>
          </cell>
          <cell r="BD233">
            <v>0</v>
          </cell>
          <cell r="BE233">
            <v>0</v>
          </cell>
          <cell r="BF233">
            <v>0</v>
          </cell>
          <cell r="BG233">
            <v>0</v>
          </cell>
          <cell r="BH233">
            <v>0</v>
          </cell>
          <cell r="BI233">
            <v>0</v>
          </cell>
          <cell r="BJ233">
            <v>0</v>
          </cell>
          <cell r="BK233">
            <v>0</v>
          </cell>
          <cell r="BL233">
            <v>0</v>
          </cell>
          <cell r="BM233">
            <v>0</v>
          </cell>
          <cell r="BN233">
            <v>0</v>
          </cell>
          <cell r="BO233">
            <v>0</v>
          </cell>
          <cell r="BP233">
            <v>0</v>
          </cell>
          <cell r="BQ233">
            <v>0</v>
          </cell>
          <cell r="BR233">
            <v>0</v>
          </cell>
          <cell r="BS233">
            <v>0</v>
          </cell>
          <cell r="BT233">
            <v>0</v>
          </cell>
          <cell r="BV233" t="str">
            <v>Energy Audit Initiative2016Current year savings</v>
          </cell>
        </row>
        <row r="234">
          <cell r="L234"/>
          <cell r="M234"/>
          <cell r="N234"/>
          <cell r="O234"/>
          <cell r="P234"/>
          <cell r="Q234"/>
          <cell r="R234"/>
          <cell r="S234">
            <v>0</v>
          </cell>
          <cell r="T234"/>
          <cell r="U234">
            <v>0</v>
          </cell>
          <cell r="V234">
            <v>0</v>
          </cell>
          <cell r="W234">
            <v>0</v>
          </cell>
          <cell r="X234">
            <v>0</v>
          </cell>
          <cell r="Y234">
            <v>0</v>
          </cell>
          <cell r="Z234">
            <v>0</v>
          </cell>
          <cell r="AA234">
            <v>0</v>
          </cell>
          <cell r="AB234">
            <v>0</v>
          </cell>
          <cell r="AC234">
            <v>0</v>
          </cell>
          <cell r="AD234">
            <v>0</v>
          </cell>
          <cell r="AE234">
            <v>0</v>
          </cell>
          <cell r="AF234">
            <v>0</v>
          </cell>
          <cell r="AG234">
            <v>0</v>
          </cell>
          <cell r="AH234">
            <v>0</v>
          </cell>
          <cell r="AI234">
            <v>0</v>
          </cell>
          <cell r="AJ234">
            <v>0</v>
          </cell>
          <cell r="AK234">
            <v>0</v>
          </cell>
          <cell r="AL234">
            <v>0</v>
          </cell>
          <cell r="AM234">
            <v>0</v>
          </cell>
          <cell r="AN234">
            <v>0</v>
          </cell>
          <cell r="AO234">
            <v>0</v>
          </cell>
          <cell r="AQ234"/>
          <cell r="AR234"/>
          <cell r="AS234"/>
          <cell r="AT234"/>
          <cell r="AU234"/>
          <cell r="AV234"/>
          <cell r="AW234"/>
          <cell r="AX234">
            <v>0</v>
          </cell>
          <cell r="AY234"/>
          <cell r="AZ234">
            <v>0</v>
          </cell>
          <cell r="BA234">
            <v>0</v>
          </cell>
          <cell r="BB234">
            <v>0</v>
          </cell>
          <cell r="BC234">
            <v>0</v>
          </cell>
          <cell r="BD234">
            <v>0</v>
          </cell>
          <cell r="BE234">
            <v>0</v>
          </cell>
          <cell r="BF234">
            <v>0</v>
          </cell>
          <cell r="BG234">
            <v>0</v>
          </cell>
          <cell r="BH234">
            <v>0</v>
          </cell>
          <cell r="BI234">
            <v>0</v>
          </cell>
          <cell r="BJ234">
            <v>0</v>
          </cell>
          <cell r="BK234">
            <v>0</v>
          </cell>
          <cell r="BL234">
            <v>0</v>
          </cell>
          <cell r="BM234">
            <v>0</v>
          </cell>
          <cell r="BN234">
            <v>0</v>
          </cell>
          <cell r="BO234">
            <v>0</v>
          </cell>
          <cell r="BP234">
            <v>0</v>
          </cell>
          <cell r="BQ234">
            <v>0</v>
          </cell>
          <cell r="BR234">
            <v>0</v>
          </cell>
          <cell r="BS234">
            <v>0</v>
          </cell>
          <cell r="BT234">
            <v>0</v>
          </cell>
          <cell r="BV234" t="str">
            <v>Efficiency:  Equipment Replacement Incentive Initiative2016Current year savings</v>
          </cell>
        </row>
        <row r="235">
          <cell r="L235"/>
          <cell r="M235"/>
          <cell r="N235"/>
          <cell r="O235"/>
          <cell r="P235"/>
          <cell r="Q235"/>
          <cell r="R235"/>
          <cell r="S235">
            <v>0</v>
          </cell>
          <cell r="T235"/>
          <cell r="U235">
            <v>0</v>
          </cell>
          <cell r="V235">
            <v>0</v>
          </cell>
          <cell r="W235">
            <v>0</v>
          </cell>
          <cell r="X235">
            <v>0</v>
          </cell>
          <cell r="Y235">
            <v>0</v>
          </cell>
          <cell r="Z235">
            <v>0</v>
          </cell>
          <cell r="AA235">
            <v>0</v>
          </cell>
          <cell r="AB235">
            <v>0</v>
          </cell>
          <cell r="AC235">
            <v>0</v>
          </cell>
          <cell r="AD235">
            <v>0</v>
          </cell>
          <cell r="AE235">
            <v>0</v>
          </cell>
          <cell r="AF235">
            <v>0</v>
          </cell>
          <cell r="AG235">
            <v>0</v>
          </cell>
          <cell r="AH235">
            <v>0</v>
          </cell>
          <cell r="AI235">
            <v>0</v>
          </cell>
          <cell r="AJ235">
            <v>0</v>
          </cell>
          <cell r="AK235">
            <v>0</v>
          </cell>
          <cell r="AL235">
            <v>0</v>
          </cell>
          <cell r="AM235">
            <v>0</v>
          </cell>
          <cell r="AN235">
            <v>0</v>
          </cell>
          <cell r="AO235">
            <v>0</v>
          </cell>
          <cell r="AQ235"/>
          <cell r="AR235"/>
          <cell r="AS235"/>
          <cell r="AT235"/>
          <cell r="AU235"/>
          <cell r="AV235"/>
          <cell r="AW235"/>
          <cell r="AX235">
            <v>0</v>
          </cell>
          <cell r="AY235"/>
          <cell r="AZ235">
            <v>0</v>
          </cell>
          <cell r="BA235">
            <v>0</v>
          </cell>
          <cell r="BB235">
            <v>0</v>
          </cell>
          <cell r="BC235">
            <v>0</v>
          </cell>
          <cell r="BD235">
            <v>0</v>
          </cell>
          <cell r="BE235">
            <v>0</v>
          </cell>
          <cell r="BF235">
            <v>0</v>
          </cell>
          <cell r="BG235">
            <v>0</v>
          </cell>
          <cell r="BH235">
            <v>0</v>
          </cell>
          <cell r="BI235">
            <v>0</v>
          </cell>
          <cell r="BJ235">
            <v>0</v>
          </cell>
          <cell r="BK235">
            <v>0</v>
          </cell>
          <cell r="BL235">
            <v>0</v>
          </cell>
          <cell r="BM235">
            <v>0</v>
          </cell>
          <cell r="BN235">
            <v>0</v>
          </cell>
          <cell r="BO235">
            <v>0</v>
          </cell>
          <cell r="BP235">
            <v>0</v>
          </cell>
          <cell r="BQ235">
            <v>0</v>
          </cell>
          <cell r="BR235">
            <v>0</v>
          </cell>
          <cell r="BS235">
            <v>0</v>
          </cell>
          <cell r="BT235">
            <v>0</v>
          </cell>
          <cell r="BV235" t="str">
            <v>Direct Install Lighting and Water Heating Initiative2016Current year savings</v>
          </cell>
        </row>
        <row r="236">
          <cell r="L236"/>
          <cell r="M236"/>
          <cell r="N236"/>
          <cell r="O236"/>
          <cell r="P236"/>
          <cell r="Q236"/>
          <cell r="R236"/>
          <cell r="S236">
            <v>0</v>
          </cell>
          <cell r="T236"/>
          <cell r="U236">
            <v>0</v>
          </cell>
          <cell r="V236">
            <v>0</v>
          </cell>
          <cell r="W236">
            <v>0</v>
          </cell>
          <cell r="X236">
            <v>0</v>
          </cell>
          <cell r="Y236">
            <v>0</v>
          </cell>
          <cell r="Z236">
            <v>0</v>
          </cell>
          <cell r="AA236">
            <v>0</v>
          </cell>
          <cell r="AB236">
            <v>0</v>
          </cell>
          <cell r="AC236">
            <v>0</v>
          </cell>
          <cell r="AD236">
            <v>0</v>
          </cell>
          <cell r="AE236">
            <v>0</v>
          </cell>
          <cell r="AF236">
            <v>0</v>
          </cell>
          <cell r="AG236">
            <v>0</v>
          </cell>
          <cell r="AH236">
            <v>0</v>
          </cell>
          <cell r="AI236">
            <v>0</v>
          </cell>
          <cell r="AJ236">
            <v>0</v>
          </cell>
          <cell r="AK236">
            <v>0</v>
          </cell>
          <cell r="AL236">
            <v>0</v>
          </cell>
          <cell r="AM236">
            <v>0</v>
          </cell>
          <cell r="AN236">
            <v>0</v>
          </cell>
          <cell r="AO236">
            <v>0</v>
          </cell>
          <cell r="AQ236"/>
          <cell r="AR236"/>
          <cell r="AS236"/>
          <cell r="AT236"/>
          <cell r="AU236"/>
          <cell r="AV236"/>
          <cell r="AW236"/>
          <cell r="AX236">
            <v>0</v>
          </cell>
          <cell r="AY236"/>
          <cell r="AZ236">
            <v>0</v>
          </cell>
          <cell r="BA236">
            <v>0</v>
          </cell>
          <cell r="BB236">
            <v>0</v>
          </cell>
          <cell r="BC236">
            <v>0</v>
          </cell>
          <cell r="BD236">
            <v>0</v>
          </cell>
          <cell r="BE236">
            <v>0</v>
          </cell>
          <cell r="BF236">
            <v>0</v>
          </cell>
          <cell r="BG236">
            <v>0</v>
          </cell>
          <cell r="BH236">
            <v>0</v>
          </cell>
          <cell r="BI236">
            <v>0</v>
          </cell>
          <cell r="BJ236">
            <v>0</v>
          </cell>
          <cell r="BK236">
            <v>0</v>
          </cell>
          <cell r="BL236">
            <v>0</v>
          </cell>
          <cell r="BM236">
            <v>0</v>
          </cell>
          <cell r="BN236">
            <v>0</v>
          </cell>
          <cell r="BO236">
            <v>0</v>
          </cell>
          <cell r="BP236">
            <v>0</v>
          </cell>
          <cell r="BQ236">
            <v>0</v>
          </cell>
          <cell r="BR236">
            <v>0</v>
          </cell>
          <cell r="BS236">
            <v>0</v>
          </cell>
          <cell r="BT236">
            <v>0</v>
          </cell>
          <cell r="BV236" t="str">
            <v>New Construction and Major Renovation Initiative2016Current year savings</v>
          </cell>
        </row>
        <row r="237">
          <cell r="L237"/>
          <cell r="M237"/>
          <cell r="N237"/>
          <cell r="O237"/>
          <cell r="P237"/>
          <cell r="Q237"/>
          <cell r="R237"/>
          <cell r="S237">
            <v>0</v>
          </cell>
          <cell r="T237"/>
          <cell r="U237">
            <v>0</v>
          </cell>
          <cell r="V237">
            <v>0</v>
          </cell>
          <cell r="W237">
            <v>0</v>
          </cell>
          <cell r="X237">
            <v>0</v>
          </cell>
          <cell r="Y237">
            <v>0</v>
          </cell>
          <cell r="Z237">
            <v>0</v>
          </cell>
          <cell r="AA237">
            <v>0</v>
          </cell>
          <cell r="AB237">
            <v>0</v>
          </cell>
          <cell r="AC237">
            <v>0</v>
          </cell>
          <cell r="AD237">
            <v>0</v>
          </cell>
          <cell r="AE237">
            <v>0</v>
          </cell>
          <cell r="AF237">
            <v>0</v>
          </cell>
          <cell r="AG237">
            <v>0</v>
          </cell>
          <cell r="AH237">
            <v>0</v>
          </cell>
          <cell r="AI237">
            <v>0</v>
          </cell>
          <cell r="AJ237">
            <v>0</v>
          </cell>
          <cell r="AK237">
            <v>0</v>
          </cell>
          <cell r="AL237">
            <v>0</v>
          </cell>
          <cell r="AM237">
            <v>0</v>
          </cell>
          <cell r="AN237">
            <v>0</v>
          </cell>
          <cell r="AO237">
            <v>0</v>
          </cell>
          <cell r="AQ237"/>
          <cell r="AR237"/>
          <cell r="AS237"/>
          <cell r="AT237"/>
          <cell r="AU237"/>
          <cell r="AV237"/>
          <cell r="AW237"/>
          <cell r="AX237">
            <v>0</v>
          </cell>
          <cell r="AY237"/>
          <cell r="AZ237">
            <v>0</v>
          </cell>
          <cell r="BA237">
            <v>0</v>
          </cell>
          <cell r="BB237">
            <v>0</v>
          </cell>
          <cell r="BC237">
            <v>0</v>
          </cell>
          <cell r="BD237">
            <v>0</v>
          </cell>
          <cell r="BE237">
            <v>0</v>
          </cell>
          <cell r="BF237">
            <v>0</v>
          </cell>
          <cell r="BG237">
            <v>0</v>
          </cell>
          <cell r="BH237">
            <v>0</v>
          </cell>
          <cell r="BI237">
            <v>0</v>
          </cell>
          <cell r="BJ237">
            <v>0</v>
          </cell>
          <cell r="BK237">
            <v>0</v>
          </cell>
          <cell r="BL237">
            <v>0</v>
          </cell>
          <cell r="BM237">
            <v>0</v>
          </cell>
          <cell r="BN237">
            <v>0</v>
          </cell>
          <cell r="BO237">
            <v>0</v>
          </cell>
          <cell r="BP237">
            <v>0</v>
          </cell>
          <cell r="BQ237">
            <v>0</v>
          </cell>
          <cell r="BR237">
            <v>0</v>
          </cell>
          <cell r="BS237">
            <v>0</v>
          </cell>
          <cell r="BT237">
            <v>0</v>
          </cell>
          <cell r="BV237" t="str">
            <v>Existing Building Commissioning Incentive Initiative2016Current year savings</v>
          </cell>
        </row>
        <row r="238">
          <cell r="L238"/>
          <cell r="M238"/>
          <cell r="N238"/>
          <cell r="O238"/>
          <cell r="P238"/>
          <cell r="Q238"/>
          <cell r="R238"/>
          <cell r="S238">
            <v>0</v>
          </cell>
          <cell r="T238"/>
          <cell r="U238">
            <v>0</v>
          </cell>
          <cell r="V238">
            <v>0</v>
          </cell>
          <cell r="W238">
            <v>0</v>
          </cell>
          <cell r="X238">
            <v>0</v>
          </cell>
          <cell r="Y238">
            <v>0</v>
          </cell>
          <cell r="Z238">
            <v>0</v>
          </cell>
          <cell r="AA238">
            <v>0</v>
          </cell>
          <cell r="AB238">
            <v>0</v>
          </cell>
          <cell r="AC238">
            <v>0</v>
          </cell>
          <cell r="AD238">
            <v>0</v>
          </cell>
          <cell r="AE238">
            <v>0</v>
          </cell>
          <cell r="AF238">
            <v>0</v>
          </cell>
          <cell r="AG238">
            <v>0</v>
          </cell>
          <cell r="AH238">
            <v>0</v>
          </cell>
          <cell r="AI238">
            <v>0</v>
          </cell>
          <cell r="AJ238">
            <v>0</v>
          </cell>
          <cell r="AK238">
            <v>0</v>
          </cell>
          <cell r="AL238">
            <v>0</v>
          </cell>
          <cell r="AM238">
            <v>0</v>
          </cell>
          <cell r="AN238">
            <v>0</v>
          </cell>
          <cell r="AO238">
            <v>0</v>
          </cell>
          <cell r="AQ238"/>
          <cell r="AR238"/>
          <cell r="AS238"/>
          <cell r="AT238"/>
          <cell r="AU238"/>
          <cell r="AV238"/>
          <cell r="AW238"/>
          <cell r="AX238">
            <v>0</v>
          </cell>
          <cell r="AY238"/>
          <cell r="AZ238">
            <v>0</v>
          </cell>
          <cell r="BA238">
            <v>0</v>
          </cell>
          <cell r="BB238">
            <v>0</v>
          </cell>
          <cell r="BC238">
            <v>0</v>
          </cell>
          <cell r="BD238">
            <v>0</v>
          </cell>
          <cell r="BE238">
            <v>0</v>
          </cell>
          <cell r="BF238">
            <v>0</v>
          </cell>
          <cell r="BG238">
            <v>0</v>
          </cell>
          <cell r="BH238">
            <v>0</v>
          </cell>
          <cell r="BI238">
            <v>0</v>
          </cell>
          <cell r="BJ238">
            <v>0</v>
          </cell>
          <cell r="BK238">
            <v>0</v>
          </cell>
          <cell r="BL238">
            <v>0</v>
          </cell>
          <cell r="BM238">
            <v>0</v>
          </cell>
          <cell r="BN238">
            <v>0</v>
          </cell>
          <cell r="BO238">
            <v>0</v>
          </cell>
          <cell r="BP238">
            <v>0</v>
          </cell>
          <cell r="BQ238">
            <v>0</v>
          </cell>
          <cell r="BR238">
            <v>0</v>
          </cell>
          <cell r="BS238">
            <v>0</v>
          </cell>
          <cell r="BT238">
            <v>0</v>
          </cell>
          <cell r="BV238" t="str">
            <v>Process and Systems Upgrades Initiatives - Project Incentive Initiative2016Current year savings</v>
          </cell>
        </row>
        <row r="239">
          <cell r="L239"/>
          <cell r="M239"/>
          <cell r="N239"/>
          <cell r="O239"/>
          <cell r="P239"/>
          <cell r="Q239"/>
          <cell r="R239"/>
          <cell r="S239">
            <v>0</v>
          </cell>
          <cell r="T239"/>
          <cell r="U239">
            <v>0</v>
          </cell>
          <cell r="V239">
            <v>0</v>
          </cell>
          <cell r="W239">
            <v>0</v>
          </cell>
          <cell r="X239">
            <v>0</v>
          </cell>
          <cell r="Y239">
            <v>0</v>
          </cell>
          <cell r="Z239">
            <v>0</v>
          </cell>
          <cell r="AA239">
            <v>0</v>
          </cell>
          <cell r="AB239">
            <v>0</v>
          </cell>
          <cell r="AC239">
            <v>0</v>
          </cell>
          <cell r="AD239">
            <v>0</v>
          </cell>
          <cell r="AE239">
            <v>0</v>
          </cell>
          <cell r="AF239">
            <v>0</v>
          </cell>
          <cell r="AG239">
            <v>0</v>
          </cell>
          <cell r="AH239">
            <v>0</v>
          </cell>
          <cell r="AI239">
            <v>0</v>
          </cell>
          <cell r="AJ239">
            <v>0</v>
          </cell>
          <cell r="AK239">
            <v>0</v>
          </cell>
          <cell r="AL239">
            <v>0</v>
          </cell>
          <cell r="AM239">
            <v>0</v>
          </cell>
          <cell r="AN239">
            <v>0</v>
          </cell>
          <cell r="AO239">
            <v>0</v>
          </cell>
          <cell r="AQ239"/>
          <cell r="AR239"/>
          <cell r="AS239"/>
          <cell r="AT239"/>
          <cell r="AU239"/>
          <cell r="AV239"/>
          <cell r="AW239"/>
          <cell r="AX239">
            <v>0</v>
          </cell>
          <cell r="AY239"/>
          <cell r="AZ239">
            <v>0</v>
          </cell>
          <cell r="BA239">
            <v>0</v>
          </cell>
          <cell r="BB239">
            <v>0</v>
          </cell>
          <cell r="BC239">
            <v>0</v>
          </cell>
          <cell r="BD239">
            <v>0</v>
          </cell>
          <cell r="BE239">
            <v>0</v>
          </cell>
          <cell r="BF239">
            <v>0</v>
          </cell>
          <cell r="BG239">
            <v>0</v>
          </cell>
          <cell r="BH239">
            <v>0</v>
          </cell>
          <cell r="BI239">
            <v>0</v>
          </cell>
          <cell r="BJ239">
            <v>0</v>
          </cell>
          <cell r="BK239">
            <v>0</v>
          </cell>
          <cell r="BL239">
            <v>0</v>
          </cell>
          <cell r="BM239">
            <v>0</v>
          </cell>
          <cell r="BN239">
            <v>0</v>
          </cell>
          <cell r="BO239">
            <v>0</v>
          </cell>
          <cell r="BP239">
            <v>0</v>
          </cell>
          <cell r="BQ239">
            <v>0</v>
          </cell>
          <cell r="BR239">
            <v>0</v>
          </cell>
          <cell r="BS239">
            <v>0</v>
          </cell>
          <cell r="BT239">
            <v>0</v>
          </cell>
          <cell r="BV239" t="str">
            <v>Process and Systems Upgrades Initiatives - Energy Manager Initiative2016Current year savings</v>
          </cell>
        </row>
        <row r="240">
          <cell r="L240"/>
          <cell r="M240"/>
          <cell r="N240"/>
          <cell r="O240"/>
          <cell r="P240"/>
          <cell r="Q240"/>
          <cell r="R240"/>
          <cell r="S240">
            <v>0</v>
          </cell>
          <cell r="T240"/>
          <cell r="U240">
            <v>0</v>
          </cell>
          <cell r="V240">
            <v>0</v>
          </cell>
          <cell r="W240">
            <v>0</v>
          </cell>
          <cell r="X240">
            <v>0</v>
          </cell>
          <cell r="Y240">
            <v>0</v>
          </cell>
          <cell r="Z240">
            <v>0</v>
          </cell>
          <cell r="AA240">
            <v>0</v>
          </cell>
          <cell r="AB240">
            <v>0</v>
          </cell>
          <cell r="AC240">
            <v>0</v>
          </cell>
          <cell r="AD240">
            <v>0</v>
          </cell>
          <cell r="AE240">
            <v>0</v>
          </cell>
          <cell r="AF240">
            <v>0</v>
          </cell>
          <cell r="AG240">
            <v>0</v>
          </cell>
          <cell r="AH240">
            <v>0</v>
          </cell>
          <cell r="AI240">
            <v>0</v>
          </cell>
          <cell r="AJ240">
            <v>0</v>
          </cell>
          <cell r="AK240">
            <v>0</v>
          </cell>
          <cell r="AL240">
            <v>0</v>
          </cell>
          <cell r="AM240">
            <v>0</v>
          </cell>
          <cell r="AN240">
            <v>0</v>
          </cell>
          <cell r="AO240">
            <v>0</v>
          </cell>
          <cell r="AQ240"/>
          <cell r="AR240"/>
          <cell r="AS240"/>
          <cell r="AT240"/>
          <cell r="AU240"/>
          <cell r="AV240"/>
          <cell r="AW240"/>
          <cell r="AX240">
            <v>0</v>
          </cell>
          <cell r="AY240"/>
          <cell r="AZ240">
            <v>0</v>
          </cell>
          <cell r="BA240">
            <v>0</v>
          </cell>
          <cell r="BB240">
            <v>0</v>
          </cell>
          <cell r="BC240">
            <v>0</v>
          </cell>
          <cell r="BD240">
            <v>0</v>
          </cell>
          <cell r="BE240">
            <v>0</v>
          </cell>
          <cell r="BF240">
            <v>0</v>
          </cell>
          <cell r="BG240">
            <v>0</v>
          </cell>
          <cell r="BH240">
            <v>0</v>
          </cell>
          <cell r="BI240">
            <v>0</v>
          </cell>
          <cell r="BJ240">
            <v>0</v>
          </cell>
          <cell r="BK240">
            <v>0</v>
          </cell>
          <cell r="BL240">
            <v>0</v>
          </cell>
          <cell r="BM240">
            <v>0</v>
          </cell>
          <cell r="BN240">
            <v>0</v>
          </cell>
          <cell r="BO240">
            <v>0</v>
          </cell>
          <cell r="BP240">
            <v>0</v>
          </cell>
          <cell r="BQ240">
            <v>0</v>
          </cell>
          <cell r="BR240">
            <v>0</v>
          </cell>
          <cell r="BS240">
            <v>0</v>
          </cell>
          <cell r="BT240">
            <v>0</v>
          </cell>
          <cell r="BV240" t="str">
            <v>Process and Systems Upgrades Initiatives - Monitoring and Targeting Initiative2016Current year savings</v>
          </cell>
        </row>
        <row r="241">
          <cell r="L241"/>
          <cell r="M241"/>
          <cell r="N241"/>
          <cell r="O241"/>
          <cell r="P241"/>
          <cell r="Q241"/>
          <cell r="R241"/>
          <cell r="S241">
            <v>0</v>
          </cell>
          <cell r="T241"/>
          <cell r="U241">
            <v>0</v>
          </cell>
          <cell r="V241">
            <v>0</v>
          </cell>
          <cell r="W241">
            <v>0</v>
          </cell>
          <cell r="X241">
            <v>0</v>
          </cell>
          <cell r="Y241">
            <v>0</v>
          </cell>
          <cell r="Z241">
            <v>0</v>
          </cell>
          <cell r="AA241">
            <v>0</v>
          </cell>
          <cell r="AB241">
            <v>0</v>
          </cell>
          <cell r="AC241">
            <v>0</v>
          </cell>
          <cell r="AD241">
            <v>0</v>
          </cell>
          <cell r="AE241">
            <v>0</v>
          </cell>
          <cell r="AF241">
            <v>0</v>
          </cell>
          <cell r="AG241">
            <v>0</v>
          </cell>
          <cell r="AH241">
            <v>0</v>
          </cell>
          <cell r="AI241">
            <v>0</v>
          </cell>
          <cell r="AJ241">
            <v>0</v>
          </cell>
          <cell r="AK241">
            <v>0</v>
          </cell>
          <cell r="AL241">
            <v>0</v>
          </cell>
          <cell r="AM241">
            <v>0</v>
          </cell>
          <cell r="AN241">
            <v>0</v>
          </cell>
          <cell r="AO241">
            <v>0</v>
          </cell>
          <cell r="AQ241"/>
          <cell r="AR241"/>
          <cell r="AS241"/>
          <cell r="AT241"/>
          <cell r="AU241"/>
          <cell r="AV241"/>
          <cell r="AW241"/>
          <cell r="AX241">
            <v>0</v>
          </cell>
          <cell r="AY241"/>
          <cell r="AZ241">
            <v>0</v>
          </cell>
          <cell r="BA241">
            <v>0</v>
          </cell>
          <cell r="BB241">
            <v>0</v>
          </cell>
          <cell r="BC241">
            <v>0</v>
          </cell>
          <cell r="BD241">
            <v>0</v>
          </cell>
          <cell r="BE241">
            <v>0</v>
          </cell>
          <cell r="BF241">
            <v>0</v>
          </cell>
          <cell r="BG241">
            <v>0</v>
          </cell>
          <cell r="BH241">
            <v>0</v>
          </cell>
          <cell r="BI241">
            <v>0</v>
          </cell>
          <cell r="BJ241">
            <v>0</v>
          </cell>
          <cell r="BK241">
            <v>0</v>
          </cell>
          <cell r="BL241">
            <v>0</v>
          </cell>
          <cell r="BM241">
            <v>0</v>
          </cell>
          <cell r="BN241">
            <v>0</v>
          </cell>
          <cell r="BO241">
            <v>0</v>
          </cell>
          <cell r="BP241">
            <v>0</v>
          </cell>
          <cell r="BQ241">
            <v>0</v>
          </cell>
          <cell r="BR241">
            <v>0</v>
          </cell>
          <cell r="BS241">
            <v>0</v>
          </cell>
          <cell r="BT241">
            <v>0</v>
          </cell>
          <cell r="BV241" t="str">
            <v>Low Income Initiative2016Current year savings</v>
          </cell>
        </row>
        <row r="242">
          <cell r="L242"/>
          <cell r="M242"/>
          <cell r="N242"/>
          <cell r="O242"/>
          <cell r="P242"/>
          <cell r="Q242"/>
          <cell r="R242"/>
          <cell r="S242">
            <v>0</v>
          </cell>
          <cell r="T242"/>
          <cell r="U242">
            <v>0</v>
          </cell>
          <cell r="V242">
            <v>0</v>
          </cell>
          <cell r="W242">
            <v>0</v>
          </cell>
          <cell r="X242">
            <v>0</v>
          </cell>
          <cell r="Y242">
            <v>0</v>
          </cell>
          <cell r="Z242">
            <v>0</v>
          </cell>
          <cell r="AA242">
            <v>0</v>
          </cell>
          <cell r="AB242">
            <v>0</v>
          </cell>
          <cell r="AC242">
            <v>0</v>
          </cell>
          <cell r="AD242">
            <v>0</v>
          </cell>
          <cell r="AE242">
            <v>0</v>
          </cell>
          <cell r="AF242">
            <v>0</v>
          </cell>
          <cell r="AG242">
            <v>0</v>
          </cell>
          <cell r="AH242">
            <v>0</v>
          </cell>
          <cell r="AI242">
            <v>0</v>
          </cell>
          <cell r="AJ242">
            <v>0</v>
          </cell>
          <cell r="AK242">
            <v>0</v>
          </cell>
          <cell r="AL242">
            <v>0</v>
          </cell>
          <cell r="AM242">
            <v>0</v>
          </cell>
          <cell r="AN242">
            <v>0</v>
          </cell>
          <cell r="AO242">
            <v>0</v>
          </cell>
          <cell r="AQ242"/>
          <cell r="AR242"/>
          <cell r="AS242"/>
          <cell r="AT242"/>
          <cell r="AU242"/>
          <cell r="AV242"/>
          <cell r="AW242"/>
          <cell r="AX242">
            <v>0</v>
          </cell>
          <cell r="AY242"/>
          <cell r="AZ242">
            <v>0</v>
          </cell>
          <cell r="BA242">
            <v>0</v>
          </cell>
          <cell r="BB242">
            <v>0</v>
          </cell>
          <cell r="BC242">
            <v>0</v>
          </cell>
          <cell r="BD242">
            <v>0</v>
          </cell>
          <cell r="BE242">
            <v>0</v>
          </cell>
          <cell r="BF242">
            <v>0</v>
          </cell>
          <cell r="BG242">
            <v>0</v>
          </cell>
          <cell r="BH242">
            <v>0</v>
          </cell>
          <cell r="BI242">
            <v>0</v>
          </cell>
          <cell r="BJ242">
            <v>0</v>
          </cell>
          <cell r="BK242">
            <v>0</v>
          </cell>
          <cell r="BL242">
            <v>0</v>
          </cell>
          <cell r="BM242">
            <v>0</v>
          </cell>
          <cell r="BN242">
            <v>0</v>
          </cell>
          <cell r="BO242">
            <v>0</v>
          </cell>
          <cell r="BP242">
            <v>0</v>
          </cell>
          <cell r="BQ242">
            <v>0</v>
          </cell>
          <cell r="BR242">
            <v>0</v>
          </cell>
          <cell r="BS242">
            <v>0</v>
          </cell>
          <cell r="BT242">
            <v>0</v>
          </cell>
          <cell r="BV242" t="str">
            <v>Aboriginal Conservation Program2016Current year savings</v>
          </cell>
        </row>
        <row r="243">
          <cell r="L243"/>
          <cell r="M243"/>
          <cell r="N243"/>
          <cell r="O243"/>
          <cell r="P243"/>
          <cell r="Q243"/>
          <cell r="R243"/>
          <cell r="S243">
            <v>0</v>
          </cell>
          <cell r="T243"/>
          <cell r="U243">
            <v>0</v>
          </cell>
          <cell r="V243">
            <v>0</v>
          </cell>
          <cell r="W243">
            <v>0</v>
          </cell>
          <cell r="X243">
            <v>0</v>
          </cell>
          <cell r="Y243">
            <v>0</v>
          </cell>
          <cell r="Z243">
            <v>0</v>
          </cell>
          <cell r="AA243">
            <v>0</v>
          </cell>
          <cell r="AB243">
            <v>0</v>
          </cell>
          <cell r="AC243">
            <v>0</v>
          </cell>
          <cell r="AD243">
            <v>0</v>
          </cell>
          <cell r="AE243">
            <v>0</v>
          </cell>
          <cell r="AF243">
            <v>0</v>
          </cell>
          <cell r="AG243">
            <v>0</v>
          </cell>
          <cell r="AH243">
            <v>0</v>
          </cell>
          <cell r="AI243">
            <v>0</v>
          </cell>
          <cell r="AJ243">
            <v>0</v>
          </cell>
          <cell r="AK243">
            <v>0</v>
          </cell>
          <cell r="AL243">
            <v>0</v>
          </cell>
          <cell r="AM243">
            <v>0</v>
          </cell>
          <cell r="AN243">
            <v>0</v>
          </cell>
          <cell r="AO243">
            <v>0</v>
          </cell>
          <cell r="AQ243"/>
          <cell r="AR243"/>
          <cell r="AS243"/>
          <cell r="AT243"/>
          <cell r="AU243"/>
          <cell r="AV243"/>
          <cell r="AW243"/>
          <cell r="AX243">
            <v>0</v>
          </cell>
          <cell r="AY243"/>
          <cell r="AZ243">
            <v>0</v>
          </cell>
          <cell r="BA243">
            <v>0</v>
          </cell>
          <cell r="BB243">
            <v>0</v>
          </cell>
          <cell r="BC243">
            <v>0</v>
          </cell>
          <cell r="BD243">
            <v>0</v>
          </cell>
          <cell r="BE243">
            <v>0</v>
          </cell>
          <cell r="BF243">
            <v>0</v>
          </cell>
          <cell r="BG243">
            <v>0</v>
          </cell>
          <cell r="BH243">
            <v>0</v>
          </cell>
          <cell r="BI243">
            <v>0</v>
          </cell>
          <cell r="BJ243">
            <v>0</v>
          </cell>
          <cell r="BK243">
            <v>0</v>
          </cell>
          <cell r="BL243">
            <v>0</v>
          </cell>
          <cell r="BM243">
            <v>0</v>
          </cell>
          <cell r="BN243">
            <v>0</v>
          </cell>
          <cell r="BO243">
            <v>0</v>
          </cell>
          <cell r="BP243">
            <v>0</v>
          </cell>
          <cell r="BQ243">
            <v>0</v>
          </cell>
          <cell r="BR243">
            <v>0</v>
          </cell>
          <cell r="BS243">
            <v>0</v>
          </cell>
          <cell r="BT243">
            <v>0</v>
          </cell>
          <cell r="BV243" t="str">
            <v>Program Enabled Savings2016Current year savings</v>
          </cell>
        </row>
        <row r="244">
          <cell r="L244"/>
          <cell r="M244"/>
          <cell r="N244"/>
          <cell r="O244"/>
          <cell r="P244"/>
          <cell r="Q244"/>
          <cell r="R244"/>
          <cell r="S244">
            <v>0</v>
          </cell>
          <cell r="T244"/>
          <cell r="U244">
            <v>0</v>
          </cell>
          <cell r="V244">
            <v>0</v>
          </cell>
          <cell r="W244">
            <v>0</v>
          </cell>
          <cell r="X244">
            <v>0</v>
          </cell>
          <cell r="Y244">
            <v>0</v>
          </cell>
          <cell r="Z244">
            <v>0</v>
          </cell>
          <cell r="AA244">
            <v>0</v>
          </cell>
          <cell r="AB244">
            <v>0</v>
          </cell>
          <cell r="AC244">
            <v>0</v>
          </cell>
          <cell r="AD244">
            <v>0</v>
          </cell>
          <cell r="AE244">
            <v>0</v>
          </cell>
          <cell r="AF244">
            <v>0</v>
          </cell>
          <cell r="AG244">
            <v>0</v>
          </cell>
          <cell r="AH244">
            <v>0</v>
          </cell>
          <cell r="AI244">
            <v>0</v>
          </cell>
          <cell r="AJ244">
            <v>0</v>
          </cell>
          <cell r="AK244">
            <v>0</v>
          </cell>
          <cell r="AL244">
            <v>0</v>
          </cell>
          <cell r="AM244">
            <v>0</v>
          </cell>
          <cell r="AN244">
            <v>0</v>
          </cell>
          <cell r="AO244">
            <v>0</v>
          </cell>
          <cell r="AQ244"/>
          <cell r="AR244"/>
          <cell r="AS244"/>
          <cell r="AT244"/>
          <cell r="AU244"/>
          <cell r="AV244"/>
          <cell r="AW244"/>
          <cell r="AX244">
            <v>0</v>
          </cell>
          <cell r="AY244"/>
          <cell r="AZ244">
            <v>0</v>
          </cell>
          <cell r="BA244">
            <v>0</v>
          </cell>
          <cell r="BB244">
            <v>0</v>
          </cell>
          <cell r="BC244">
            <v>0</v>
          </cell>
          <cell r="BD244">
            <v>0</v>
          </cell>
          <cell r="BE244">
            <v>0</v>
          </cell>
          <cell r="BF244">
            <v>0</v>
          </cell>
          <cell r="BG244">
            <v>0</v>
          </cell>
          <cell r="BH244">
            <v>0</v>
          </cell>
          <cell r="BI244">
            <v>0</v>
          </cell>
          <cell r="BJ244">
            <v>0</v>
          </cell>
          <cell r="BK244">
            <v>0</v>
          </cell>
          <cell r="BL244">
            <v>0</v>
          </cell>
          <cell r="BM244">
            <v>0</v>
          </cell>
          <cell r="BN244">
            <v>0</v>
          </cell>
          <cell r="BO244">
            <v>0</v>
          </cell>
          <cell r="BP244">
            <v>0</v>
          </cell>
          <cell r="BQ244">
            <v>0</v>
          </cell>
          <cell r="BR244">
            <v>0</v>
          </cell>
          <cell r="BS244">
            <v>0</v>
          </cell>
          <cell r="BT244">
            <v>0</v>
          </cell>
          <cell r="BV244" t="str">
            <v>Appliance Exchange2011Current year savings</v>
          </cell>
        </row>
        <row r="245">
          <cell r="L245"/>
          <cell r="M245"/>
          <cell r="N245"/>
          <cell r="O245"/>
          <cell r="P245"/>
          <cell r="Q245"/>
          <cell r="R245"/>
          <cell r="S245">
            <v>0</v>
          </cell>
          <cell r="T245"/>
          <cell r="U245">
            <v>0</v>
          </cell>
          <cell r="V245">
            <v>0</v>
          </cell>
          <cell r="W245">
            <v>0</v>
          </cell>
          <cell r="X245">
            <v>0</v>
          </cell>
          <cell r="Y245">
            <v>0</v>
          </cell>
          <cell r="Z245">
            <v>0</v>
          </cell>
          <cell r="AA245">
            <v>0</v>
          </cell>
          <cell r="AB245">
            <v>0</v>
          </cell>
          <cell r="AC245">
            <v>0</v>
          </cell>
          <cell r="AD245">
            <v>0</v>
          </cell>
          <cell r="AE245">
            <v>0</v>
          </cell>
          <cell r="AF245">
            <v>0</v>
          </cell>
          <cell r="AG245">
            <v>0</v>
          </cell>
          <cell r="AH245">
            <v>0</v>
          </cell>
          <cell r="AI245">
            <v>0</v>
          </cell>
          <cell r="AJ245">
            <v>0</v>
          </cell>
          <cell r="AK245">
            <v>0</v>
          </cell>
          <cell r="AL245">
            <v>0</v>
          </cell>
          <cell r="AM245">
            <v>0</v>
          </cell>
          <cell r="AN245">
            <v>0</v>
          </cell>
          <cell r="AO245">
            <v>0</v>
          </cell>
          <cell r="AQ245"/>
          <cell r="AR245"/>
          <cell r="AS245"/>
          <cell r="AT245"/>
          <cell r="AU245"/>
          <cell r="AV245"/>
          <cell r="AW245"/>
          <cell r="AX245">
            <v>0</v>
          </cell>
          <cell r="AY245"/>
          <cell r="AZ245">
            <v>0</v>
          </cell>
          <cell r="BA245">
            <v>0</v>
          </cell>
          <cell r="BB245">
            <v>0</v>
          </cell>
          <cell r="BC245">
            <v>0</v>
          </cell>
          <cell r="BD245">
            <v>0</v>
          </cell>
          <cell r="BE245">
            <v>0</v>
          </cell>
          <cell r="BF245">
            <v>0</v>
          </cell>
          <cell r="BG245">
            <v>0</v>
          </cell>
          <cell r="BH245">
            <v>0</v>
          </cell>
          <cell r="BI245">
            <v>0</v>
          </cell>
          <cell r="BJ245">
            <v>0</v>
          </cell>
          <cell r="BK245">
            <v>0</v>
          </cell>
          <cell r="BL245">
            <v>0</v>
          </cell>
          <cell r="BM245">
            <v>0</v>
          </cell>
          <cell r="BN245">
            <v>0</v>
          </cell>
          <cell r="BO245">
            <v>0</v>
          </cell>
          <cell r="BP245">
            <v>0</v>
          </cell>
          <cell r="BQ245">
            <v>0</v>
          </cell>
          <cell r="BR245">
            <v>0</v>
          </cell>
          <cell r="BS245">
            <v>0</v>
          </cell>
          <cell r="BT245">
            <v>0</v>
          </cell>
          <cell r="BV245" t="str">
            <v>Appliance Retirement2011Current year savings</v>
          </cell>
        </row>
        <row r="246">
          <cell r="L246"/>
          <cell r="M246"/>
          <cell r="N246"/>
          <cell r="O246"/>
          <cell r="P246"/>
          <cell r="Q246"/>
          <cell r="R246"/>
          <cell r="S246">
            <v>7.6260277879581722</v>
          </cell>
          <cell r="T246"/>
          <cell r="U246">
            <v>4.3855720220687031</v>
          </cell>
          <cell r="V246">
            <v>0.62367015659605463</v>
          </cell>
          <cell r="W246">
            <v>0.62341073998285645</v>
          </cell>
          <cell r="X246">
            <v>0.62341073998285645</v>
          </cell>
          <cell r="Y246">
            <v>0.57863562388327272</v>
          </cell>
          <cell r="Z246">
            <v>0.57863562388327272</v>
          </cell>
          <cell r="AA246">
            <v>0.4883899166897317</v>
          </cell>
          <cell r="AB246">
            <v>0</v>
          </cell>
          <cell r="AC246">
            <v>0</v>
          </cell>
          <cell r="AD246">
            <v>0</v>
          </cell>
          <cell r="AE246">
            <v>0</v>
          </cell>
          <cell r="AF246">
            <v>0</v>
          </cell>
          <cell r="AG246">
            <v>0</v>
          </cell>
          <cell r="AH246">
            <v>0</v>
          </cell>
          <cell r="AI246">
            <v>0</v>
          </cell>
          <cell r="AJ246">
            <v>0</v>
          </cell>
          <cell r="AK246">
            <v>0</v>
          </cell>
          <cell r="AL246">
            <v>0</v>
          </cell>
          <cell r="AM246">
            <v>0</v>
          </cell>
          <cell r="AN246">
            <v>0</v>
          </cell>
          <cell r="AO246">
            <v>0</v>
          </cell>
          <cell r="AQ246"/>
          <cell r="AR246"/>
          <cell r="AS246"/>
          <cell r="AT246"/>
          <cell r="AU246"/>
          <cell r="AV246"/>
          <cell r="AW246"/>
          <cell r="AX246">
            <v>119575.09889143193</v>
          </cell>
          <cell r="AY246"/>
          <cell r="AZ246">
            <v>49591.312573665789</v>
          </cell>
          <cell r="BA246">
            <v>17856.227266042519</v>
          </cell>
          <cell r="BB246">
            <v>15718.337609961249</v>
          </cell>
          <cell r="BC246">
            <v>15718.337609961249</v>
          </cell>
          <cell r="BD246">
            <v>11608.652521650871</v>
          </cell>
          <cell r="BE246">
            <v>11608.652521650871</v>
          </cell>
          <cell r="BF246">
            <v>10547.706260691368</v>
          </cell>
          <cell r="BG246">
            <v>0</v>
          </cell>
          <cell r="BH246">
            <v>0</v>
          </cell>
          <cell r="BI246">
            <v>0</v>
          </cell>
          <cell r="BJ246">
            <v>0</v>
          </cell>
          <cell r="BK246">
            <v>0</v>
          </cell>
          <cell r="BL246">
            <v>0</v>
          </cell>
          <cell r="BM246">
            <v>0</v>
          </cell>
          <cell r="BN246">
            <v>0</v>
          </cell>
          <cell r="BO246">
            <v>0</v>
          </cell>
          <cell r="BP246">
            <v>0</v>
          </cell>
          <cell r="BQ246">
            <v>0</v>
          </cell>
          <cell r="BR246">
            <v>0</v>
          </cell>
          <cell r="BS246">
            <v>0</v>
          </cell>
          <cell r="BT246">
            <v>0</v>
          </cell>
          <cell r="BV246" t="str">
            <v>Bi-Annual Retailer Event2011Current year savings</v>
          </cell>
        </row>
        <row r="247">
          <cell r="L247"/>
          <cell r="M247"/>
          <cell r="N247"/>
          <cell r="O247"/>
          <cell r="P247"/>
          <cell r="Q247"/>
          <cell r="R247"/>
          <cell r="S247">
            <v>0.37221550973323309</v>
          </cell>
          <cell r="T247"/>
          <cell r="U247">
            <v>0.11687930343246912</v>
          </cell>
          <cell r="V247">
            <v>4.8561901903214501E-2</v>
          </cell>
          <cell r="W247">
            <v>4.8548902314714482E-2</v>
          </cell>
          <cell r="X247">
            <v>4.8548902314714482E-2</v>
          </cell>
          <cell r="Y247">
            <v>4.6316638405588098E-2</v>
          </cell>
          <cell r="Z247">
            <v>4.6316638405588098E-2</v>
          </cell>
          <cell r="AA247">
            <v>4.6214425937273172E-2</v>
          </cell>
          <cell r="AB247">
            <v>0</v>
          </cell>
          <cell r="AC247">
            <v>0</v>
          </cell>
          <cell r="AD247">
            <v>0</v>
          </cell>
          <cell r="AE247">
            <v>0</v>
          </cell>
          <cell r="AF247">
            <v>0</v>
          </cell>
          <cell r="AG247">
            <v>0</v>
          </cell>
          <cell r="AH247">
            <v>0</v>
          </cell>
          <cell r="AI247">
            <v>0</v>
          </cell>
          <cell r="AJ247">
            <v>0</v>
          </cell>
          <cell r="AK247">
            <v>0</v>
          </cell>
          <cell r="AL247">
            <v>0</v>
          </cell>
          <cell r="AM247">
            <v>0</v>
          </cell>
          <cell r="AN247">
            <v>0</v>
          </cell>
          <cell r="AO247">
            <v>0</v>
          </cell>
          <cell r="AQ247"/>
          <cell r="AR247"/>
          <cell r="AS247"/>
          <cell r="AT247"/>
          <cell r="AU247"/>
          <cell r="AV247"/>
          <cell r="AW247"/>
          <cell r="AX247">
            <v>7075.345476799157</v>
          </cell>
          <cell r="AY247"/>
          <cell r="AZ247">
            <v>1560.8759725265793</v>
          </cell>
          <cell r="BA247">
            <v>1311.3096585568605</v>
          </cell>
          <cell r="BB247">
            <v>1204.1781782523283</v>
          </cell>
          <cell r="BC247">
            <v>1204.1781782523283</v>
          </cell>
          <cell r="BD247">
            <v>999.2897826509278</v>
          </cell>
          <cell r="BE247">
            <v>999.2897826509278</v>
          </cell>
          <cell r="BF247">
            <v>998.08815279556416</v>
          </cell>
          <cell r="BG247">
            <v>0</v>
          </cell>
          <cell r="BH247">
            <v>0</v>
          </cell>
          <cell r="BI247">
            <v>0</v>
          </cell>
          <cell r="BJ247">
            <v>0</v>
          </cell>
          <cell r="BK247">
            <v>0</v>
          </cell>
          <cell r="BL247">
            <v>0</v>
          </cell>
          <cell r="BM247">
            <v>0</v>
          </cell>
          <cell r="BN247">
            <v>0</v>
          </cell>
          <cell r="BO247">
            <v>0</v>
          </cell>
          <cell r="BP247">
            <v>0</v>
          </cell>
          <cell r="BQ247">
            <v>0</v>
          </cell>
          <cell r="BR247">
            <v>0</v>
          </cell>
          <cell r="BS247">
            <v>0</v>
          </cell>
          <cell r="BT247">
            <v>0</v>
          </cell>
          <cell r="BV247" t="str">
            <v>Bi-Annual Retailer Event2011Adjustment</v>
          </cell>
        </row>
        <row r="248">
          <cell r="L248"/>
          <cell r="M248"/>
          <cell r="N248"/>
          <cell r="O248"/>
          <cell r="P248"/>
          <cell r="Q248"/>
          <cell r="R248"/>
          <cell r="S248">
            <v>5.6372190255598582</v>
          </cell>
          <cell r="T248"/>
          <cell r="U248">
            <v>3.7237641784607938</v>
          </cell>
          <cell r="V248">
            <v>0.45063487003204167</v>
          </cell>
          <cell r="W248">
            <v>0.45035719931005186</v>
          </cell>
          <cell r="X248">
            <v>0.45035719931005186</v>
          </cell>
          <cell r="Y248">
            <v>0.44151674242925931</v>
          </cell>
          <cell r="Z248">
            <v>0.44151674242925931</v>
          </cell>
          <cell r="AA248">
            <v>0.41932666595439466</v>
          </cell>
          <cell r="AB248">
            <v>0</v>
          </cell>
          <cell r="AC248">
            <v>0</v>
          </cell>
          <cell r="AD248">
            <v>0</v>
          </cell>
          <cell r="AE248">
            <v>0</v>
          </cell>
          <cell r="AF248">
            <v>0</v>
          </cell>
          <cell r="AG248">
            <v>0</v>
          </cell>
          <cell r="AH248">
            <v>0</v>
          </cell>
          <cell r="AI248">
            <v>0</v>
          </cell>
          <cell r="AJ248">
            <v>0</v>
          </cell>
          <cell r="AK248">
            <v>0</v>
          </cell>
          <cell r="AL248">
            <v>0</v>
          </cell>
          <cell r="AM248">
            <v>0</v>
          </cell>
          <cell r="AN248">
            <v>0</v>
          </cell>
          <cell r="AO248">
            <v>0</v>
          </cell>
          <cell r="AQ248"/>
          <cell r="AR248"/>
          <cell r="AS248"/>
          <cell r="AT248"/>
          <cell r="AU248"/>
          <cell r="AV248"/>
          <cell r="AW248"/>
          <cell r="AX248">
            <v>79770.055166072503</v>
          </cell>
          <cell r="AY248"/>
          <cell r="AZ248">
            <v>38445.369744446987</v>
          </cell>
          <cell r="BA248">
            <v>12416.771249942365</v>
          </cell>
          <cell r="BB248">
            <v>10128.446855369426</v>
          </cell>
          <cell r="BC248">
            <v>10128.446855369426</v>
          </cell>
          <cell r="BD248">
            <v>9317.0253118486999</v>
          </cell>
          <cell r="BE248">
            <v>9317.0253118486999</v>
          </cell>
          <cell r="BF248">
            <v>9056.1544139574144</v>
          </cell>
          <cell r="BG248">
            <v>0</v>
          </cell>
          <cell r="BH248">
            <v>0</v>
          </cell>
          <cell r="BI248">
            <v>0</v>
          </cell>
          <cell r="BJ248">
            <v>0</v>
          </cell>
          <cell r="BK248">
            <v>0</v>
          </cell>
          <cell r="BL248">
            <v>0</v>
          </cell>
          <cell r="BM248">
            <v>0</v>
          </cell>
          <cell r="BN248">
            <v>0</v>
          </cell>
          <cell r="BO248">
            <v>0</v>
          </cell>
          <cell r="BP248">
            <v>0</v>
          </cell>
          <cell r="BQ248">
            <v>0</v>
          </cell>
          <cell r="BR248">
            <v>0</v>
          </cell>
          <cell r="BS248">
            <v>0</v>
          </cell>
          <cell r="BT248">
            <v>0</v>
          </cell>
          <cell r="BV248" t="str">
            <v>Conservation Instant Coupon Booklet2011Current year savings</v>
          </cell>
        </row>
        <row r="249">
          <cell r="L249"/>
          <cell r="M249"/>
          <cell r="N249"/>
          <cell r="O249"/>
          <cell r="P249"/>
          <cell r="Q249"/>
          <cell r="R249"/>
          <cell r="S249">
            <v>6.9142605360815304E-2</v>
          </cell>
          <cell r="T249"/>
          <cell r="U249">
            <v>3.8660333713684124E-2</v>
          </cell>
          <cell r="V249">
            <v>5.1103714702288826E-3</v>
          </cell>
          <cell r="W249">
            <v>5.1049809951494414E-3</v>
          </cell>
          <cell r="X249">
            <v>5.1049809951494414E-3</v>
          </cell>
          <cell r="Y249">
            <v>4.9724341927844676E-3</v>
          </cell>
          <cell r="Z249">
            <v>4.9724341927844676E-3</v>
          </cell>
          <cell r="AA249">
            <v>4.8814912564120704E-3</v>
          </cell>
          <cell r="AB249">
            <v>0</v>
          </cell>
          <cell r="AC249">
            <v>0</v>
          </cell>
          <cell r="AD249">
            <v>0</v>
          </cell>
          <cell r="AE249">
            <v>0</v>
          </cell>
          <cell r="AF249">
            <v>0</v>
          </cell>
          <cell r="AG249">
            <v>0</v>
          </cell>
          <cell r="AH249">
            <v>0</v>
          </cell>
          <cell r="AI249">
            <v>0</v>
          </cell>
          <cell r="AJ249">
            <v>0</v>
          </cell>
          <cell r="AK249">
            <v>0</v>
          </cell>
          <cell r="AL249">
            <v>0</v>
          </cell>
          <cell r="AM249">
            <v>0</v>
          </cell>
          <cell r="AN249">
            <v>0</v>
          </cell>
          <cell r="AO249">
            <v>0</v>
          </cell>
          <cell r="AQ249"/>
          <cell r="AR249"/>
          <cell r="AS249"/>
          <cell r="AT249"/>
          <cell r="AU249"/>
          <cell r="AV249"/>
          <cell r="AW249"/>
          <cell r="AX249">
            <v>1019.4137008364279</v>
          </cell>
          <cell r="AY249"/>
          <cell r="AZ249">
            <v>361.09124882561554</v>
          </cell>
          <cell r="BA249">
            <v>163.08369478835289</v>
          </cell>
          <cell r="BB249">
            <v>118.66001362302934</v>
          </cell>
          <cell r="BC249">
            <v>118.66001362302934</v>
          </cell>
          <cell r="BD249">
            <v>106.49420223862022</v>
          </cell>
          <cell r="BE249">
            <v>106.49420223862022</v>
          </cell>
          <cell r="BF249">
            <v>105.42505921447561</v>
          </cell>
          <cell r="BG249">
            <v>0</v>
          </cell>
          <cell r="BH249">
            <v>0</v>
          </cell>
          <cell r="BI249">
            <v>0</v>
          </cell>
          <cell r="BJ249">
            <v>0</v>
          </cell>
          <cell r="BK249">
            <v>0</v>
          </cell>
          <cell r="BL249">
            <v>0</v>
          </cell>
          <cell r="BM249">
            <v>0</v>
          </cell>
          <cell r="BN249">
            <v>0</v>
          </cell>
          <cell r="BO249">
            <v>0</v>
          </cell>
          <cell r="BP249">
            <v>0</v>
          </cell>
          <cell r="BQ249">
            <v>0</v>
          </cell>
          <cell r="BR249">
            <v>0</v>
          </cell>
          <cell r="BS249">
            <v>0</v>
          </cell>
          <cell r="BT249">
            <v>0</v>
          </cell>
          <cell r="BV249" t="str">
            <v>Conservation Instant Coupon Booklet2011Adjustment</v>
          </cell>
        </row>
        <row r="250">
          <cell r="L250"/>
          <cell r="M250"/>
          <cell r="N250"/>
          <cell r="O250"/>
          <cell r="P250"/>
          <cell r="Q250"/>
          <cell r="R250"/>
          <cell r="S250">
            <v>0</v>
          </cell>
          <cell r="T250"/>
          <cell r="U250">
            <v>0</v>
          </cell>
          <cell r="V250">
            <v>0</v>
          </cell>
          <cell r="W250">
            <v>0</v>
          </cell>
          <cell r="X250">
            <v>0</v>
          </cell>
          <cell r="Y250">
            <v>0</v>
          </cell>
          <cell r="Z250">
            <v>0</v>
          </cell>
          <cell r="AA250">
            <v>0</v>
          </cell>
          <cell r="AB250">
            <v>0</v>
          </cell>
          <cell r="AC250">
            <v>0</v>
          </cell>
          <cell r="AD250">
            <v>0</v>
          </cell>
          <cell r="AE250">
            <v>0</v>
          </cell>
          <cell r="AF250">
            <v>0</v>
          </cell>
          <cell r="AG250">
            <v>0</v>
          </cell>
          <cell r="AH250">
            <v>0</v>
          </cell>
          <cell r="AI250">
            <v>0</v>
          </cell>
          <cell r="AJ250">
            <v>0</v>
          </cell>
          <cell r="AK250">
            <v>0</v>
          </cell>
          <cell r="AL250">
            <v>0</v>
          </cell>
          <cell r="AM250">
            <v>0</v>
          </cell>
          <cell r="AN250">
            <v>0</v>
          </cell>
          <cell r="AO250">
            <v>0</v>
          </cell>
          <cell r="AQ250"/>
          <cell r="AR250"/>
          <cell r="AS250"/>
          <cell r="AT250"/>
          <cell r="AU250"/>
          <cell r="AV250"/>
          <cell r="AW250"/>
          <cell r="AX250">
            <v>0</v>
          </cell>
          <cell r="AY250"/>
          <cell r="AZ250">
            <v>0</v>
          </cell>
          <cell r="BA250">
            <v>0</v>
          </cell>
          <cell r="BB250">
            <v>0</v>
          </cell>
          <cell r="BC250">
            <v>0</v>
          </cell>
          <cell r="BD250">
            <v>0</v>
          </cell>
          <cell r="BE250">
            <v>0</v>
          </cell>
          <cell r="BF250">
            <v>0</v>
          </cell>
          <cell r="BG250">
            <v>0</v>
          </cell>
          <cell r="BH250">
            <v>0</v>
          </cell>
          <cell r="BI250">
            <v>0</v>
          </cell>
          <cell r="BJ250">
            <v>0</v>
          </cell>
          <cell r="BK250">
            <v>0</v>
          </cell>
          <cell r="BL250">
            <v>0</v>
          </cell>
          <cell r="BM250">
            <v>0</v>
          </cell>
          <cell r="BN250">
            <v>0</v>
          </cell>
          <cell r="BO250">
            <v>0</v>
          </cell>
          <cell r="BP250">
            <v>0</v>
          </cell>
          <cell r="BQ250">
            <v>0</v>
          </cell>
          <cell r="BR250">
            <v>0</v>
          </cell>
          <cell r="BS250">
            <v>0</v>
          </cell>
          <cell r="BT250">
            <v>0</v>
          </cell>
          <cell r="BV250" t="str">
            <v>Appliance Exchange2013Current year savings</v>
          </cell>
        </row>
        <row r="251">
          <cell r="L251"/>
          <cell r="M251"/>
          <cell r="N251"/>
          <cell r="O251"/>
          <cell r="P251"/>
          <cell r="Q251"/>
          <cell r="R251"/>
          <cell r="S251">
            <v>0</v>
          </cell>
          <cell r="T251"/>
          <cell r="U251">
            <v>0</v>
          </cell>
          <cell r="V251">
            <v>0</v>
          </cell>
          <cell r="W251">
            <v>0</v>
          </cell>
          <cell r="X251">
            <v>0</v>
          </cell>
          <cell r="Y251">
            <v>0</v>
          </cell>
          <cell r="Z251">
            <v>0</v>
          </cell>
          <cell r="AA251">
            <v>0</v>
          </cell>
          <cell r="AB251">
            <v>0</v>
          </cell>
          <cell r="AC251">
            <v>0</v>
          </cell>
          <cell r="AD251">
            <v>0</v>
          </cell>
          <cell r="AE251">
            <v>0</v>
          </cell>
          <cell r="AF251">
            <v>0</v>
          </cell>
          <cell r="AG251">
            <v>0</v>
          </cell>
          <cell r="AH251">
            <v>0</v>
          </cell>
          <cell r="AI251">
            <v>0</v>
          </cell>
          <cell r="AJ251">
            <v>0</v>
          </cell>
          <cell r="AK251">
            <v>0</v>
          </cell>
          <cell r="AL251">
            <v>0</v>
          </cell>
          <cell r="AM251">
            <v>0</v>
          </cell>
          <cell r="AN251">
            <v>0</v>
          </cell>
          <cell r="AO251">
            <v>0</v>
          </cell>
          <cell r="AQ251"/>
          <cell r="AR251"/>
          <cell r="AS251"/>
          <cell r="AT251"/>
          <cell r="AU251"/>
          <cell r="AV251"/>
          <cell r="AW251"/>
          <cell r="AX251">
            <v>0</v>
          </cell>
          <cell r="AY251"/>
          <cell r="AZ251">
            <v>0</v>
          </cell>
          <cell r="BA251">
            <v>0</v>
          </cell>
          <cell r="BB251">
            <v>0</v>
          </cell>
          <cell r="BC251">
            <v>0</v>
          </cell>
          <cell r="BD251">
            <v>0</v>
          </cell>
          <cell r="BE251">
            <v>0</v>
          </cell>
          <cell r="BF251">
            <v>0</v>
          </cell>
          <cell r="BG251">
            <v>0</v>
          </cell>
          <cell r="BH251">
            <v>0</v>
          </cell>
          <cell r="BI251">
            <v>0</v>
          </cell>
          <cell r="BJ251">
            <v>0</v>
          </cell>
          <cell r="BK251">
            <v>0</v>
          </cell>
          <cell r="BL251">
            <v>0</v>
          </cell>
          <cell r="BM251">
            <v>0</v>
          </cell>
          <cell r="BN251">
            <v>0</v>
          </cell>
          <cell r="BO251">
            <v>0</v>
          </cell>
          <cell r="BP251">
            <v>0</v>
          </cell>
          <cell r="BQ251">
            <v>0</v>
          </cell>
          <cell r="BR251">
            <v>0</v>
          </cell>
          <cell r="BS251">
            <v>0</v>
          </cell>
          <cell r="BT251">
            <v>0</v>
          </cell>
          <cell r="BV251" t="str">
            <v>Appliance Exchange2012Current year savings</v>
          </cell>
        </row>
        <row r="252">
          <cell r="L252"/>
          <cell r="M252"/>
          <cell r="N252"/>
          <cell r="O252"/>
          <cell r="P252"/>
          <cell r="Q252"/>
          <cell r="R252"/>
          <cell r="S252">
            <v>28.211692833054439</v>
          </cell>
          <cell r="T252"/>
          <cell r="U252">
            <v>28.211692833054439</v>
          </cell>
          <cell r="V252">
            <v>24.820897602813524</v>
          </cell>
          <cell r="W252">
            <v>24.820897602813524</v>
          </cell>
          <cell r="X252">
            <v>0</v>
          </cell>
          <cell r="Y252">
            <v>0</v>
          </cell>
          <cell r="Z252">
            <v>0</v>
          </cell>
          <cell r="AA252">
            <v>0</v>
          </cell>
          <cell r="AB252">
            <v>0</v>
          </cell>
          <cell r="AC252">
            <v>0</v>
          </cell>
          <cell r="AD252">
            <v>0</v>
          </cell>
          <cell r="AE252">
            <v>0</v>
          </cell>
          <cell r="AF252">
            <v>0</v>
          </cell>
          <cell r="AG252">
            <v>0</v>
          </cell>
          <cell r="AH252">
            <v>0</v>
          </cell>
          <cell r="AI252">
            <v>0</v>
          </cell>
          <cell r="AJ252">
            <v>0</v>
          </cell>
          <cell r="AK252">
            <v>0</v>
          </cell>
          <cell r="AL252">
            <v>0</v>
          </cell>
          <cell r="AM252">
            <v>0</v>
          </cell>
          <cell r="AN252">
            <v>0</v>
          </cell>
          <cell r="AO252">
            <v>0</v>
          </cell>
          <cell r="AQ252"/>
          <cell r="AR252"/>
          <cell r="AS252"/>
          <cell r="AT252"/>
          <cell r="AU252"/>
          <cell r="AV252"/>
          <cell r="AW252"/>
          <cell r="AX252">
            <v>87819.115629882566</v>
          </cell>
          <cell r="AY252"/>
          <cell r="AZ252">
            <v>87819.115629882566</v>
          </cell>
          <cell r="BA252">
            <v>65522.695254192127</v>
          </cell>
          <cell r="BB252">
            <v>65522.695254192127</v>
          </cell>
          <cell r="BC252">
            <v>0</v>
          </cell>
          <cell r="BD252">
            <v>0</v>
          </cell>
          <cell r="BE252">
            <v>0</v>
          </cell>
          <cell r="BF252">
            <v>0</v>
          </cell>
          <cell r="BG252">
            <v>0</v>
          </cell>
          <cell r="BH252">
            <v>0</v>
          </cell>
          <cell r="BI252">
            <v>0</v>
          </cell>
          <cell r="BJ252">
            <v>0</v>
          </cell>
          <cell r="BK252">
            <v>0</v>
          </cell>
          <cell r="BL252">
            <v>0</v>
          </cell>
          <cell r="BM252">
            <v>0</v>
          </cell>
          <cell r="BN252">
            <v>0</v>
          </cell>
          <cell r="BO252">
            <v>0</v>
          </cell>
          <cell r="BP252">
            <v>0</v>
          </cell>
          <cell r="BQ252">
            <v>0</v>
          </cell>
          <cell r="BR252">
            <v>0</v>
          </cell>
          <cell r="BS252">
            <v>0</v>
          </cell>
          <cell r="BT252">
            <v>0</v>
          </cell>
          <cell r="BV252" t="str">
            <v>Direct Install Lighting2011Current year savings</v>
          </cell>
        </row>
        <row r="253">
          <cell r="L253"/>
          <cell r="M253"/>
          <cell r="N253"/>
          <cell r="O253"/>
          <cell r="P253"/>
          <cell r="Q253"/>
          <cell r="R253"/>
          <cell r="S253">
            <v>0.24886570497181143</v>
          </cell>
          <cell r="T253"/>
          <cell r="U253">
            <v>0.24886570497181143</v>
          </cell>
          <cell r="V253">
            <v>0.24886570497181143</v>
          </cell>
          <cell r="W253">
            <v>0.24886570497181143</v>
          </cell>
          <cell r="X253">
            <v>0</v>
          </cell>
          <cell r="Y253">
            <v>0</v>
          </cell>
          <cell r="Z253">
            <v>0</v>
          </cell>
          <cell r="AA253">
            <v>0</v>
          </cell>
          <cell r="AB253">
            <v>0</v>
          </cell>
          <cell r="AC253">
            <v>0</v>
          </cell>
          <cell r="AD253">
            <v>0</v>
          </cell>
          <cell r="AE253">
            <v>0</v>
          </cell>
          <cell r="AF253">
            <v>0</v>
          </cell>
          <cell r="AG253">
            <v>0</v>
          </cell>
          <cell r="AH253">
            <v>0</v>
          </cell>
          <cell r="AI253">
            <v>0</v>
          </cell>
          <cell r="AJ253">
            <v>0</v>
          </cell>
          <cell r="AK253">
            <v>0</v>
          </cell>
          <cell r="AL253">
            <v>0</v>
          </cell>
          <cell r="AM253">
            <v>0</v>
          </cell>
          <cell r="AN253">
            <v>0</v>
          </cell>
          <cell r="AO253">
            <v>0</v>
          </cell>
          <cell r="AQ253"/>
          <cell r="AR253"/>
          <cell r="AS253"/>
          <cell r="AT253"/>
          <cell r="AU253"/>
          <cell r="AV253"/>
          <cell r="AW253"/>
          <cell r="AX253">
            <v>607.68510311357647</v>
          </cell>
          <cell r="AY253"/>
          <cell r="AZ253">
            <v>607.68510311357647</v>
          </cell>
          <cell r="BA253">
            <v>607.68510311357647</v>
          </cell>
          <cell r="BB253">
            <v>607.68510311357647</v>
          </cell>
          <cell r="BC253">
            <v>0</v>
          </cell>
          <cell r="BD253">
            <v>0</v>
          </cell>
          <cell r="BE253">
            <v>0</v>
          </cell>
          <cell r="BF253">
            <v>0</v>
          </cell>
          <cell r="BG253">
            <v>0</v>
          </cell>
          <cell r="BH253">
            <v>0</v>
          </cell>
          <cell r="BI253">
            <v>0</v>
          </cell>
          <cell r="BJ253">
            <v>0</v>
          </cell>
          <cell r="BK253">
            <v>0</v>
          </cell>
          <cell r="BL253">
            <v>0</v>
          </cell>
          <cell r="BM253">
            <v>0</v>
          </cell>
          <cell r="BN253">
            <v>0</v>
          </cell>
          <cell r="BO253">
            <v>0</v>
          </cell>
          <cell r="BP253">
            <v>0</v>
          </cell>
          <cell r="BQ253">
            <v>0</v>
          </cell>
          <cell r="BR253">
            <v>0</v>
          </cell>
          <cell r="BS253">
            <v>0</v>
          </cell>
          <cell r="BT253">
            <v>0</v>
          </cell>
          <cell r="BV253" t="str">
            <v>Direct Install Lighting2011Adjustment</v>
          </cell>
        </row>
        <row r="254">
          <cell r="L254"/>
          <cell r="M254"/>
          <cell r="N254"/>
          <cell r="O254"/>
          <cell r="P254"/>
          <cell r="Q254"/>
          <cell r="R254"/>
          <cell r="S254">
            <v>78.392313999999999</v>
          </cell>
          <cell r="T254"/>
          <cell r="U254">
            <v>78.392313999999999</v>
          </cell>
          <cell r="V254">
            <v>78.392313999999999</v>
          </cell>
          <cell r="W254">
            <v>78.392313999999999</v>
          </cell>
          <cell r="X254">
            <v>78.392313999999999</v>
          </cell>
          <cell r="Y254">
            <v>0</v>
          </cell>
          <cell r="Z254">
            <v>0</v>
          </cell>
          <cell r="AA254">
            <v>0</v>
          </cell>
          <cell r="AB254">
            <v>0</v>
          </cell>
          <cell r="AC254">
            <v>0</v>
          </cell>
          <cell r="AD254">
            <v>0</v>
          </cell>
          <cell r="AE254">
            <v>0</v>
          </cell>
          <cell r="AF254">
            <v>0</v>
          </cell>
          <cell r="AG254">
            <v>0</v>
          </cell>
          <cell r="AH254">
            <v>0</v>
          </cell>
          <cell r="AI254">
            <v>0</v>
          </cell>
          <cell r="AJ254">
            <v>0</v>
          </cell>
          <cell r="AK254">
            <v>0</v>
          </cell>
          <cell r="AL254">
            <v>0</v>
          </cell>
          <cell r="AM254">
            <v>0</v>
          </cell>
          <cell r="AN254">
            <v>0</v>
          </cell>
          <cell r="AO254">
            <v>0</v>
          </cell>
          <cell r="AQ254"/>
          <cell r="AR254"/>
          <cell r="AS254"/>
          <cell r="AT254"/>
          <cell r="AU254"/>
          <cell r="AV254"/>
          <cell r="AW254"/>
          <cell r="AX254">
            <v>455514.21895980003</v>
          </cell>
          <cell r="AY254"/>
          <cell r="AZ254">
            <v>455514.21895980003</v>
          </cell>
          <cell r="BA254">
            <v>455514.21895980003</v>
          </cell>
          <cell r="BB254">
            <v>455514.21895980003</v>
          </cell>
          <cell r="BC254">
            <v>455514.21895980003</v>
          </cell>
          <cell r="BD254">
            <v>0</v>
          </cell>
          <cell r="BE254">
            <v>0</v>
          </cell>
          <cell r="BF254">
            <v>0</v>
          </cell>
          <cell r="BG254">
            <v>0</v>
          </cell>
          <cell r="BH254">
            <v>0</v>
          </cell>
          <cell r="BI254">
            <v>0</v>
          </cell>
          <cell r="BJ254">
            <v>0</v>
          </cell>
          <cell r="BK254">
            <v>0</v>
          </cell>
          <cell r="BL254">
            <v>0</v>
          </cell>
          <cell r="BM254">
            <v>0</v>
          </cell>
          <cell r="BN254">
            <v>0</v>
          </cell>
          <cell r="BO254">
            <v>0</v>
          </cell>
          <cell r="BP254">
            <v>0</v>
          </cell>
          <cell r="BQ254">
            <v>0</v>
          </cell>
          <cell r="BR254">
            <v>0</v>
          </cell>
          <cell r="BS254">
            <v>0</v>
          </cell>
          <cell r="BT254">
            <v>0</v>
          </cell>
          <cell r="BV254" t="str">
            <v>Electricity Retrofit Incentive Program2011Current year savings</v>
          </cell>
        </row>
        <row r="255">
          <cell r="L255"/>
          <cell r="M255"/>
          <cell r="N255"/>
          <cell r="O255"/>
          <cell r="P255"/>
          <cell r="Q255"/>
          <cell r="R255"/>
          <cell r="S255">
            <v>0</v>
          </cell>
          <cell r="T255"/>
          <cell r="U255">
            <v>0</v>
          </cell>
          <cell r="V255">
            <v>0</v>
          </cell>
          <cell r="W255">
            <v>0</v>
          </cell>
          <cell r="X255">
            <v>0</v>
          </cell>
          <cell r="Y255">
            <v>0</v>
          </cell>
          <cell r="Z255">
            <v>0</v>
          </cell>
          <cell r="AA255">
            <v>0</v>
          </cell>
          <cell r="AB255">
            <v>0</v>
          </cell>
          <cell r="AC255">
            <v>0</v>
          </cell>
          <cell r="AD255">
            <v>0</v>
          </cell>
          <cell r="AE255">
            <v>0</v>
          </cell>
          <cell r="AF255">
            <v>0</v>
          </cell>
          <cell r="AG255">
            <v>0</v>
          </cell>
          <cell r="AH255">
            <v>0</v>
          </cell>
          <cell r="AI255">
            <v>0</v>
          </cell>
          <cell r="AJ255">
            <v>0</v>
          </cell>
          <cell r="AK255">
            <v>0</v>
          </cell>
          <cell r="AL255">
            <v>0</v>
          </cell>
          <cell r="AM255">
            <v>0</v>
          </cell>
          <cell r="AN255">
            <v>0</v>
          </cell>
          <cell r="AO255">
            <v>0</v>
          </cell>
          <cell r="AQ255"/>
          <cell r="AR255"/>
          <cell r="AS255"/>
          <cell r="AT255"/>
          <cell r="AU255"/>
          <cell r="AV255"/>
          <cell r="AW255"/>
          <cell r="AX255">
            <v>0</v>
          </cell>
          <cell r="AY255"/>
          <cell r="AZ255">
            <v>0</v>
          </cell>
          <cell r="BA255">
            <v>0</v>
          </cell>
          <cell r="BB255">
            <v>0</v>
          </cell>
          <cell r="BC255">
            <v>0</v>
          </cell>
          <cell r="BD255">
            <v>0</v>
          </cell>
          <cell r="BE255">
            <v>0</v>
          </cell>
          <cell r="BF255">
            <v>0</v>
          </cell>
          <cell r="BG255">
            <v>0</v>
          </cell>
          <cell r="BH255">
            <v>0</v>
          </cell>
          <cell r="BI255">
            <v>0</v>
          </cell>
          <cell r="BJ255">
            <v>0</v>
          </cell>
          <cell r="BK255">
            <v>0</v>
          </cell>
          <cell r="BL255">
            <v>0</v>
          </cell>
          <cell r="BM255">
            <v>0</v>
          </cell>
          <cell r="BN255">
            <v>0</v>
          </cell>
          <cell r="BO255">
            <v>0</v>
          </cell>
          <cell r="BP255">
            <v>0</v>
          </cell>
          <cell r="BQ255">
            <v>0</v>
          </cell>
          <cell r="BR255">
            <v>0</v>
          </cell>
          <cell r="BS255">
            <v>0</v>
          </cell>
          <cell r="BT255">
            <v>0</v>
          </cell>
          <cell r="BV255" t="str">
            <v>Appliance Retirement2012Current year savings</v>
          </cell>
        </row>
        <row r="256">
          <cell r="L256"/>
          <cell r="M256"/>
          <cell r="N256"/>
          <cell r="O256"/>
          <cell r="P256"/>
          <cell r="Q256"/>
          <cell r="R256"/>
          <cell r="S256">
            <v>5.6697360392609832</v>
          </cell>
          <cell r="T256"/>
          <cell r="U256">
            <v>5.6488025974800182</v>
          </cell>
          <cell r="V256">
            <v>3.6429750993746555</v>
          </cell>
          <cell r="W256">
            <v>1.4252746929512032</v>
          </cell>
          <cell r="X256">
            <v>1.4251495512285106</v>
          </cell>
          <cell r="Y256">
            <v>1.4251495512285106</v>
          </cell>
          <cell r="Z256">
            <v>1.4006929322586306</v>
          </cell>
          <cell r="AA256">
            <v>1.4006929322586306</v>
          </cell>
          <cell r="AB256">
            <v>1.3658918130553419</v>
          </cell>
          <cell r="AC256">
            <v>0.3832428964375808</v>
          </cell>
          <cell r="AD256">
            <v>0.3832428964375808</v>
          </cell>
          <cell r="AE256">
            <v>0.3832428964375808</v>
          </cell>
          <cell r="AF256">
            <v>0.3832428964375808</v>
          </cell>
          <cell r="AG256">
            <v>0</v>
          </cell>
          <cell r="AH256">
            <v>0</v>
          </cell>
          <cell r="AI256">
            <v>0</v>
          </cell>
          <cell r="AJ256">
            <v>0</v>
          </cell>
          <cell r="AK256">
            <v>0</v>
          </cell>
          <cell r="AL256">
            <v>0</v>
          </cell>
          <cell r="AM256">
            <v>0</v>
          </cell>
          <cell r="AN256">
            <v>0</v>
          </cell>
          <cell r="AO256">
            <v>0</v>
          </cell>
          <cell r="AQ256"/>
          <cell r="AR256"/>
          <cell r="AS256"/>
          <cell r="AT256"/>
          <cell r="AU256"/>
          <cell r="AV256"/>
          <cell r="AW256"/>
          <cell r="AX256">
            <v>88217.825754474223</v>
          </cell>
          <cell r="AY256"/>
          <cell r="AZ256">
            <v>88034.448804472951</v>
          </cell>
          <cell r="BA256">
            <v>44714.800841565535</v>
          </cell>
          <cell r="BB256">
            <v>33184.214592340846</v>
          </cell>
          <cell r="BC256">
            <v>32152.903639698998</v>
          </cell>
          <cell r="BD256">
            <v>32152.903639698998</v>
          </cell>
          <cell r="BE256">
            <v>29908.152290144386</v>
          </cell>
          <cell r="BF256">
            <v>29908.152290144386</v>
          </cell>
          <cell r="BG256">
            <v>29499.023496718764</v>
          </cell>
          <cell r="BH256">
            <v>8276.8569947528485</v>
          </cell>
          <cell r="BI256">
            <v>8276.8569947528485</v>
          </cell>
          <cell r="BJ256">
            <v>8276.8569947528485</v>
          </cell>
          <cell r="BK256">
            <v>8276.8569947528485</v>
          </cell>
          <cell r="BL256">
            <v>0</v>
          </cell>
          <cell r="BM256">
            <v>0</v>
          </cell>
          <cell r="BN256">
            <v>0</v>
          </cell>
          <cell r="BO256">
            <v>0</v>
          </cell>
          <cell r="BP256">
            <v>0</v>
          </cell>
          <cell r="BQ256">
            <v>0</v>
          </cell>
          <cell r="BR256">
            <v>0</v>
          </cell>
          <cell r="BS256">
            <v>0</v>
          </cell>
          <cell r="BT256">
            <v>0</v>
          </cell>
          <cell r="BV256" t="str">
            <v>Bi-Annual Retailer Event2012Current year savings</v>
          </cell>
        </row>
        <row r="257">
          <cell r="L257"/>
          <cell r="M257"/>
          <cell r="N257"/>
          <cell r="O257"/>
          <cell r="P257"/>
          <cell r="Q257"/>
          <cell r="R257"/>
          <cell r="S257">
            <v>1.2929165620527046</v>
          </cell>
          <cell r="T257"/>
          <cell r="U257">
            <v>1.2902172498230537</v>
          </cell>
          <cell r="V257">
            <v>1.2902172498230537</v>
          </cell>
          <cell r="W257">
            <v>2.373314428805964E-2</v>
          </cell>
          <cell r="X257">
            <v>2.371679961942633E-2</v>
          </cell>
          <cell r="Y257">
            <v>2.371679961942633E-2</v>
          </cell>
          <cell r="Z257">
            <v>2.286277888124677E-2</v>
          </cell>
          <cell r="AA257">
            <v>2.286277888124677E-2</v>
          </cell>
          <cell r="AB257">
            <v>2.1355643797639781E-2</v>
          </cell>
          <cell r="AC257">
            <v>0</v>
          </cell>
          <cell r="AD257">
            <v>0</v>
          </cell>
          <cell r="AE257">
            <v>0</v>
          </cell>
          <cell r="AF257">
            <v>0</v>
          </cell>
          <cell r="AG257">
            <v>0</v>
          </cell>
          <cell r="AH257">
            <v>0</v>
          </cell>
          <cell r="AI257">
            <v>0</v>
          </cell>
          <cell r="AJ257">
            <v>0</v>
          </cell>
          <cell r="AK257">
            <v>0</v>
          </cell>
          <cell r="AL257">
            <v>0</v>
          </cell>
          <cell r="AM257">
            <v>0</v>
          </cell>
          <cell r="AN257">
            <v>0</v>
          </cell>
          <cell r="AO257">
            <v>0</v>
          </cell>
          <cell r="AQ257"/>
          <cell r="AR257"/>
          <cell r="AS257"/>
          <cell r="AT257"/>
          <cell r="AU257"/>
          <cell r="AV257"/>
          <cell r="AW257"/>
          <cell r="AX257">
            <v>4284.4437856460436</v>
          </cell>
          <cell r="AY257"/>
          <cell r="AZ257">
            <v>4260.7978105143029</v>
          </cell>
          <cell r="BA257">
            <v>4260.7978105143029</v>
          </cell>
          <cell r="BB257">
            <v>692.01887605911634</v>
          </cell>
          <cell r="BC257">
            <v>557.3201088041792</v>
          </cell>
          <cell r="BD257">
            <v>557.3201088041792</v>
          </cell>
          <cell r="BE257">
            <v>478.93379518751851</v>
          </cell>
          <cell r="BF257">
            <v>478.93379518751851</v>
          </cell>
          <cell r="BG257">
            <v>461.21561909428306</v>
          </cell>
          <cell r="BH257">
            <v>0</v>
          </cell>
          <cell r="BI257">
            <v>0</v>
          </cell>
          <cell r="BJ257">
            <v>0</v>
          </cell>
          <cell r="BK257">
            <v>0</v>
          </cell>
          <cell r="BL257">
            <v>0</v>
          </cell>
          <cell r="BM257">
            <v>0</v>
          </cell>
          <cell r="BN257">
            <v>0</v>
          </cell>
          <cell r="BO257">
            <v>0</v>
          </cell>
          <cell r="BP257">
            <v>0</v>
          </cell>
          <cell r="BQ257">
            <v>0</v>
          </cell>
          <cell r="BR257">
            <v>0</v>
          </cell>
          <cell r="BS257">
            <v>0</v>
          </cell>
          <cell r="BT257">
            <v>0</v>
          </cell>
          <cell r="BV257" t="str">
            <v>Conservation Instant Coupon Booklet2012Current year savings</v>
          </cell>
        </row>
        <row r="258">
          <cell r="L258"/>
          <cell r="M258"/>
          <cell r="N258"/>
          <cell r="O258"/>
          <cell r="P258"/>
          <cell r="Q258"/>
          <cell r="R258"/>
          <cell r="S258">
            <v>50.76648620800502</v>
          </cell>
          <cell r="T258"/>
          <cell r="U258">
            <v>50.76648620800502</v>
          </cell>
          <cell r="V258">
            <v>50.76648620800502</v>
          </cell>
          <cell r="W258">
            <v>47.950717378927372</v>
          </cell>
          <cell r="X258">
            <v>47.950717378927372</v>
          </cell>
          <cell r="Y258">
            <v>0</v>
          </cell>
          <cell r="Z258">
            <v>0</v>
          </cell>
          <cell r="AA258">
            <v>0</v>
          </cell>
          <cell r="AB258">
            <v>0</v>
          </cell>
          <cell r="AC258">
            <v>0</v>
          </cell>
          <cell r="AD258">
            <v>0</v>
          </cell>
          <cell r="AE258">
            <v>0</v>
          </cell>
          <cell r="AF258">
            <v>0</v>
          </cell>
          <cell r="AG258">
            <v>0</v>
          </cell>
          <cell r="AH258">
            <v>0</v>
          </cell>
          <cell r="AI258">
            <v>0</v>
          </cell>
          <cell r="AJ258">
            <v>0</v>
          </cell>
          <cell r="AK258">
            <v>0</v>
          </cell>
          <cell r="AL258">
            <v>0</v>
          </cell>
          <cell r="AM258">
            <v>0</v>
          </cell>
          <cell r="AN258">
            <v>0</v>
          </cell>
          <cell r="AO258">
            <v>0</v>
          </cell>
          <cell r="AQ258"/>
          <cell r="AR258"/>
          <cell r="AS258"/>
          <cell r="AT258"/>
          <cell r="AU258"/>
          <cell r="AV258"/>
          <cell r="AW258"/>
          <cell r="AX258">
            <v>205740.25369164796</v>
          </cell>
          <cell r="AY258"/>
          <cell r="AZ258">
            <v>205740.25369164796</v>
          </cell>
          <cell r="BA258">
            <v>205740.25369164796</v>
          </cell>
          <cell r="BB258">
            <v>178188.56889860189</v>
          </cell>
          <cell r="BC258">
            <v>178188.56889860189</v>
          </cell>
          <cell r="BD258">
            <v>0</v>
          </cell>
          <cell r="BE258">
            <v>0</v>
          </cell>
          <cell r="BF258">
            <v>0</v>
          </cell>
          <cell r="BG258">
            <v>0</v>
          </cell>
          <cell r="BH258">
            <v>0</v>
          </cell>
          <cell r="BI258">
            <v>0</v>
          </cell>
          <cell r="BJ258">
            <v>0</v>
          </cell>
          <cell r="BK258">
            <v>0</v>
          </cell>
          <cell r="BL258">
            <v>0</v>
          </cell>
          <cell r="BM258">
            <v>0</v>
          </cell>
          <cell r="BN258">
            <v>0</v>
          </cell>
          <cell r="BO258">
            <v>0</v>
          </cell>
          <cell r="BP258">
            <v>0</v>
          </cell>
          <cell r="BQ258">
            <v>0</v>
          </cell>
          <cell r="BR258">
            <v>0</v>
          </cell>
          <cell r="BS258">
            <v>0</v>
          </cell>
          <cell r="BT258">
            <v>0</v>
          </cell>
          <cell r="BV258" t="str">
            <v>Direct Install Lighting2012Current year savings</v>
          </cell>
        </row>
        <row r="259">
          <cell r="L259"/>
          <cell r="M259"/>
          <cell r="N259"/>
          <cell r="O259"/>
          <cell r="P259"/>
          <cell r="Q259"/>
          <cell r="R259"/>
          <cell r="S259">
            <v>0</v>
          </cell>
          <cell r="T259"/>
          <cell r="U259">
            <v>0</v>
          </cell>
          <cell r="V259">
            <v>0</v>
          </cell>
          <cell r="W259">
            <v>0</v>
          </cell>
          <cell r="X259">
            <v>0</v>
          </cell>
          <cell r="Y259">
            <v>0</v>
          </cell>
          <cell r="Z259">
            <v>0</v>
          </cell>
          <cell r="AA259">
            <v>0</v>
          </cell>
          <cell r="AB259">
            <v>0</v>
          </cell>
          <cell r="AC259">
            <v>0</v>
          </cell>
          <cell r="AD259">
            <v>0</v>
          </cell>
          <cell r="AE259">
            <v>0</v>
          </cell>
          <cell r="AF259">
            <v>0</v>
          </cell>
          <cell r="AG259">
            <v>0</v>
          </cell>
          <cell r="AH259">
            <v>0</v>
          </cell>
          <cell r="AI259">
            <v>0</v>
          </cell>
          <cell r="AJ259">
            <v>0</v>
          </cell>
          <cell r="AK259">
            <v>0</v>
          </cell>
          <cell r="AL259">
            <v>0</v>
          </cell>
          <cell r="AM259">
            <v>0</v>
          </cell>
          <cell r="AN259">
            <v>0</v>
          </cell>
          <cell r="AO259">
            <v>0</v>
          </cell>
          <cell r="AQ259"/>
          <cell r="AR259"/>
          <cell r="AS259"/>
          <cell r="AT259"/>
          <cell r="AU259"/>
          <cell r="AV259"/>
          <cell r="AW259"/>
          <cell r="AX259">
            <v>0</v>
          </cell>
          <cell r="AY259"/>
          <cell r="AZ259">
            <v>0</v>
          </cell>
          <cell r="BA259">
            <v>0</v>
          </cell>
          <cell r="BB259">
            <v>0</v>
          </cell>
          <cell r="BC259">
            <v>0</v>
          </cell>
          <cell r="BD259">
            <v>0</v>
          </cell>
          <cell r="BE259">
            <v>0</v>
          </cell>
          <cell r="BF259">
            <v>0</v>
          </cell>
          <cell r="BG259">
            <v>0</v>
          </cell>
          <cell r="BH259">
            <v>0</v>
          </cell>
          <cell r="BI259">
            <v>0</v>
          </cell>
          <cell r="BJ259">
            <v>0</v>
          </cell>
          <cell r="BK259">
            <v>0</v>
          </cell>
          <cell r="BL259">
            <v>0</v>
          </cell>
          <cell r="BM259">
            <v>0</v>
          </cell>
          <cell r="BN259">
            <v>0</v>
          </cell>
          <cell r="BO259">
            <v>0</v>
          </cell>
          <cell r="BP259">
            <v>0</v>
          </cell>
          <cell r="BQ259">
            <v>0</v>
          </cell>
          <cell r="BR259">
            <v>0</v>
          </cell>
          <cell r="BS259">
            <v>0</v>
          </cell>
          <cell r="BT259">
            <v>0</v>
          </cell>
          <cell r="BV259" t="str">
            <v>Energy Managers2012Adjustment</v>
          </cell>
        </row>
        <row r="260">
          <cell r="L260"/>
          <cell r="M260"/>
          <cell r="N260"/>
          <cell r="O260"/>
          <cell r="P260"/>
          <cell r="Q260"/>
          <cell r="R260"/>
          <cell r="S260">
            <v>0.74653743393006278</v>
          </cell>
          <cell r="T260"/>
          <cell r="U260">
            <v>0.74653743393006278</v>
          </cell>
          <cell r="V260">
            <v>0.74653743393006278</v>
          </cell>
          <cell r="W260">
            <v>0.74653743393006278</v>
          </cell>
          <cell r="X260">
            <v>0.74653743393006278</v>
          </cell>
          <cell r="Y260">
            <v>0</v>
          </cell>
          <cell r="Z260">
            <v>0</v>
          </cell>
          <cell r="AA260">
            <v>0</v>
          </cell>
          <cell r="AB260">
            <v>0</v>
          </cell>
          <cell r="AC260">
            <v>0</v>
          </cell>
          <cell r="AD260">
            <v>0</v>
          </cell>
          <cell r="AE260">
            <v>0</v>
          </cell>
          <cell r="AF260">
            <v>0</v>
          </cell>
          <cell r="AG260">
            <v>0</v>
          </cell>
          <cell r="AH260">
            <v>0</v>
          </cell>
          <cell r="AI260">
            <v>0</v>
          </cell>
          <cell r="AJ260">
            <v>0</v>
          </cell>
          <cell r="AK260">
            <v>0</v>
          </cell>
          <cell r="AL260">
            <v>0</v>
          </cell>
          <cell r="AM260">
            <v>0</v>
          </cell>
          <cell r="AN260">
            <v>0</v>
          </cell>
          <cell r="AO260">
            <v>0</v>
          </cell>
          <cell r="AQ260"/>
          <cell r="AR260"/>
          <cell r="AS260"/>
          <cell r="AT260"/>
          <cell r="AU260"/>
          <cell r="AV260"/>
          <cell r="AW260"/>
          <cell r="AX260">
            <v>723.27255274789718</v>
          </cell>
          <cell r="AY260"/>
          <cell r="AZ260">
            <v>723.27255274789718</v>
          </cell>
          <cell r="BA260">
            <v>723.27255274789718</v>
          </cell>
          <cell r="BB260">
            <v>723.27255274789718</v>
          </cell>
          <cell r="BC260">
            <v>723.27255274789718</v>
          </cell>
          <cell r="BD260">
            <v>0</v>
          </cell>
          <cell r="BE260">
            <v>0</v>
          </cell>
          <cell r="BF260">
            <v>0</v>
          </cell>
          <cell r="BG260">
            <v>0</v>
          </cell>
          <cell r="BH260">
            <v>0</v>
          </cell>
          <cell r="BI260">
            <v>0</v>
          </cell>
          <cell r="BJ260">
            <v>0</v>
          </cell>
          <cell r="BK260">
            <v>0</v>
          </cell>
          <cell r="BL260">
            <v>0</v>
          </cell>
          <cell r="BM260">
            <v>0</v>
          </cell>
          <cell r="BN260">
            <v>0</v>
          </cell>
          <cell r="BO260">
            <v>0</v>
          </cell>
          <cell r="BP260">
            <v>0</v>
          </cell>
          <cell r="BQ260">
            <v>0</v>
          </cell>
          <cell r="BR260">
            <v>0</v>
          </cell>
          <cell r="BS260">
            <v>0</v>
          </cell>
          <cell r="BT260">
            <v>0</v>
          </cell>
          <cell r="BV260" t="str">
            <v>High Performance New Construction2012Current year savings</v>
          </cell>
        </row>
        <row r="261">
          <cell r="L261"/>
          <cell r="M261"/>
          <cell r="N261"/>
          <cell r="O261"/>
          <cell r="P261"/>
          <cell r="Q261"/>
          <cell r="R261"/>
          <cell r="S261">
            <v>4.8324233198072744</v>
          </cell>
          <cell r="T261"/>
          <cell r="U261">
            <v>3.4050432443618792</v>
          </cell>
          <cell r="V261">
            <v>2.5870022475719465</v>
          </cell>
          <cell r="W261">
            <v>2.3311322098597893</v>
          </cell>
          <cell r="X261">
            <v>2.3311322098597893</v>
          </cell>
          <cell r="Y261">
            <v>2.3311322098597893</v>
          </cell>
          <cell r="Z261">
            <v>2.3311322098597893</v>
          </cell>
          <cell r="AA261">
            <v>0.60692629870027315</v>
          </cell>
          <cell r="AB261">
            <v>0.52397996187210083</v>
          </cell>
          <cell r="AC261">
            <v>0.52397996187210083</v>
          </cell>
          <cell r="AD261">
            <v>0.52397996187210083</v>
          </cell>
          <cell r="AE261">
            <v>0.52397996187210083</v>
          </cell>
          <cell r="AF261">
            <v>0.52397996187210083</v>
          </cell>
          <cell r="AG261">
            <v>0.34344443678855896</v>
          </cell>
          <cell r="AH261">
            <v>0</v>
          </cell>
          <cell r="AI261">
            <v>0</v>
          </cell>
          <cell r="AJ261">
            <v>0</v>
          </cell>
          <cell r="AK261">
            <v>0</v>
          </cell>
          <cell r="AL261">
            <v>0</v>
          </cell>
          <cell r="AM261">
            <v>0</v>
          </cell>
          <cell r="AN261">
            <v>0</v>
          </cell>
          <cell r="AO261">
            <v>0</v>
          </cell>
          <cell r="AQ261"/>
          <cell r="AR261"/>
          <cell r="AS261"/>
          <cell r="AT261"/>
          <cell r="AU261"/>
          <cell r="AV261"/>
          <cell r="AW261"/>
          <cell r="AX261">
            <v>47672.880661010742</v>
          </cell>
          <cell r="AY261"/>
          <cell r="AZ261">
            <v>20046.83665466309</v>
          </cell>
          <cell r="BA261">
            <v>19282.836654663086</v>
          </cell>
          <cell r="BB261">
            <v>17172.856628417969</v>
          </cell>
          <cell r="BC261">
            <v>17172.856628417969</v>
          </cell>
          <cell r="BD261">
            <v>17172.856628417969</v>
          </cell>
          <cell r="BE261">
            <v>17172.856628417969</v>
          </cell>
          <cell r="BF261">
            <v>3672.8566284179688</v>
          </cell>
          <cell r="BG261">
            <v>2988.8566284179688</v>
          </cell>
          <cell r="BH261">
            <v>2988.8566284179688</v>
          </cell>
          <cell r="BI261">
            <v>2988.8566284179688</v>
          </cell>
          <cell r="BJ261">
            <v>2988.8566284179688</v>
          </cell>
          <cell r="BK261">
            <v>2988.8566284179688</v>
          </cell>
          <cell r="BL261">
            <v>2532</v>
          </cell>
          <cell r="BM261">
            <v>0</v>
          </cell>
          <cell r="BN261">
            <v>0</v>
          </cell>
          <cell r="BO261">
            <v>0</v>
          </cell>
          <cell r="BP261">
            <v>0</v>
          </cell>
          <cell r="BQ261">
            <v>0</v>
          </cell>
          <cell r="BR261">
            <v>0</v>
          </cell>
          <cell r="BS261">
            <v>0</v>
          </cell>
          <cell r="BT261">
            <v>0</v>
          </cell>
          <cell r="BV261" t="str">
            <v>Home Assistance Program2012Current year savings</v>
          </cell>
        </row>
        <row r="262">
          <cell r="L262"/>
          <cell r="M262"/>
          <cell r="N262"/>
          <cell r="O262"/>
          <cell r="P262"/>
          <cell r="Q262"/>
          <cell r="R262"/>
          <cell r="S262">
            <v>196.03534226489899</v>
          </cell>
          <cell r="T262"/>
          <cell r="U262">
            <v>196.03534226489899</v>
          </cell>
          <cell r="V262">
            <v>196.03534226489899</v>
          </cell>
          <cell r="W262">
            <v>196.03534226489899</v>
          </cell>
          <cell r="X262">
            <v>196.03534226489899</v>
          </cell>
          <cell r="Y262">
            <v>196.03534226489899</v>
          </cell>
          <cell r="Z262">
            <v>196.03534226489899</v>
          </cell>
          <cell r="AA262">
            <v>196.03534226489899</v>
          </cell>
          <cell r="AB262">
            <v>196.03534226489899</v>
          </cell>
          <cell r="AC262">
            <v>196.03534226489899</v>
          </cell>
          <cell r="AD262">
            <v>196.03534226489899</v>
          </cell>
          <cell r="AE262">
            <v>148.71551862459938</v>
          </cell>
          <cell r="AF262">
            <v>0</v>
          </cell>
          <cell r="AG262">
            <v>0</v>
          </cell>
          <cell r="AH262">
            <v>0</v>
          </cell>
          <cell r="AI262">
            <v>0</v>
          </cell>
          <cell r="AJ262">
            <v>0</v>
          </cell>
          <cell r="AK262">
            <v>0</v>
          </cell>
          <cell r="AL262">
            <v>0</v>
          </cell>
          <cell r="AM262">
            <v>0</v>
          </cell>
          <cell r="AN262">
            <v>0</v>
          </cell>
          <cell r="AO262">
            <v>0</v>
          </cell>
          <cell r="AQ262"/>
          <cell r="AR262"/>
          <cell r="AS262"/>
          <cell r="AT262"/>
          <cell r="AU262"/>
          <cell r="AV262"/>
          <cell r="AW262"/>
          <cell r="AX262">
            <v>329402.44805685285</v>
          </cell>
          <cell r="AY262"/>
          <cell r="AZ262">
            <v>329402.44805685285</v>
          </cell>
          <cell r="BA262">
            <v>329402.44805685285</v>
          </cell>
          <cell r="BB262">
            <v>329402.44805685285</v>
          </cell>
          <cell r="BC262">
            <v>329402.44805685285</v>
          </cell>
          <cell r="BD262">
            <v>329402.44805685285</v>
          </cell>
          <cell r="BE262">
            <v>329402.44805685285</v>
          </cell>
          <cell r="BF262">
            <v>329402.44805685285</v>
          </cell>
          <cell r="BG262">
            <v>329402.44805685285</v>
          </cell>
          <cell r="BH262">
            <v>329402.44805685285</v>
          </cell>
          <cell r="BI262">
            <v>329402.44805685285</v>
          </cell>
          <cell r="BJ262">
            <v>287086.48659775191</v>
          </cell>
          <cell r="BK262">
            <v>0</v>
          </cell>
          <cell r="BL262">
            <v>0</v>
          </cell>
          <cell r="BM262">
            <v>0</v>
          </cell>
          <cell r="BN262">
            <v>0</v>
          </cell>
          <cell r="BO262">
            <v>0</v>
          </cell>
          <cell r="BP262">
            <v>0</v>
          </cell>
          <cell r="BQ262">
            <v>0</v>
          </cell>
          <cell r="BR262">
            <v>0</v>
          </cell>
          <cell r="BS262">
            <v>0</v>
          </cell>
          <cell r="BT262">
            <v>0</v>
          </cell>
          <cell r="BV262" t="str">
            <v>HVAC Incentives2012Current year savings</v>
          </cell>
        </row>
        <row r="263">
          <cell r="L263"/>
          <cell r="M263"/>
          <cell r="N263"/>
          <cell r="O263"/>
          <cell r="P263"/>
          <cell r="Q263"/>
          <cell r="R263"/>
          <cell r="S263">
            <v>0</v>
          </cell>
          <cell r="T263"/>
          <cell r="U263">
            <v>0</v>
          </cell>
          <cell r="V263">
            <v>0</v>
          </cell>
          <cell r="W263">
            <v>0</v>
          </cell>
          <cell r="X263">
            <v>0</v>
          </cell>
          <cell r="Y263">
            <v>0</v>
          </cell>
          <cell r="Z263">
            <v>0</v>
          </cell>
          <cell r="AA263">
            <v>0</v>
          </cell>
          <cell r="AB263">
            <v>0</v>
          </cell>
          <cell r="AC263">
            <v>0</v>
          </cell>
          <cell r="AD263">
            <v>0</v>
          </cell>
          <cell r="AE263">
            <v>0</v>
          </cell>
          <cell r="AF263">
            <v>0</v>
          </cell>
          <cell r="AG263">
            <v>0</v>
          </cell>
          <cell r="AH263">
            <v>0</v>
          </cell>
          <cell r="AI263">
            <v>0</v>
          </cell>
          <cell r="AJ263">
            <v>0</v>
          </cell>
          <cell r="AK263">
            <v>0</v>
          </cell>
          <cell r="AL263">
            <v>0</v>
          </cell>
          <cell r="AM263">
            <v>0</v>
          </cell>
          <cell r="AN263">
            <v>0</v>
          </cell>
          <cell r="AO263">
            <v>0</v>
          </cell>
          <cell r="AQ263"/>
          <cell r="AR263"/>
          <cell r="AS263"/>
          <cell r="AT263"/>
          <cell r="AU263"/>
          <cell r="AV263"/>
          <cell r="AW263"/>
          <cell r="AX263">
            <v>0</v>
          </cell>
          <cell r="AY263"/>
          <cell r="AZ263">
            <v>0</v>
          </cell>
          <cell r="BA263">
            <v>0</v>
          </cell>
          <cell r="BB263">
            <v>0</v>
          </cell>
          <cell r="BC263">
            <v>0</v>
          </cell>
          <cell r="BD263">
            <v>0</v>
          </cell>
          <cell r="BE263">
            <v>0</v>
          </cell>
          <cell r="BF263">
            <v>0</v>
          </cell>
          <cell r="BG263">
            <v>0</v>
          </cell>
          <cell r="BH263">
            <v>0</v>
          </cell>
          <cell r="BI263">
            <v>0</v>
          </cell>
          <cell r="BJ263">
            <v>0</v>
          </cell>
          <cell r="BK263">
            <v>0</v>
          </cell>
          <cell r="BL263">
            <v>0</v>
          </cell>
          <cell r="BM263">
            <v>0</v>
          </cell>
          <cell r="BN263">
            <v>0</v>
          </cell>
          <cell r="BO263">
            <v>0</v>
          </cell>
          <cell r="BP263">
            <v>0</v>
          </cell>
          <cell r="BQ263">
            <v>0</v>
          </cell>
          <cell r="BR263">
            <v>0</v>
          </cell>
          <cell r="BS263">
            <v>0</v>
          </cell>
          <cell r="BT263">
            <v>0</v>
          </cell>
          <cell r="BV263" t="str">
            <v>Appliance Exchange2014Current year savings</v>
          </cell>
        </row>
        <row r="264">
          <cell r="L264"/>
          <cell r="M264"/>
          <cell r="N264"/>
          <cell r="O264"/>
          <cell r="P264"/>
          <cell r="Q264"/>
          <cell r="R264"/>
          <cell r="S264">
            <v>0</v>
          </cell>
          <cell r="T264"/>
          <cell r="U264">
            <v>0</v>
          </cell>
          <cell r="V264">
            <v>0</v>
          </cell>
          <cell r="W264">
            <v>0</v>
          </cell>
          <cell r="X264">
            <v>0</v>
          </cell>
          <cell r="Y264">
            <v>0</v>
          </cell>
          <cell r="Z264">
            <v>0</v>
          </cell>
          <cell r="AA264">
            <v>0</v>
          </cell>
          <cell r="AB264">
            <v>0</v>
          </cell>
          <cell r="AC264">
            <v>0</v>
          </cell>
          <cell r="AD264">
            <v>0</v>
          </cell>
          <cell r="AE264">
            <v>0</v>
          </cell>
          <cell r="AF264">
            <v>0</v>
          </cell>
          <cell r="AG264">
            <v>0</v>
          </cell>
          <cell r="AH264">
            <v>0</v>
          </cell>
          <cell r="AI264">
            <v>0</v>
          </cell>
          <cell r="AJ264">
            <v>0</v>
          </cell>
          <cell r="AK264">
            <v>0</v>
          </cell>
          <cell r="AL264">
            <v>0</v>
          </cell>
          <cell r="AM264">
            <v>0</v>
          </cell>
          <cell r="AN264">
            <v>0</v>
          </cell>
          <cell r="AO264">
            <v>0</v>
          </cell>
          <cell r="AQ264"/>
          <cell r="AR264"/>
          <cell r="AS264"/>
          <cell r="AT264"/>
          <cell r="AU264"/>
          <cell r="AV264"/>
          <cell r="AW264"/>
          <cell r="AX264">
            <v>0</v>
          </cell>
          <cell r="AY264"/>
          <cell r="AZ264">
            <v>0</v>
          </cell>
          <cell r="BA264">
            <v>0</v>
          </cell>
          <cell r="BB264">
            <v>0</v>
          </cell>
          <cell r="BC264">
            <v>0</v>
          </cell>
          <cell r="BD264">
            <v>0</v>
          </cell>
          <cell r="BE264">
            <v>0</v>
          </cell>
          <cell r="BF264">
            <v>0</v>
          </cell>
          <cell r="BG264">
            <v>0</v>
          </cell>
          <cell r="BH264">
            <v>0</v>
          </cell>
          <cell r="BI264">
            <v>0</v>
          </cell>
          <cell r="BJ264">
            <v>0</v>
          </cell>
          <cell r="BK264">
            <v>0</v>
          </cell>
          <cell r="BL264">
            <v>0</v>
          </cell>
          <cell r="BM264">
            <v>0</v>
          </cell>
          <cell r="BN264">
            <v>0</v>
          </cell>
          <cell r="BO264">
            <v>0</v>
          </cell>
          <cell r="BP264">
            <v>0</v>
          </cell>
          <cell r="BQ264">
            <v>0</v>
          </cell>
          <cell r="BR264">
            <v>0</v>
          </cell>
          <cell r="BS264">
            <v>0</v>
          </cell>
          <cell r="BT264">
            <v>0</v>
          </cell>
          <cell r="BV264" t="str">
            <v>High Performance New Construction2011Adjustment</v>
          </cell>
        </row>
        <row r="265">
          <cell r="L265"/>
          <cell r="M265"/>
          <cell r="N265"/>
          <cell r="O265"/>
          <cell r="P265"/>
          <cell r="Q265"/>
          <cell r="R265"/>
          <cell r="S265">
            <v>29.461608114787534</v>
          </cell>
          <cell r="T265"/>
          <cell r="U265">
            <v>29.461608114787534</v>
          </cell>
          <cell r="V265">
            <v>29.461608114787534</v>
          </cell>
          <cell r="W265">
            <v>29.461608114787534</v>
          </cell>
          <cell r="X265">
            <v>29.461608114787534</v>
          </cell>
          <cell r="Y265">
            <v>29.461608114787534</v>
          </cell>
          <cell r="Z265">
            <v>29.461608114787534</v>
          </cell>
          <cell r="AA265">
            <v>29.461608114787534</v>
          </cell>
          <cell r="AB265">
            <v>29.461608114787534</v>
          </cell>
          <cell r="AC265">
            <v>29.461608114787534</v>
          </cell>
          <cell r="AD265">
            <v>29.461608114787534</v>
          </cell>
          <cell r="AE265">
            <v>29.461608114787534</v>
          </cell>
          <cell r="AF265">
            <v>29.461608114787534</v>
          </cell>
          <cell r="AG265">
            <v>29.461608114787534</v>
          </cell>
          <cell r="AH265">
            <v>29.461608114787534</v>
          </cell>
          <cell r="AI265">
            <v>29.461608114787534</v>
          </cell>
          <cell r="AJ265">
            <v>29.461608114787534</v>
          </cell>
          <cell r="AK265">
            <v>29.461608114787534</v>
          </cell>
          <cell r="AL265">
            <v>0</v>
          </cell>
          <cell r="AM265">
            <v>0</v>
          </cell>
          <cell r="AN265">
            <v>0</v>
          </cell>
          <cell r="AO265">
            <v>0</v>
          </cell>
          <cell r="AQ265"/>
          <cell r="AR265"/>
          <cell r="AS265"/>
          <cell r="AT265"/>
          <cell r="AU265"/>
          <cell r="AV265"/>
          <cell r="AW265"/>
          <cell r="AX265">
            <v>151314.81927754878</v>
          </cell>
          <cell r="AY265"/>
          <cell r="AZ265">
            <v>151314.81927754878</v>
          </cell>
          <cell r="BA265">
            <v>151314.81927754878</v>
          </cell>
          <cell r="BB265">
            <v>151314.81927754878</v>
          </cell>
          <cell r="BC265">
            <v>151314.81927754878</v>
          </cell>
          <cell r="BD265">
            <v>151314.81927754878</v>
          </cell>
          <cell r="BE265">
            <v>151314.81927754878</v>
          </cell>
          <cell r="BF265">
            <v>151314.81927754878</v>
          </cell>
          <cell r="BG265">
            <v>151314.81927754878</v>
          </cell>
          <cell r="BH265">
            <v>151314.81927754878</v>
          </cell>
          <cell r="BI265">
            <v>151314.81927754878</v>
          </cell>
          <cell r="BJ265">
            <v>151314.81927754878</v>
          </cell>
          <cell r="BK265">
            <v>151314.81927754878</v>
          </cell>
          <cell r="BL265">
            <v>151314.81927754878</v>
          </cell>
          <cell r="BM265">
            <v>151314.81927754878</v>
          </cell>
          <cell r="BN265">
            <v>151314.81927754878</v>
          </cell>
          <cell r="BO265">
            <v>151314.81927754878</v>
          </cell>
          <cell r="BP265">
            <v>151314.81927754878</v>
          </cell>
          <cell r="BQ265">
            <v>0</v>
          </cell>
          <cell r="BR265">
            <v>0</v>
          </cell>
          <cell r="BS265">
            <v>0</v>
          </cell>
          <cell r="BT265">
            <v>0</v>
          </cell>
          <cell r="BV265" t="str">
            <v>High Performance New Construction2011Current year savings</v>
          </cell>
        </row>
        <row r="266">
          <cell r="L266"/>
          <cell r="M266"/>
          <cell r="N266"/>
          <cell r="O266"/>
          <cell r="P266"/>
          <cell r="Q266"/>
          <cell r="R266"/>
          <cell r="S266">
            <v>29.1</v>
          </cell>
          <cell r="T266"/>
          <cell r="U266">
            <v>29.1</v>
          </cell>
          <cell r="V266">
            <v>29.1</v>
          </cell>
          <cell r="W266">
            <v>29.1</v>
          </cell>
          <cell r="X266">
            <v>29.1</v>
          </cell>
          <cell r="Y266">
            <v>29.1</v>
          </cell>
          <cell r="Z266">
            <v>29.1</v>
          </cell>
          <cell r="AA266">
            <v>29.1</v>
          </cell>
          <cell r="AB266">
            <v>29.1</v>
          </cell>
          <cell r="AC266">
            <v>29.1</v>
          </cell>
          <cell r="AD266">
            <v>29.1</v>
          </cell>
          <cell r="AE266">
            <v>29.1</v>
          </cell>
          <cell r="AF266">
            <v>29.1</v>
          </cell>
          <cell r="AG266">
            <v>29.1</v>
          </cell>
          <cell r="AH266">
            <v>29.1</v>
          </cell>
          <cell r="AI266">
            <v>29.1</v>
          </cell>
          <cell r="AJ266">
            <v>29.1</v>
          </cell>
          <cell r="AK266">
            <v>0</v>
          </cell>
          <cell r="AL266">
            <v>0</v>
          </cell>
          <cell r="AM266">
            <v>0</v>
          </cell>
          <cell r="AN266">
            <v>0</v>
          </cell>
          <cell r="AO266">
            <v>0</v>
          </cell>
          <cell r="AQ266"/>
          <cell r="AR266"/>
          <cell r="AS266"/>
          <cell r="AT266"/>
          <cell r="AU266"/>
          <cell r="AV266"/>
          <cell r="AW266"/>
          <cell r="AX266">
            <v>127966.5</v>
          </cell>
          <cell r="AY266"/>
          <cell r="AZ266">
            <v>127966.5</v>
          </cell>
          <cell r="BA266">
            <v>127966.5</v>
          </cell>
          <cell r="BB266">
            <v>127966.5</v>
          </cell>
          <cell r="BC266">
            <v>127966.5</v>
          </cell>
          <cell r="BD266">
            <v>127966.5</v>
          </cell>
          <cell r="BE266">
            <v>127966.5</v>
          </cell>
          <cell r="BF266">
            <v>127966.5</v>
          </cell>
          <cell r="BG266">
            <v>127966.5</v>
          </cell>
          <cell r="BH266">
            <v>127966.5</v>
          </cell>
          <cell r="BI266">
            <v>127966.5</v>
          </cell>
          <cell r="BJ266">
            <v>127966.5</v>
          </cell>
          <cell r="BK266">
            <v>127966.5</v>
          </cell>
          <cell r="BL266">
            <v>127966.5</v>
          </cell>
          <cell r="BM266">
            <v>127966.5</v>
          </cell>
          <cell r="BN266">
            <v>127966.5</v>
          </cell>
          <cell r="BO266">
            <v>127966.5</v>
          </cell>
          <cell r="BP266">
            <v>0</v>
          </cell>
          <cell r="BQ266">
            <v>0</v>
          </cell>
          <cell r="BR266">
            <v>0</v>
          </cell>
          <cell r="BS266">
            <v>0</v>
          </cell>
          <cell r="BT266">
            <v>0</v>
          </cell>
          <cell r="BV266" t="str">
            <v>High Performance New Construction2011Adjustment</v>
          </cell>
        </row>
        <row r="267">
          <cell r="L267"/>
          <cell r="M267"/>
          <cell r="N267"/>
          <cell r="O267"/>
          <cell r="P267"/>
          <cell r="Q267"/>
          <cell r="R267"/>
          <cell r="S267">
            <v>5.0205956000000003E-2</v>
          </cell>
          <cell r="T267"/>
          <cell r="U267">
            <v>5.0205956000000003E-2</v>
          </cell>
          <cell r="V267">
            <v>0</v>
          </cell>
          <cell r="W267">
            <v>0</v>
          </cell>
          <cell r="X267">
            <v>0</v>
          </cell>
          <cell r="Y267">
            <v>0</v>
          </cell>
          <cell r="Z267">
            <v>0</v>
          </cell>
          <cell r="AA267">
            <v>0</v>
          </cell>
          <cell r="AB267">
            <v>0</v>
          </cell>
          <cell r="AC267">
            <v>0</v>
          </cell>
          <cell r="AD267">
            <v>0</v>
          </cell>
          <cell r="AE267">
            <v>0</v>
          </cell>
          <cell r="AF267">
            <v>0</v>
          </cell>
          <cell r="AG267">
            <v>0</v>
          </cell>
          <cell r="AH267">
            <v>0</v>
          </cell>
          <cell r="AI267">
            <v>0</v>
          </cell>
          <cell r="AJ267">
            <v>0</v>
          </cell>
          <cell r="AK267">
            <v>0</v>
          </cell>
          <cell r="AL267">
            <v>0</v>
          </cell>
          <cell r="AM267">
            <v>0</v>
          </cell>
          <cell r="AN267">
            <v>0</v>
          </cell>
          <cell r="AO267">
            <v>0</v>
          </cell>
          <cell r="AQ267"/>
          <cell r="AR267"/>
          <cell r="AS267"/>
          <cell r="AT267"/>
          <cell r="AU267"/>
          <cell r="AV267"/>
          <cell r="AW267"/>
          <cell r="AX267">
            <v>963.88087459999997</v>
          </cell>
          <cell r="AY267"/>
          <cell r="AZ267">
            <v>963.88087459999997</v>
          </cell>
          <cell r="BA267">
            <v>0</v>
          </cell>
          <cell r="BB267">
            <v>0</v>
          </cell>
          <cell r="BC267">
            <v>0</v>
          </cell>
          <cell r="BD267">
            <v>0</v>
          </cell>
          <cell r="BE267">
            <v>0</v>
          </cell>
          <cell r="BF267">
            <v>0</v>
          </cell>
          <cell r="BG267">
            <v>0</v>
          </cell>
          <cell r="BH267">
            <v>0</v>
          </cell>
          <cell r="BI267">
            <v>0</v>
          </cell>
          <cell r="BJ267">
            <v>0</v>
          </cell>
          <cell r="BK267">
            <v>0</v>
          </cell>
          <cell r="BL267">
            <v>0</v>
          </cell>
          <cell r="BM267">
            <v>0</v>
          </cell>
          <cell r="BN267">
            <v>0</v>
          </cell>
          <cell r="BO267">
            <v>0</v>
          </cell>
          <cell r="BP267">
            <v>0</v>
          </cell>
          <cell r="BQ267">
            <v>0</v>
          </cell>
          <cell r="BR267">
            <v>0</v>
          </cell>
          <cell r="BS267">
            <v>0</v>
          </cell>
          <cell r="BT267">
            <v>0</v>
          </cell>
          <cell r="BV267" t="str">
            <v>Home Assistance Program2011Adjustment</v>
          </cell>
        </row>
        <row r="268">
          <cell r="L268"/>
          <cell r="M268"/>
          <cell r="N268"/>
          <cell r="O268"/>
          <cell r="P268"/>
          <cell r="Q268"/>
          <cell r="R268"/>
          <cell r="S268">
            <v>256.03823261252819</v>
          </cell>
          <cell r="T268"/>
          <cell r="U268">
            <v>256.03823261252819</v>
          </cell>
          <cell r="V268">
            <v>256.03823261252819</v>
          </cell>
          <cell r="W268">
            <v>256.03823261252819</v>
          </cell>
          <cell r="X268">
            <v>256.03823261252819</v>
          </cell>
          <cell r="Y268">
            <v>256.03823261252819</v>
          </cell>
          <cell r="Z268">
            <v>256.03823261252819</v>
          </cell>
          <cell r="AA268">
            <v>256.03823261252819</v>
          </cell>
          <cell r="AB268">
            <v>256.03823261252819</v>
          </cell>
          <cell r="AC268">
            <v>256.03823261252819</v>
          </cell>
          <cell r="AD268">
            <v>207.85665217617645</v>
          </cell>
          <cell r="AE268">
            <v>0</v>
          </cell>
          <cell r="AF268">
            <v>0</v>
          </cell>
          <cell r="AG268">
            <v>0</v>
          </cell>
          <cell r="AH268">
            <v>0</v>
          </cell>
          <cell r="AI268">
            <v>0</v>
          </cell>
          <cell r="AJ268">
            <v>0</v>
          </cell>
          <cell r="AK268">
            <v>0</v>
          </cell>
          <cell r="AL268">
            <v>0</v>
          </cell>
          <cell r="AM268">
            <v>0</v>
          </cell>
          <cell r="AN268">
            <v>0</v>
          </cell>
          <cell r="AO268">
            <v>0</v>
          </cell>
          <cell r="AQ268"/>
          <cell r="AR268"/>
          <cell r="AS268"/>
          <cell r="AT268"/>
          <cell r="AU268"/>
          <cell r="AV268"/>
          <cell r="AW268"/>
          <cell r="AX268">
            <v>470201.88961928355</v>
          </cell>
          <cell r="AY268"/>
          <cell r="AZ268">
            <v>470201.88961928355</v>
          </cell>
          <cell r="BA268">
            <v>470201.88961928355</v>
          </cell>
          <cell r="BB268">
            <v>470201.88961928355</v>
          </cell>
          <cell r="BC268">
            <v>470201.88961928355</v>
          </cell>
          <cell r="BD268">
            <v>470201.88961928355</v>
          </cell>
          <cell r="BE268">
            <v>470201.88961928355</v>
          </cell>
          <cell r="BF268">
            <v>470201.88961928355</v>
          </cell>
          <cell r="BG268">
            <v>470201.88961928355</v>
          </cell>
          <cell r="BH268">
            <v>470201.88961928355</v>
          </cell>
          <cell r="BI268">
            <v>427120.63742229762</v>
          </cell>
          <cell r="BJ268">
            <v>0</v>
          </cell>
          <cell r="BK268">
            <v>0</v>
          </cell>
          <cell r="BL268">
            <v>0</v>
          </cell>
          <cell r="BM268">
            <v>0</v>
          </cell>
          <cell r="BN268">
            <v>0</v>
          </cell>
          <cell r="BO268">
            <v>0</v>
          </cell>
          <cell r="BP268">
            <v>0</v>
          </cell>
          <cell r="BQ268">
            <v>0</v>
          </cell>
          <cell r="BR268">
            <v>0</v>
          </cell>
          <cell r="BS268">
            <v>0</v>
          </cell>
          <cell r="BT268">
            <v>0</v>
          </cell>
          <cell r="BV268" t="str">
            <v>HVAC Incentives2011Current year savings</v>
          </cell>
        </row>
        <row r="269">
          <cell r="L269"/>
          <cell r="M269"/>
          <cell r="N269"/>
          <cell r="O269"/>
          <cell r="P269"/>
          <cell r="Q269"/>
          <cell r="R269"/>
          <cell r="S269">
            <v>-47.960857457883151</v>
          </cell>
          <cell r="T269"/>
          <cell r="U269">
            <v>-47.960857457883151</v>
          </cell>
          <cell r="V269">
            <v>-47.960857457883151</v>
          </cell>
          <cell r="W269">
            <v>-47.960857457883151</v>
          </cell>
          <cell r="X269">
            <v>-47.960857457883151</v>
          </cell>
          <cell r="Y269">
            <v>-47.960857457883151</v>
          </cell>
          <cell r="Z269">
            <v>-47.960857457883151</v>
          </cell>
          <cell r="AA269">
            <v>-47.960857457883151</v>
          </cell>
          <cell r="AB269">
            <v>-47.960857457883151</v>
          </cell>
          <cell r="AC269">
            <v>-47.960857457883151</v>
          </cell>
          <cell r="AD269">
            <v>-39.304288086385895</v>
          </cell>
          <cell r="AE269">
            <v>0</v>
          </cell>
          <cell r="AF269">
            <v>0</v>
          </cell>
          <cell r="AG269">
            <v>0</v>
          </cell>
          <cell r="AH269">
            <v>0</v>
          </cell>
          <cell r="AI269">
            <v>0</v>
          </cell>
          <cell r="AJ269">
            <v>0</v>
          </cell>
          <cell r="AK269">
            <v>0</v>
          </cell>
          <cell r="AL269">
            <v>0</v>
          </cell>
          <cell r="AM269">
            <v>0</v>
          </cell>
          <cell r="AN269">
            <v>0</v>
          </cell>
          <cell r="AO269">
            <v>0</v>
          </cell>
          <cell r="AQ269"/>
          <cell r="AR269"/>
          <cell r="AS269"/>
          <cell r="AT269"/>
          <cell r="AU269"/>
          <cell r="AV269"/>
          <cell r="AW269"/>
          <cell r="AX269">
            <v>-88548.136135912064</v>
          </cell>
          <cell r="AY269"/>
          <cell r="AZ269">
            <v>-88548.136135912064</v>
          </cell>
          <cell r="BA269">
            <v>-88548.136135912064</v>
          </cell>
          <cell r="BB269">
            <v>-88548.136135912064</v>
          </cell>
          <cell r="BC269">
            <v>-88548.136135912064</v>
          </cell>
          <cell r="BD269">
            <v>-88548.136135912064</v>
          </cell>
          <cell r="BE269">
            <v>-88548.136135912064</v>
          </cell>
          <cell r="BF269">
            <v>-88548.136135912064</v>
          </cell>
          <cell r="BG269">
            <v>-88548.136135912064</v>
          </cell>
          <cell r="BH269">
            <v>-88548.136135912064</v>
          </cell>
          <cell r="BI269">
            <v>-80820.232254803224</v>
          </cell>
          <cell r="BJ269">
            <v>0</v>
          </cell>
          <cell r="BK269">
            <v>0</v>
          </cell>
          <cell r="BL269">
            <v>0</v>
          </cell>
          <cell r="BM269">
            <v>0</v>
          </cell>
          <cell r="BN269">
            <v>0</v>
          </cell>
          <cell r="BO269">
            <v>0</v>
          </cell>
          <cell r="BP269">
            <v>0</v>
          </cell>
          <cell r="BQ269">
            <v>0</v>
          </cell>
          <cell r="BR269">
            <v>0</v>
          </cell>
          <cell r="BS269">
            <v>0</v>
          </cell>
          <cell r="BT269">
            <v>0</v>
          </cell>
          <cell r="BV269" t="str">
            <v>HVAC Incentives2011Adjustment</v>
          </cell>
        </row>
        <row r="270">
          <cell r="L270"/>
          <cell r="M270"/>
          <cell r="N270"/>
          <cell r="O270"/>
          <cell r="P270"/>
          <cell r="Q270"/>
          <cell r="R270"/>
          <cell r="S270">
            <v>5.9254621619999996</v>
          </cell>
          <cell r="T270"/>
          <cell r="U270">
            <v>5.9142531619999996</v>
          </cell>
          <cell r="V270">
            <v>5.0832426850000001</v>
          </cell>
          <cell r="W270">
            <v>5.0832426850000001</v>
          </cell>
          <cell r="X270">
            <v>3.6885475520000002</v>
          </cell>
          <cell r="Y270">
            <v>2.3825346000000001</v>
          </cell>
          <cell r="Z270">
            <v>2.3825346000000001</v>
          </cell>
          <cell r="AA270">
            <v>2.335600356</v>
          </cell>
          <cell r="AB270">
            <v>2.335600356</v>
          </cell>
          <cell r="AC270">
            <v>2.3115218099999999</v>
          </cell>
          <cell r="AD270">
            <v>1.9952317100000003</v>
          </cell>
          <cell r="AE270">
            <v>1.1711559549999999</v>
          </cell>
          <cell r="AF270">
            <v>1.1711559549999999</v>
          </cell>
          <cell r="AG270">
            <v>1.1711559549999999</v>
          </cell>
          <cell r="AH270">
            <v>0</v>
          </cell>
          <cell r="AI270">
            <v>0</v>
          </cell>
          <cell r="AJ270">
            <v>0</v>
          </cell>
          <cell r="AK270">
            <v>0</v>
          </cell>
          <cell r="AL270">
            <v>0</v>
          </cell>
          <cell r="AM270">
            <v>0</v>
          </cell>
          <cell r="AN270">
            <v>0</v>
          </cell>
          <cell r="AO270">
            <v>0</v>
          </cell>
          <cell r="AQ270"/>
          <cell r="AR270"/>
          <cell r="AS270"/>
          <cell r="AT270"/>
          <cell r="AU270"/>
          <cell r="AV270"/>
          <cell r="AW270"/>
          <cell r="AX270">
            <v>83322.094815484001</v>
          </cell>
          <cell r="AY270"/>
          <cell r="AZ270">
            <v>83223.903975584006</v>
          </cell>
          <cell r="BA270">
            <v>69986.468005664006</v>
          </cell>
          <cell r="BB270">
            <v>69986.468005664006</v>
          </cell>
          <cell r="BC270">
            <v>60899.517209721002</v>
          </cell>
          <cell r="BD270">
            <v>39152.503862548001</v>
          </cell>
          <cell r="BE270">
            <v>39152.503862548001</v>
          </cell>
          <cell r="BF270">
            <v>37086.293686545003</v>
          </cell>
          <cell r="BG270">
            <v>37086.293686545003</v>
          </cell>
          <cell r="BH270">
            <v>36820.982194821001</v>
          </cell>
          <cell r="BI270">
            <v>31782.694392693</v>
          </cell>
          <cell r="BJ270">
            <v>18655.723842317999</v>
          </cell>
          <cell r="BK270">
            <v>18655.723842317999</v>
          </cell>
          <cell r="BL270">
            <v>18655.723842317999</v>
          </cell>
          <cell r="BM270">
            <v>0</v>
          </cell>
          <cell r="BN270">
            <v>0</v>
          </cell>
          <cell r="BO270">
            <v>0</v>
          </cell>
          <cell r="BP270">
            <v>0</v>
          </cell>
          <cell r="BQ270">
            <v>0</v>
          </cell>
          <cell r="BR270">
            <v>0</v>
          </cell>
          <cell r="BS270">
            <v>0</v>
          </cell>
          <cell r="BT270">
            <v>0</v>
          </cell>
          <cell r="BV270" t="str">
            <v>Bi-Annual Retailer Event2013Current year savings</v>
          </cell>
        </row>
        <row r="271">
          <cell r="L271"/>
          <cell r="M271"/>
          <cell r="N271"/>
          <cell r="O271"/>
          <cell r="P271"/>
          <cell r="Q271"/>
          <cell r="R271"/>
          <cell r="S271">
            <v>2.820048501</v>
          </cell>
          <cell r="T271"/>
          <cell r="U271">
            <v>2.8161024750000001</v>
          </cell>
          <cell r="V271">
            <v>2.106281557</v>
          </cell>
          <cell r="W271">
            <v>2.106281557</v>
          </cell>
          <cell r="X271">
            <v>1.691904141</v>
          </cell>
          <cell r="Y271">
            <v>1.6918567929999999</v>
          </cell>
          <cell r="Z271">
            <v>1.6918567929999999</v>
          </cell>
          <cell r="AA271">
            <v>1.6893345609999999</v>
          </cell>
          <cell r="AB271">
            <v>1.6893345609999999</v>
          </cell>
          <cell r="AC271">
            <v>1.687268371</v>
          </cell>
          <cell r="AD271">
            <v>1.635129606</v>
          </cell>
          <cell r="AE271">
            <v>0.95978479900000002</v>
          </cell>
          <cell r="AF271">
            <v>0.95978479900000002</v>
          </cell>
          <cell r="AG271">
            <v>0.95978479900000002</v>
          </cell>
          <cell r="AH271">
            <v>0</v>
          </cell>
          <cell r="AI271">
            <v>0</v>
          </cell>
          <cell r="AJ271">
            <v>0</v>
          </cell>
          <cell r="AK271">
            <v>0</v>
          </cell>
          <cell r="AL271">
            <v>0</v>
          </cell>
          <cell r="AM271">
            <v>0</v>
          </cell>
          <cell r="AN271">
            <v>0</v>
          </cell>
          <cell r="AO271">
            <v>0</v>
          </cell>
          <cell r="AQ271"/>
          <cell r="AR271"/>
          <cell r="AS271"/>
          <cell r="AT271"/>
          <cell r="AU271"/>
          <cell r="AV271"/>
          <cell r="AW271"/>
          <cell r="AX271">
            <v>41477.548576850997</v>
          </cell>
          <cell r="AY271"/>
          <cell r="AZ271">
            <v>41442.981393417002</v>
          </cell>
          <cell r="BA271">
            <v>30136.013293159001</v>
          </cell>
          <cell r="BB271">
            <v>30136.013293159001</v>
          </cell>
          <cell r="BC271">
            <v>27401.053318893999</v>
          </cell>
          <cell r="BD271">
            <v>27010.850267585</v>
          </cell>
          <cell r="BE271">
            <v>27010.850267585</v>
          </cell>
          <cell r="BF271">
            <v>26899.812755596002</v>
          </cell>
          <cell r="BG271">
            <v>26899.812755596002</v>
          </cell>
          <cell r="BH271">
            <v>26877.046261914998</v>
          </cell>
          <cell r="BI271">
            <v>26046.510930348999</v>
          </cell>
          <cell r="BJ271">
            <v>15288.724005422</v>
          </cell>
          <cell r="BK271">
            <v>15288.724005422</v>
          </cell>
          <cell r="BL271">
            <v>15288.724005422</v>
          </cell>
          <cell r="BM271">
            <v>0</v>
          </cell>
          <cell r="BN271">
            <v>0</v>
          </cell>
          <cell r="BO271">
            <v>0</v>
          </cell>
          <cell r="BP271">
            <v>0</v>
          </cell>
          <cell r="BQ271">
            <v>0</v>
          </cell>
          <cell r="BR271">
            <v>0</v>
          </cell>
          <cell r="BS271">
            <v>0</v>
          </cell>
          <cell r="BT271">
            <v>0</v>
          </cell>
          <cell r="BV271" t="str">
            <v>Conservation Instant Coupon Booklet2013Current year savings</v>
          </cell>
        </row>
        <row r="272">
          <cell r="L272"/>
          <cell r="M272"/>
          <cell r="N272"/>
          <cell r="O272"/>
          <cell r="P272"/>
          <cell r="Q272"/>
          <cell r="R272"/>
          <cell r="S272">
            <v>0</v>
          </cell>
          <cell r="T272"/>
          <cell r="U272">
            <v>0</v>
          </cell>
          <cell r="V272">
            <v>0</v>
          </cell>
          <cell r="W272">
            <v>0</v>
          </cell>
          <cell r="X272">
            <v>0</v>
          </cell>
          <cell r="Y272">
            <v>0</v>
          </cell>
          <cell r="Z272">
            <v>0</v>
          </cell>
          <cell r="AA272">
            <v>0</v>
          </cell>
          <cell r="AB272">
            <v>0</v>
          </cell>
          <cell r="AC272">
            <v>0</v>
          </cell>
          <cell r="AD272">
            <v>0</v>
          </cell>
          <cell r="AE272">
            <v>0</v>
          </cell>
          <cell r="AF272">
            <v>0</v>
          </cell>
          <cell r="AG272">
            <v>0</v>
          </cell>
          <cell r="AH272">
            <v>0</v>
          </cell>
          <cell r="AI272">
            <v>0</v>
          </cell>
          <cell r="AJ272">
            <v>0</v>
          </cell>
          <cell r="AK272">
            <v>0</v>
          </cell>
          <cell r="AL272">
            <v>0</v>
          </cell>
          <cell r="AM272">
            <v>0</v>
          </cell>
          <cell r="AN272">
            <v>0</v>
          </cell>
          <cell r="AO272">
            <v>0</v>
          </cell>
          <cell r="AQ272"/>
          <cell r="AR272"/>
          <cell r="AS272"/>
          <cell r="AT272"/>
          <cell r="AU272"/>
          <cell r="AV272"/>
          <cell r="AW272"/>
          <cell r="AX272">
            <v>0</v>
          </cell>
          <cell r="AY272"/>
          <cell r="AZ272">
            <v>0</v>
          </cell>
          <cell r="BA272">
            <v>0</v>
          </cell>
          <cell r="BB272">
            <v>0</v>
          </cell>
          <cell r="BC272">
            <v>0</v>
          </cell>
          <cell r="BD272">
            <v>0</v>
          </cell>
          <cell r="BE272">
            <v>0</v>
          </cell>
          <cell r="BF272">
            <v>0</v>
          </cell>
          <cell r="BG272">
            <v>0</v>
          </cell>
          <cell r="BH272">
            <v>0</v>
          </cell>
          <cell r="BI272">
            <v>0</v>
          </cell>
          <cell r="BJ272">
            <v>0</v>
          </cell>
          <cell r="BK272">
            <v>0</v>
          </cell>
          <cell r="BL272">
            <v>0</v>
          </cell>
          <cell r="BM272">
            <v>0</v>
          </cell>
          <cell r="BN272">
            <v>0</v>
          </cell>
          <cell r="BO272">
            <v>0</v>
          </cell>
          <cell r="BP272">
            <v>0</v>
          </cell>
          <cell r="BQ272">
            <v>0</v>
          </cell>
          <cell r="BR272">
            <v>0</v>
          </cell>
          <cell r="BS272">
            <v>0</v>
          </cell>
          <cell r="BT272">
            <v>0</v>
          </cell>
          <cell r="BV272" t="str">
            <v>Retailer Co-op2011Current year savings</v>
          </cell>
        </row>
        <row r="273">
          <cell r="L273"/>
          <cell r="M273"/>
          <cell r="N273"/>
          <cell r="O273"/>
          <cell r="P273"/>
          <cell r="Q273"/>
          <cell r="R273"/>
          <cell r="S273">
            <v>8.9999999999999993E-3</v>
          </cell>
          <cell r="T273"/>
          <cell r="U273">
            <v>8.9999999999999993E-3</v>
          </cell>
          <cell r="V273">
            <v>8.0000000000000002E-3</v>
          </cell>
          <cell r="W273">
            <v>8.0000000000000002E-3</v>
          </cell>
          <cell r="X273">
            <v>6.0000000000000001E-3</v>
          </cell>
          <cell r="Y273">
            <v>6.0000000000000001E-3</v>
          </cell>
          <cell r="Z273">
            <v>6.0000000000000001E-3</v>
          </cell>
          <cell r="AA273">
            <v>6.0000000000000001E-3</v>
          </cell>
          <cell r="AB273">
            <v>6.0000000000000001E-3</v>
          </cell>
          <cell r="AC273">
            <v>6.0000000000000001E-3</v>
          </cell>
          <cell r="AD273">
            <v>3.0000000000000001E-3</v>
          </cell>
          <cell r="AE273">
            <v>3.0000000000000001E-3</v>
          </cell>
          <cell r="AF273">
            <v>3.0000000000000001E-3</v>
          </cell>
          <cell r="AG273">
            <v>3.0000000000000001E-3</v>
          </cell>
          <cell r="AH273">
            <v>0</v>
          </cell>
          <cell r="AI273">
            <v>0</v>
          </cell>
          <cell r="AJ273">
            <v>0</v>
          </cell>
          <cell r="AK273">
            <v>0</v>
          </cell>
          <cell r="AL273">
            <v>0</v>
          </cell>
          <cell r="AM273">
            <v>0</v>
          </cell>
          <cell r="AN273">
            <v>0</v>
          </cell>
          <cell r="AO273">
            <v>0</v>
          </cell>
          <cell r="AQ273"/>
          <cell r="AR273"/>
          <cell r="AS273"/>
          <cell r="AT273"/>
          <cell r="AU273"/>
          <cell r="AV273"/>
          <cell r="AW273"/>
          <cell r="AX273">
            <v>128</v>
          </cell>
          <cell r="AY273"/>
          <cell r="AZ273">
            <v>128</v>
          </cell>
          <cell r="BA273">
            <v>108</v>
          </cell>
          <cell r="BB273">
            <v>108</v>
          </cell>
          <cell r="BC273">
            <v>102</v>
          </cell>
          <cell r="BD273">
            <v>102</v>
          </cell>
          <cell r="BE273">
            <v>102</v>
          </cell>
          <cell r="BF273">
            <v>102</v>
          </cell>
          <cell r="BG273">
            <v>102</v>
          </cell>
          <cell r="BH273">
            <v>102</v>
          </cell>
          <cell r="BI273">
            <v>54</v>
          </cell>
          <cell r="BJ273">
            <v>54</v>
          </cell>
          <cell r="BK273">
            <v>54</v>
          </cell>
          <cell r="BL273">
            <v>54</v>
          </cell>
          <cell r="BM273">
            <v>0</v>
          </cell>
          <cell r="BN273">
            <v>0</v>
          </cell>
          <cell r="BO273">
            <v>0</v>
          </cell>
          <cell r="BP273">
            <v>0</v>
          </cell>
          <cell r="BQ273">
            <v>0</v>
          </cell>
          <cell r="BR273">
            <v>0</v>
          </cell>
          <cell r="BS273">
            <v>0</v>
          </cell>
          <cell r="BT273">
            <v>0</v>
          </cell>
          <cell r="BV273" t="str">
            <v>Conservation Instant Coupon Booklet2013Adjustment</v>
          </cell>
        </row>
        <row r="274">
          <cell r="L274"/>
          <cell r="M274"/>
          <cell r="N274"/>
          <cell r="O274"/>
          <cell r="P274"/>
          <cell r="Q274"/>
          <cell r="R274"/>
          <cell r="S274">
            <v>3.9857394919999991</v>
          </cell>
          <cell r="T274"/>
          <cell r="U274">
            <v>3.9857394919999991</v>
          </cell>
          <cell r="V274">
            <v>3.9857394919999991</v>
          </cell>
          <cell r="W274">
            <v>3.9857394919999991</v>
          </cell>
          <cell r="X274">
            <v>3.9857394919999991</v>
          </cell>
          <cell r="Y274">
            <v>3.9857394919999991</v>
          </cell>
          <cell r="Z274">
            <v>3.9857394919999991</v>
          </cell>
          <cell r="AA274">
            <v>3.9857394919999991</v>
          </cell>
          <cell r="AB274">
            <v>3.9857394919999991</v>
          </cell>
          <cell r="AC274">
            <v>3.9857394919999991</v>
          </cell>
          <cell r="AD274">
            <v>3.9857394919999991</v>
          </cell>
          <cell r="AE274">
            <v>3.9857394919999991</v>
          </cell>
          <cell r="AF274">
            <v>2.756945349</v>
          </cell>
          <cell r="AG274">
            <v>0</v>
          </cell>
          <cell r="AH274">
            <v>0</v>
          </cell>
          <cell r="AI274">
            <v>0</v>
          </cell>
          <cell r="AJ274">
            <v>0</v>
          </cell>
          <cell r="AK274">
            <v>0</v>
          </cell>
          <cell r="AL274">
            <v>0</v>
          </cell>
          <cell r="AM274">
            <v>0</v>
          </cell>
          <cell r="AN274">
            <v>0</v>
          </cell>
          <cell r="AO274">
            <v>0</v>
          </cell>
          <cell r="AQ274"/>
          <cell r="AR274"/>
          <cell r="AS274"/>
          <cell r="AT274"/>
          <cell r="AU274"/>
          <cell r="AV274"/>
          <cell r="AW274"/>
          <cell r="AX274">
            <v>7294.7129221159994</v>
          </cell>
          <cell r="AY274"/>
          <cell r="AZ274">
            <v>7294.7129221159994</v>
          </cell>
          <cell r="BA274">
            <v>7294.7129221159994</v>
          </cell>
          <cell r="BB274">
            <v>7294.7129221159994</v>
          </cell>
          <cell r="BC274">
            <v>7294.7129221159994</v>
          </cell>
          <cell r="BD274">
            <v>7294.7129221159994</v>
          </cell>
          <cell r="BE274">
            <v>7294.7129221159994</v>
          </cell>
          <cell r="BF274">
            <v>7294.7129221159994</v>
          </cell>
          <cell r="BG274">
            <v>7294.7129221159994</v>
          </cell>
          <cell r="BH274">
            <v>7294.7129221159994</v>
          </cell>
          <cell r="BI274">
            <v>7294.7129221159994</v>
          </cell>
          <cell r="BJ274">
            <v>6069.7271199979996</v>
          </cell>
          <cell r="BK274">
            <v>0</v>
          </cell>
          <cell r="BL274">
            <v>0</v>
          </cell>
          <cell r="BM274">
            <v>0</v>
          </cell>
          <cell r="BN274">
            <v>0</v>
          </cell>
          <cell r="BO274">
            <v>0</v>
          </cell>
          <cell r="BP274">
            <v>0</v>
          </cell>
          <cell r="BQ274">
            <v>0</v>
          </cell>
          <cell r="BR274">
            <v>0</v>
          </cell>
          <cell r="BS274">
            <v>0</v>
          </cell>
          <cell r="BT274">
            <v>0</v>
          </cell>
          <cell r="BV274" t="str">
            <v>HVAC Incentives2012Adjustment</v>
          </cell>
        </row>
        <row r="275">
          <cell r="L275"/>
          <cell r="M275"/>
          <cell r="N275"/>
          <cell r="O275"/>
          <cell r="P275"/>
          <cell r="Q275"/>
          <cell r="R275"/>
          <cell r="S275">
            <v>0</v>
          </cell>
          <cell r="T275"/>
          <cell r="U275">
            <v>0</v>
          </cell>
          <cell r="V275">
            <v>0</v>
          </cell>
          <cell r="W275">
            <v>0</v>
          </cell>
          <cell r="X275">
            <v>0</v>
          </cell>
          <cell r="Y275">
            <v>0</v>
          </cell>
          <cell r="Z275">
            <v>0</v>
          </cell>
          <cell r="AA275">
            <v>0</v>
          </cell>
          <cell r="AB275">
            <v>0</v>
          </cell>
          <cell r="AC275">
            <v>0</v>
          </cell>
          <cell r="AD275">
            <v>0</v>
          </cell>
          <cell r="AE275">
            <v>0</v>
          </cell>
          <cell r="AF275">
            <v>0</v>
          </cell>
          <cell r="AG275">
            <v>0</v>
          </cell>
          <cell r="AH275">
            <v>0</v>
          </cell>
          <cell r="AI275">
            <v>0</v>
          </cell>
          <cell r="AJ275">
            <v>0</v>
          </cell>
          <cell r="AK275">
            <v>0</v>
          </cell>
          <cell r="AL275">
            <v>0</v>
          </cell>
          <cell r="AM275">
            <v>0</v>
          </cell>
          <cell r="AN275">
            <v>0</v>
          </cell>
          <cell r="AO275">
            <v>0</v>
          </cell>
          <cell r="AQ275"/>
          <cell r="AR275"/>
          <cell r="AS275"/>
          <cell r="AT275"/>
          <cell r="AU275"/>
          <cell r="AV275"/>
          <cell r="AW275"/>
          <cell r="AX275">
            <v>0</v>
          </cell>
          <cell r="AY275"/>
          <cell r="AZ275">
            <v>0</v>
          </cell>
          <cell r="BA275">
            <v>0</v>
          </cell>
          <cell r="BB275">
            <v>0</v>
          </cell>
          <cell r="BC275">
            <v>0</v>
          </cell>
          <cell r="BD275">
            <v>0</v>
          </cell>
          <cell r="BE275">
            <v>0</v>
          </cell>
          <cell r="BF275">
            <v>0</v>
          </cell>
          <cell r="BG275">
            <v>0</v>
          </cell>
          <cell r="BH275">
            <v>0</v>
          </cell>
          <cell r="BI275">
            <v>0</v>
          </cell>
          <cell r="BJ275">
            <v>0</v>
          </cell>
          <cell r="BK275">
            <v>0</v>
          </cell>
          <cell r="BL275">
            <v>0</v>
          </cell>
          <cell r="BM275">
            <v>0</v>
          </cell>
          <cell r="BN275">
            <v>0</v>
          </cell>
          <cell r="BO275">
            <v>0</v>
          </cell>
          <cell r="BP275">
            <v>0</v>
          </cell>
          <cell r="BQ275">
            <v>0</v>
          </cell>
          <cell r="BR275">
            <v>0</v>
          </cell>
          <cell r="BS275">
            <v>0</v>
          </cell>
          <cell r="BT275">
            <v>0</v>
          </cell>
          <cell r="BV275" t="str">
            <v>Energy Audit2013Current year savings</v>
          </cell>
        </row>
        <row r="276">
          <cell r="L276"/>
          <cell r="M276"/>
          <cell r="N276"/>
          <cell r="O276"/>
          <cell r="P276"/>
          <cell r="Q276"/>
          <cell r="R276"/>
          <cell r="S276">
            <v>2.6970118414811794E-2</v>
          </cell>
          <cell r="T276"/>
          <cell r="U276">
            <v>2.6970118414811794E-2</v>
          </cell>
          <cell r="V276">
            <v>2.6970118414811794E-2</v>
          </cell>
          <cell r="W276">
            <v>2.6970118414811794E-2</v>
          </cell>
          <cell r="X276">
            <v>2.6970118414811794E-2</v>
          </cell>
          <cell r="Y276">
            <v>2.6970118414811794E-2</v>
          </cell>
          <cell r="Z276">
            <v>2.6970118414811794E-2</v>
          </cell>
          <cell r="AA276">
            <v>2.6970118414811794E-2</v>
          </cell>
          <cell r="AB276">
            <v>2.6970118414811794E-2</v>
          </cell>
          <cell r="AC276">
            <v>2.6970118414811794E-2</v>
          </cell>
          <cell r="AD276">
            <v>2.6970118414811794E-2</v>
          </cell>
          <cell r="AE276">
            <v>2.6970118414811794E-2</v>
          </cell>
          <cell r="AF276">
            <v>2.318123949142703E-2</v>
          </cell>
          <cell r="AG276">
            <v>0</v>
          </cell>
          <cell r="AH276">
            <v>0</v>
          </cell>
          <cell r="AI276">
            <v>0</v>
          </cell>
          <cell r="AJ276">
            <v>0</v>
          </cell>
          <cell r="AK276">
            <v>0</v>
          </cell>
          <cell r="AL276">
            <v>0</v>
          </cell>
          <cell r="AM276">
            <v>0</v>
          </cell>
          <cell r="AN276">
            <v>0</v>
          </cell>
          <cell r="AO276">
            <v>0</v>
          </cell>
          <cell r="AQ276"/>
          <cell r="AR276"/>
          <cell r="AS276"/>
          <cell r="AT276"/>
          <cell r="AU276"/>
          <cell r="AV276"/>
          <cell r="AW276"/>
          <cell r="AX276">
            <v>54.833802103957183</v>
          </cell>
          <cell r="AY276"/>
          <cell r="AZ276">
            <v>54.833802103957183</v>
          </cell>
          <cell r="BA276">
            <v>54.833802103957183</v>
          </cell>
          <cell r="BB276">
            <v>54.833802103957183</v>
          </cell>
          <cell r="BC276">
            <v>54.833802103957183</v>
          </cell>
          <cell r="BD276">
            <v>54.833802103957183</v>
          </cell>
          <cell r="BE276">
            <v>54.833802103957183</v>
          </cell>
          <cell r="BF276">
            <v>54.833802103957183</v>
          </cell>
          <cell r="BG276">
            <v>54.833802103957183</v>
          </cell>
          <cell r="BH276">
            <v>54.833802103957183</v>
          </cell>
          <cell r="BI276">
            <v>54.833802103957183</v>
          </cell>
          <cell r="BJ276">
            <v>51.036121579620065</v>
          </cell>
          <cell r="BK276">
            <v>0</v>
          </cell>
          <cell r="BL276">
            <v>0</v>
          </cell>
          <cell r="BM276">
            <v>0</v>
          </cell>
          <cell r="BN276">
            <v>0</v>
          </cell>
          <cell r="BO276">
            <v>0</v>
          </cell>
          <cell r="BP276">
            <v>0</v>
          </cell>
          <cell r="BQ276">
            <v>0</v>
          </cell>
          <cell r="BR276">
            <v>0</v>
          </cell>
          <cell r="BS276">
            <v>0</v>
          </cell>
          <cell r="BT276">
            <v>0</v>
          </cell>
          <cell r="BV276" t="str">
            <v>HVAC Incentives2012Adjustment</v>
          </cell>
        </row>
        <row r="277">
          <cell r="L277"/>
          <cell r="M277"/>
          <cell r="N277"/>
          <cell r="O277"/>
          <cell r="P277"/>
          <cell r="Q277"/>
          <cell r="R277"/>
          <cell r="S277">
            <v>0</v>
          </cell>
          <cell r="T277"/>
          <cell r="U277">
            <v>0</v>
          </cell>
          <cell r="V277">
            <v>0</v>
          </cell>
          <cell r="W277">
            <v>0</v>
          </cell>
          <cell r="X277">
            <v>0</v>
          </cell>
          <cell r="Y277">
            <v>0</v>
          </cell>
          <cell r="Z277">
            <v>0</v>
          </cell>
          <cell r="AA277">
            <v>0</v>
          </cell>
          <cell r="AB277">
            <v>0</v>
          </cell>
          <cell r="AC277">
            <v>0</v>
          </cell>
          <cell r="AD277">
            <v>0</v>
          </cell>
          <cell r="AE277">
            <v>0</v>
          </cell>
          <cell r="AF277">
            <v>0</v>
          </cell>
          <cell r="AG277">
            <v>0</v>
          </cell>
          <cell r="AH277">
            <v>0</v>
          </cell>
          <cell r="AI277">
            <v>0</v>
          </cell>
          <cell r="AJ277">
            <v>0</v>
          </cell>
          <cell r="AK277">
            <v>0</v>
          </cell>
          <cell r="AL277">
            <v>0</v>
          </cell>
          <cell r="AM277">
            <v>0</v>
          </cell>
          <cell r="AN277">
            <v>0</v>
          </cell>
          <cell r="AO277">
            <v>0</v>
          </cell>
          <cell r="AQ277"/>
          <cell r="AR277"/>
          <cell r="AS277"/>
          <cell r="AT277"/>
          <cell r="AU277"/>
          <cell r="AV277"/>
          <cell r="AW277"/>
          <cell r="AX277">
            <v>0</v>
          </cell>
          <cell r="AY277"/>
          <cell r="AZ277">
            <v>0</v>
          </cell>
          <cell r="BA277">
            <v>0</v>
          </cell>
          <cell r="BB277">
            <v>0</v>
          </cell>
          <cell r="BC277">
            <v>0</v>
          </cell>
          <cell r="BD277">
            <v>0</v>
          </cell>
          <cell r="BE277">
            <v>0</v>
          </cell>
          <cell r="BF277">
            <v>0</v>
          </cell>
          <cell r="BG277">
            <v>0</v>
          </cell>
          <cell r="BH277">
            <v>0</v>
          </cell>
          <cell r="BI277">
            <v>0</v>
          </cell>
          <cell r="BJ277">
            <v>0</v>
          </cell>
          <cell r="BK277">
            <v>0</v>
          </cell>
          <cell r="BL277">
            <v>0</v>
          </cell>
          <cell r="BM277">
            <v>0</v>
          </cell>
          <cell r="BN277">
            <v>0</v>
          </cell>
          <cell r="BO277">
            <v>0</v>
          </cell>
          <cell r="BP277">
            <v>0</v>
          </cell>
          <cell r="BQ277">
            <v>0</v>
          </cell>
          <cell r="BR277">
            <v>0</v>
          </cell>
          <cell r="BS277">
            <v>0</v>
          </cell>
          <cell r="BT277">
            <v>0</v>
          </cell>
          <cell r="BV277" t="str">
            <v>Energy Audit2013Adjustment</v>
          </cell>
        </row>
        <row r="278">
          <cell r="L278"/>
          <cell r="M278"/>
          <cell r="N278"/>
          <cell r="O278"/>
          <cell r="P278"/>
          <cell r="Q278"/>
          <cell r="R278"/>
          <cell r="S278">
            <v>0</v>
          </cell>
          <cell r="T278"/>
          <cell r="U278">
            <v>0</v>
          </cell>
          <cell r="V278">
            <v>0</v>
          </cell>
          <cell r="W278">
            <v>0</v>
          </cell>
          <cell r="X278">
            <v>0</v>
          </cell>
          <cell r="Y278">
            <v>0</v>
          </cell>
          <cell r="Z278">
            <v>0</v>
          </cell>
          <cell r="AA278">
            <v>0</v>
          </cell>
          <cell r="AB278">
            <v>0</v>
          </cell>
          <cell r="AC278">
            <v>0</v>
          </cell>
          <cell r="AD278">
            <v>0</v>
          </cell>
          <cell r="AE278">
            <v>0</v>
          </cell>
          <cell r="AF278">
            <v>0</v>
          </cell>
          <cell r="AG278">
            <v>0</v>
          </cell>
          <cell r="AH278">
            <v>0</v>
          </cell>
          <cell r="AI278">
            <v>0</v>
          </cell>
          <cell r="AJ278">
            <v>0</v>
          </cell>
          <cell r="AK278">
            <v>0</v>
          </cell>
          <cell r="AL278">
            <v>0</v>
          </cell>
          <cell r="AM278">
            <v>0</v>
          </cell>
          <cell r="AN278">
            <v>0</v>
          </cell>
          <cell r="AO278">
            <v>0</v>
          </cell>
          <cell r="AQ278"/>
          <cell r="AR278"/>
          <cell r="AS278"/>
          <cell r="AT278"/>
          <cell r="AU278"/>
          <cell r="AV278"/>
          <cell r="AW278"/>
          <cell r="AX278">
            <v>0</v>
          </cell>
          <cell r="AY278"/>
          <cell r="AZ278">
            <v>0</v>
          </cell>
          <cell r="BA278">
            <v>0</v>
          </cell>
          <cell r="BB278">
            <v>0</v>
          </cell>
          <cell r="BC278">
            <v>0</v>
          </cell>
          <cell r="BD278">
            <v>0</v>
          </cell>
          <cell r="BE278">
            <v>0</v>
          </cell>
          <cell r="BF278">
            <v>0</v>
          </cell>
          <cell r="BG278">
            <v>0</v>
          </cell>
          <cell r="BH278">
            <v>0</v>
          </cell>
          <cell r="BI278">
            <v>0</v>
          </cell>
          <cell r="BJ278">
            <v>0</v>
          </cell>
          <cell r="BK278">
            <v>0</v>
          </cell>
          <cell r="BL278">
            <v>0</v>
          </cell>
          <cell r="BM278">
            <v>0</v>
          </cell>
          <cell r="BN278">
            <v>0</v>
          </cell>
          <cell r="BO278">
            <v>0</v>
          </cell>
          <cell r="BP278">
            <v>0</v>
          </cell>
          <cell r="BQ278">
            <v>0</v>
          </cell>
          <cell r="BR278">
            <v>0</v>
          </cell>
          <cell r="BS278">
            <v>0</v>
          </cell>
          <cell r="BT278">
            <v>0</v>
          </cell>
          <cell r="BV278" t="str">
            <v>Energy Manager2013Current year savings</v>
          </cell>
        </row>
        <row r="279">
          <cell r="L279"/>
          <cell r="M279"/>
          <cell r="N279"/>
          <cell r="O279"/>
          <cell r="P279"/>
          <cell r="Q279"/>
          <cell r="R279"/>
          <cell r="S279">
            <v>0.28444070599999999</v>
          </cell>
          <cell r="T279"/>
          <cell r="U279">
            <v>0.28444070599999999</v>
          </cell>
          <cell r="V279">
            <v>0.28444070599999999</v>
          </cell>
          <cell r="W279">
            <v>0.28444070599999999</v>
          </cell>
          <cell r="X279">
            <v>0.28444070599999999</v>
          </cell>
          <cell r="Y279">
            <v>0.28444070599999999</v>
          </cell>
          <cell r="Z279">
            <v>0.28444070599999999</v>
          </cell>
          <cell r="AA279">
            <v>0.28444070599999999</v>
          </cell>
          <cell r="AB279">
            <v>0.28444070599999999</v>
          </cell>
          <cell r="AC279">
            <v>0.28444070599999999</v>
          </cell>
          <cell r="AD279">
            <v>0.28444070599999999</v>
          </cell>
          <cell r="AE279">
            <v>0.28444070599999999</v>
          </cell>
          <cell r="AF279">
            <v>0</v>
          </cell>
          <cell r="AG279">
            <v>0</v>
          </cell>
          <cell r="AH279">
            <v>0</v>
          </cell>
          <cell r="AI279">
            <v>0</v>
          </cell>
          <cell r="AJ279">
            <v>0</v>
          </cell>
          <cell r="AK279">
            <v>0</v>
          </cell>
          <cell r="AL279">
            <v>0</v>
          </cell>
          <cell r="AM279">
            <v>0</v>
          </cell>
          <cell r="AN279">
            <v>0</v>
          </cell>
          <cell r="AO279">
            <v>0</v>
          </cell>
          <cell r="AQ279"/>
          <cell r="AR279"/>
          <cell r="AS279"/>
          <cell r="AT279"/>
          <cell r="AU279"/>
          <cell r="AV279"/>
          <cell r="AW279"/>
          <cell r="AX279">
            <v>551.2573926</v>
          </cell>
          <cell r="AY279"/>
          <cell r="AZ279">
            <v>551.2573926</v>
          </cell>
          <cell r="BA279">
            <v>551.2573926</v>
          </cell>
          <cell r="BB279">
            <v>551.2573926</v>
          </cell>
          <cell r="BC279">
            <v>551.2573926</v>
          </cell>
          <cell r="BD279">
            <v>551.2573926</v>
          </cell>
          <cell r="BE279">
            <v>551.2573926</v>
          </cell>
          <cell r="BF279">
            <v>551.2573926</v>
          </cell>
          <cell r="BG279">
            <v>551.2573926</v>
          </cell>
          <cell r="BH279">
            <v>551.2573926</v>
          </cell>
          <cell r="BI279">
            <v>551.2573926</v>
          </cell>
          <cell r="BJ279">
            <v>551.2573926</v>
          </cell>
          <cell r="BK279">
            <v>0</v>
          </cell>
          <cell r="BL279">
            <v>0</v>
          </cell>
          <cell r="BM279">
            <v>0</v>
          </cell>
          <cell r="BN279">
            <v>0</v>
          </cell>
          <cell r="BO279">
            <v>0</v>
          </cell>
          <cell r="BP279">
            <v>0</v>
          </cell>
          <cell r="BQ279">
            <v>0</v>
          </cell>
          <cell r="BR279">
            <v>0</v>
          </cell>
          <cell r="BS279">
            <v>0</v>
          </cell>
          <cell r="BT279">
            <v>0</v>
          </cell>
          <cell r="BV279" t="str">
            <v>HVAC Incentives2012Adjustment</v>
          </cell>
        </row>
        <row r="280">
          <cell r="L280"/>
          <cell r="M280"/>
          <cell r="N280"/>
          <cell r="O280"/>
          <cell r="P280"/>
          <cell r="Q280"/>
          <cell r="R280"/>
          <cell r="S280">
            <v>11.7135</v>
          </cell>
          <cell r="T280"/>
          <cell r="U280">
            <v>11.7135</v>
          </cell>
          <cell r="V280">
            <v>11.7135</v>
          </cell>
          <cell r="W280">
            <v>11.7135</v>
          </cell>
          <cell r="X280">
            <v>10.345499999999999</v>
          </cell>
          <cell r="Y280">
            <v>10.345499999999999</v>
          </cell>
          <cell r="Z280">
            <v>10.345499999999999</v>
          </cell>
          <cell r="AA280">
            <v>10.345499999999999</v>
          </cell>
          <cell r="AB280">
            <v>10.345499999999999</v>
          </cell>
          <cell r="AC280">
            <v>0</v>
          </cell>
          <cell r="AD280">
            <v>0</v>
          </cell>
          <cell r="AE280">
            <v>0</v>
          </cell>
          <cell r="AF280">
            <v>0</v>
          </cell>
          <cell r="AG280">
            <v>0</v>
          </cell>
          <cell r="AH280">
            <v>0</v>
          </cell>
          <cell r="AI280">
            <v>0</v>
          </cell>
          <cell r="AJ280">
            <v>0</v>
          </cell>
          <cell r="AK280">
            <v>0</v>
          </cell>
          <cell r="AL280">
            <v>0</v>
          </cell>
          <cell r="AM280">
            <v>0</v>
          </cell>
          <cell r="AN280">
            <v>0</v>
          </cell>
          <cell r="AO280">
            <v>0</v>
          </cell>
          <cell r="AQ280"/>
          <cell r="AR280"/>
          <cell r="AS280"/>
          <cell r="AT280"/>
          <cell r="AU280"/>
          <cell r="AV280"/>
          <cell r="AW280"/>
          <cell r="AX280">
            <v>141300</v>
          </cell>
          <cell r="AY280"/>
          <cell r="AZ280">
            <v>141300</v>
          </cell>
          <cell r="BA280">
            <v>141300</v>
          </cell>
          <cell r="BB280">
            <v>141300</v>
          </cell>
          <cell r="BC280">
            <v>52740</v>
          </cell>
          <cell r="BD280">
            <v>52740</v>
          </cell>
          <cell r="BE280">
            <v>52740</v>
          </cell>
          <cell r="BF280">
            <v>52740</v>
          </cell>
          <cell r="BG280">
            <v>52740</v>
          </cell>
          <cell r="BH280">
            <v>0</v>
          </cell>
          <cell r="BI280">
            <v>0</v>
          </cell>
          <cell r="BJ280">
            <v>0</v>
          </cell>
          <cell r="BK280">
            <v>0</v>
          </cell>
          <cell r="BL280">
            <v>0</v>
          </cell>
          <cell r="BM280">
            <v>0</v>
          </cell>
          <cell r="BN280">
            <v>0</v>
          </cell>
          <cell r="BO280">
            <v>0</v>
          </cell>
          <cell r="BP280">
            <v>0</v>
          </cell>
          <cell r="BQ280">
            <v>0</v>
          </cell>
          <cell r="BR280">
            <v>0</v>
          </cell>
          <cell r="BS280">
            <v>0</v>
          </cell>
          <cell r="BT280">
            <v>0</v>
          </cell>
          <cell r="BV280" t="str">
            <v>Energy Manager2013Adjustment</v>
          </cell>
        </row>
        <row r="281">
          <cell r="L281"/>
          <cell r="M281"/>
          <cell r="N281"/>
          <cell r="O281"/>
          <cell r="P281"/>
          <cell r="Q281"/>
          <cell r="R281"/>
          <cell r="S281">
            <v>24.697805370000001</v>
          </cell>
          <cell r="T281"/>
          <cell r="U281">
            <v>24.527048966999999</v>
          </cell>
          <cell r="V281">
            <v>22.471504924000001</v>
          </cell>
          <cell r="W281">
            <v>22.273536948</v>
          </cell>
          <cell r="X281">
            <v>20.333828678</v>
          </cell>
          <cell r="Y281">
            <v>20.333828678</v>
          </cell>
          <cell r="Z281">
            <v>20.333828678</v>
          </cell>
          <cell r="AA281">
            <v>20.333828678</v>
          </cell>
          <cell r="AB281">
            <v>18.356077258999999</v>
          </cell>
          <cell r="AC281">
            <v>17.124184486000001</v>
          </cell>
          <cell r="AD281">
            <v>17.124184486000001</v>
          </cell>
          <cell r="AE281">
            <v>17.124184486000001</v>
          </cell>
          <cell r="AF281">
            <v>17.124184486000001</v>
          </cell>
          <cell r="AG281">
            <v>17.124184486000001</v>
          </cell>
          <cell r="AH281">
            <v>0.17128180000000001</v>
          </cell>
          <cell r="AI281">
            <v>0</v>
          </cell>
          <cell r="AJ281">
            <v>0</v>
          </cell>
          <cell r="AK281">
            <v>0</v>
          </cell>
          <cell r="AL281">
            <v>0</v>
          </cell>
          <cell r="AM281">
            <v>0</v>
          </cell>
          <cell r="AN281">
            <v>0</v>
          </cell>
          <cell r="AO281">
            <v>0</v>
          </cell>
          <cell r="AQ281"/>
          <cell r="AR281"/>
          <cell r="AS281"/>
          <cell r="AT281"/>
          <cell r="AU281"/>
          <cell r="AV281"/>
          <cell r="AW281"/>
          <cell r="AX281">
            <v>129033.4649086</v>
          </cell>
          <cell r="AY281"/>
          <cell r="AZ281">
            <v>125557.75474166901</v>
          </cell>
          <cell r="BA281">
            <v>85987.186573029001</v>
          </cell>
          <cell r="BB281">
            <v>85802.296649933007</v>
          </cell>
          <cell r="BC281">
            <v>69806.888874053999</v>
          </cell>
          <cell r="BD281">
            <v>69806.888874053999</v>
          </cell>
          <cell r="BE281">
            <v>69806.888874053999</v>
          </cell>
          <cell r="BF281">
            <v>69806.888874053999</v>
          </cell>
          <cell r="BG281">
            <v>54321.705097197999</v>
          </cell>
          <cell r="BH281">
            <v>44163.153160094997</v>
          </cell>
          <cell r="BI281">
            <v>44163.153160094997</v>
          </cell>
          <cell r="BJ281">
            <v>44163.153160094997</v>
          </cell>
          <cell r="BK281">
            <v>44163.153160094997</v>
          </cell>
          <cell r="BL281">
            <v>44163.153160094997</v>
          </cell>
          <cell r="BM281">
            <v>1262.7531738279999</v>
          </cell>
          <cell r="BN281">
            <v>0</v>
          </cell>
          <cell r="BO281">
            <v>0</v>
          </cell>
          <cell r="BP281">
            <v>0</v>
          </cell>
          <cell r="BQ281">
            <v>0</v>
          </cell>
          <cell r="BR281">
            <v>0</v>
          </cell>
          <cell r="BS281">
            <v>0</v>
          </cell>
          <cell r="BT281">
            <v>0</v>
          </cell>
          <cell r="BV281" t="str">
            <v>Home Assistance Program2013Current year savings</v>
          </cell>
        </row>
        <row r="282">
          <cell r="L282"/>
          <cell r="M282"/>
          <cell r="N282"/>
          <cell r="O282"/>
          <cell r="P282"/>
          <cell r="Q282"/>
          <cell r="R282"/>
          <cell r="S282">
            <v>2.3789187E-2</v>
          </cell>
          <cell r="T282"/>
          <cell r="U282">
            <v>2.3789187E-2</v>
          </cell>
          <cell r="V282">
            <v>0</v>
          </cell>
          <cell r="W282">
            <v>0</v>
          </cell>
          <cell r="X282">
            <v>0</v>
          </cell>
          <cell r="Y282">
            <v>0</v>
          </cell>
          <cell r="Z282">
            <v>0</v>
          </cell>
          <cell r="AA282">
            <v>0</v>
          </cell>
          <cell r="AB282">
            <v>0</v>
          </cell>
          <cell r="AC282">
            <v>0</v>
          </cell>
          <cell r="AD282">
            <v>0</v>
          </cell>
          <cell r="AE282">
            <v>0</v>
          </cell>
          <cell r="AF282">
            <v>0</v>
          </cell>
          <cell r="AG282">
            <v>0</v>
          </cell>
          <cell r="AH282">
            <v>0</v>
          </cell>
          <cell r="AI282">
            <v>0</v>
          </cell>
          <cell r="AJ282">
            <v>0</v>
          </cell>
          <cell r="AK282">
            <v>0</v>
          </cell>
          <cell r="AL282">
            <v>0</v>
          </cell>
          <cell r="AM282">
            <v>0</v>
          </cell>
          <cell r="AN282">
            <v>0</v>
          </cell>
          <cell r="AO282">
            <v>0</v>
          </cell>
          <cell r="AQ282"/>
          <cell r="AR282"/>
          <cell r="AS282"/>
          <cell r="AT282"/>
          <cell r="AU282"/>
          <cell r="AV282"/>
          <cell r="AW282"/>
          <cell r="AX282">
            <v>456.5668144</v>
          </cell>
          <cell r="AY282"/>
          <cell r="AZ282">
            <v>456.5668144</v>
          </cell>
          <cell r="BA282">
            <v>0</v>
          </cell>
          <cell r="BB282">
            <v>0</v>
          </cell>
          <cell r="BC282">
            <v>0</v>
          </cell>
          <cell r="BD282">
            <v>0</v>
          </cell>
          <cell r="BE282">
            <v>0</v>
          </cell>
          <cell r="BF282">
            <v>0</v>
          </cell>
          <cell r="BG282">
            <v>0</v>
          </cell>
          <cell r="BH282">
            <v>0</v>
          </cell>
          <cell r="BI282">
            <v>0</v>
          </cell>
          <cell r="BJ282">
            <v>0</v>
          </cell>
          <cell r="BK282">
            <v>0</v>
          </cell>
          <cell r="BL282">
            <v>0</v>
          </cell>
          <cell r="BM282">
            <v>0</v>
          </cell>
          <cell r="BN282">
            <v>0</v>
          </cell>
          <cell r="BO282">
            <v>0</v>
          </cell>
          <cell r="BP282">
            <v>0</v>
          </cell>
          <cell r="BQ282">
            <v>0</v>
          </cell>
          <cell r="BR282">
            <v>0</v>
          </cell>
          <cell r="BS282">
            <v>0</v>
          </cell>
          <cell r="BT282">
            <v>0</v>
          </cell>
          <cell r="BV282" t="str">
            <v>Home Assistance Program2013Adjustment</v>
          </cell>
        </row>
        <row r="283">
          <cell r="L283"/>
          <cell r="M283"/>
          <cell r="N283"/>
          <cell r="O283"/>
          <cell r="P283"/>
          <cell r="Q283"/>
          <cell r="R283"/>
          <cell r="S283">
            <v>366.38015898828752</v>
          </cell>
          <cell r="T283"/>
          <cell r="U283">
            <v>339.16453403287204</v>
          </cell>
          <cell r="V283">
            <v>295.87438525992246</v>
          </cell>
          <cell r="W283">
            <v>283.16758530281845</v>
          </cell>
          <cell r="X283">
            <v>283.16758530281845</v>
          </cell>
          <cell r="Y283">
            <v>43.662738837750268</v>
          </cell>
          <cell r="Z283">
            <v>42.613602318011964</v>
          </cell>
          <cell r="AA283">
            <v>42.613602318011964</v>
          </cell>
          <cell r="AB283">
            <v>42.613602318011964</v>
          </cell>
          <cell r="AC283">
            <v>34.864119449271982</v>
          </cell>
          <cell r="AD283">
            <v>34.864119449271982</v>
          </cell>
          <cell r="AE283">
            <v>34.864119449271982</v>
          </cell>
          <cell r="AF283">
            <v>34.864119449271982</v>
          </cell>
          <cell r="AG283">
            <v>0</v>
          </cell>
          <cell r="AH283">
            <v>0</v>
          </cell>
          <cell r="AI283">
            <v>0</v>
          </cell>
          <cell r="AJ283">
            <v>0</v>
          </cell>
          <cell r="AK283">
            <v>0</v>
          </cell>
          <cell r="AL283">
            <v>0</v>
          </cell>
          <cell r="AM283">
            <v>0</v>
          </cell>
          <cell r="AN283">
            <v>0</v>
          </cell>
          <cell r="AO283">
            <v>0</v>
          </cell>
          <cell r="AQ283"/>
          <cell r="AR283"/>
          <cell r="AS283"/>
          <cell r="AT283"/>
          <cell r="AU283"/>
          <cell r="AV283"/>
          <cell r="AW283"/>
          <cell r="AX283">
            <v>1977348.8416335071</v>
          </cell>
          <cell r="AY283"/>
          <cell r="AZ283">
            <v>1874893.0785909996</v>
          </cell>
          <cell r="BA283">
            <v>1645031.0608306474</v>
          </cell>
          <cell r="BB283">
            <v>1540271.7405649973</v>
          </cell>
          <cell r="BC283">
            <v>1540271.7405649973</v>
          </cell>
          <cell r="BD283">
            <v>108134.22992197373</v>
          </cell>
          <cell r="BE283">
            <v>104663.86624200645</v>
          </cell>
          <cell r="BF283">
            <v>104663.86624200645</v>
          </cell>
          <cell r="BG283">
            <v>104663.86624200645</v>
          </cell>
          <cell r="BH283">
            <v>89288.903555819983</v>
          </cell>
          <cell r="BI283">
            <v>89288.903555819983</v>
          </cell>
          <cell r="BJ283">
            <v>89288.903555819983</v>
          </cell>
          <cell r="BK283">
            <v>89288.903555819983</v>
          </cell>
          <cell r="BL283">
            <v>0</v>
          </cell>
          <cell r="BM283">
            <v>0</v>
          </cell>
          <cell r="BN283">
            <v>0</v>
          </cell>
          <cell r="BO283">
            <v>0</v>
          </cell>
          <cell r="BP283">
            <v>0</v>
          </cell>
          <cell r="BQ283">
            <v>0</v>
          </cell>
          <cell r="BR283">
            <v>0</v>
          </cell>
          <cell r="BS283">
            <v>0</v>
          </cell>
          <cell r="BT283">
            <v>0</v>
          </cell>
          <cell r="BV283" t="str">
            <v>Retrofit2012Current year savings</v>
          </cell>
        </row>
        <row r="284">
          <cell r="L284"/>
          <cell r="M284"/>
          <cell r="N284"/>
          <cell r="O284"/>
          <cell r="P284"/>
          <cell r="Q284"/>
          <cell r="R284"/>
          <cell r="S284">
            <v>27.63774106</v>
          </cell>
          <cell r="T284"/>
          <cell r="U284">
            <v>27.63774106</v>
          </cell>
          <cell r="V284">
            <v>26.838868132999998</v>
          </cell>
          <cell r="W284">
            <v>25.080874269999999</v>
          </cell>
          <cell r="X284">
            <v>25.080874269999999</v>
          </cell>
          <cell r="Y284">
            <v>0</v>
          </cell>
          <cell r="Z284">
            <v>0</v>
          </cell>
          <cell r="AA284">
            <v>0</v>
          </cell>
          <cell r="AB284">
            <v>0</v>
          </cell>
          <cell r="AC284">
            <v>0</v>
          </cell>
          <cell r="AD284">
            <v>0</v>
          </cell>
          <cell r="AE284">
            <v>0</v>
          </cell>
          <cell r="AF284">
            <v>0</v>
          </cell>
          <cell r="AG284">
            <v>0</v>
          </cell>
          <cell r="AH284">
            <v>0</v>
          </cell>
          <cell r="AI284">
            <v>0</v>
          </cell>
          <cell r="AJ284">
            <v>0</v>
          </cell>
          <cell r="AK284">
            <v>0</v>
          </cell>
          <cell r="AL284">
            <v>0</v>
          </cell>
          <cell r="AM284">
            <v>0</v>
          </cell>
          <cell r="AN284">
            <v>0</v>
          </cell>
          <cell r="AO284">
            <v>0</v>
          </cell>
          <cell r="AQ284"/>
          <cell r="AR284"/>
          <cell r="AS284"/>
          <cell r="AT284"/>
          <cell r="AU284"/>
          <cell r="AV284"/>
          <cell r="AW284"/>
          <cell r="AX284">
            <v>160096.103604804</v>
          </cell>
          <cell r="AY284"/>
          <cell r="AZ284">
            <v>160096.103604804</v>
          </cell>
          <cell r="BA284">
            <v>156315.05824971799</v>
          </cell>
          <cell r="BB284">
            <v>147994.51775911101</v>
          </cell>
          <cell r="BC284">
            <v>147994.51775911101</v>
          </cell>
          <cell r="BD284">
            <v>0</v>
          </cell>
          <cell r="BE284">
            <v>0</v>
          </cell>
          <cell r="BF284">
            <v>0</v>
          </cell>
          <cell r="BG284">
            <v>0</v>
          </cell>
          <cell r="BH284">
            <v>0</v>
          </cell>
          <cell r="BI284">
            <v>0</v>
          </cell>
          <cell r="BJ284">
            <v>0</v>
          </cell>
          <cell r="BK284">
            <v>0</v>
          </cell>
          <cell r="BL284">
            <v>0</v>
          </cell>
          <cell r="BM284">
            <v>0</v>
          </cell>
          <cell r="BN284">
            <v>0</v>
          </cell>
          <cell r="BO284">
            <v>0</v>
          </cell>
          <cell r="BP284">
            <v>0</v>
          </cell>
          <cell r="BQ284">
            <v>0</v>
          </cell>
          <cell r="BR284">
            <v>0</v>
          </cell>
          <cell r="BS284">
            <v>0</v>
          </cell>
          <cell r="BT284">
            <v>0</v>
          </cell>
          <cell r="BV284" t="str">
            <v>Retrofit2012Adjustment</v>
          </cell>
        </row>
        <row r="285">
          <cell r="L285"/>
          <cell r="M285"/>
          <cell r="N285"/>
          <cell r="O285"/>
          <cell r="P285"/>
          <cell r="Q285"/>
          <cell r="R285"/>
          <cell r="S285">
            <v>0</v>
          </cell>
          <cell r="T285"/>
          <cell r="U285">
            <v>0</v>
          </cell>
          <cell r="V285">
            <v>0</v>
          </cell>
          <cell r="W285">
            <v>0</v>
          </cell>
          <cell r="X285">
            <v>0</v>
          </cell>
          <cell r="Y285">
            <v>0</v>
          </cell>
          <cell r="Z285">
            <v>0</v>
          </cell>
          <cell r="AA285">
            <v>0</v>
          </cell>
          <cell r="AB285">
            <v>0</v>
          </cell>
          <cell r="AC285">
            <v>0</v>
          </cell>
          <cell r="AD285">
            <v>0</v>
          </cell>
          <cell r="AE285">
            <v>0</v>
          </cell>
          <cell r="AF285">
            <v>0</v>
          </cell>
          <cell r="AG285">
            <v>0</v>
          </cell>
          <cell r="AH285">
            <v>0</v>
          </cell>
          <cell r="AI285">
            <v>0</v>
          </cell>
          <cell r="AJ285">
            <v>0</v>
          </cell>
          <cell r="AK285">
            <v>0</v>
          </cell>
          <cell r="AL285">
            <v>0</v>
          </cell>
          <cell r="AM285">
            <v>0</v>
          </cell>
          <cell r="AN285">
            <v>0</v>
          </cell>
          <cell r="AO285">
            <v>0</v>
          </cell>
          <cell r="AQ285"/>
          <cell r="AR285"/>
          <cell r="AS285"/>
          <cell r="AT285"/>
          <cell r="AU285"/>
          <cell r="AV285"/>
          <cell r="AW285"/>
          <cell r="AX285">
            <v>0</v>
          </cell>
          <cell r="AY285"/>
          <cell r="AZ285">
            <v>0</v>
          </cell>
          <cell r="BA285">
            <v>0</v>
          </cell>
          <cell r="BB285">
            <v>0</v>
          </cell>
          <cell r="BC285">
            <v>0</v>
          </cell>
          <cell r="BD285">
            <v>0</v>
          </cell>
          <cell r="BE285">
            <v>0</v>
          </cell>
          <cell r="BF285">
            <v>0</v>
          </cell>
          <cell r="BG285">
            <v>0</v>
          </cell>
          <cell r="BH285">
            <v>0</v>
          </cell>
          <cell r="BI285">
            <v>0</v>
          </cell>
          <cell r="BJ285">
            <v>0</v>
          </cell>
          <cell r="BK285">
            <v>0</v>
          </cell>
          <cell r="BL285">
            <v>0</v>
          </cell>
          <cell r="BM285">
            <v>0</v>
          </cell>
          <cell r="BN285">
            <v>0</v>
          </cell>
          <cell r="BO285">
            <v>0</v>
          </cell>
          <cell r="BP285">
            <v>0</v>
          </cell>
          <cell r="BQ285">
            <v>0</v>
          </cell>
          <cell r="BR285">
            <v>0</v>
          </cell>
          <cell r="BS285">
            <v>0</v>
          </cell>
          <cell r="BT285">
            <v>0</v>
          </cell>
          <cell r="BV285" t="str">
            <v>Appliance Retirement2013Current year savings</v>
          </cell>
        </row>
        <row r="286">
          <cell r="L286"/>
          <cell r="M286"/>
          <cell r="N286"/>
          <cell r="O286"/>
          <cell r="P286"/>
          <cell r="Q286"/>
          <cell r="R286"/>
          <cell r="S286">
            <v>0</v>
          </cell>
          <cell r="T286"/>
          <cell r="U286">
            <v>0</v>
          </cell>
          <cell r="V286">
            <v>0</v>
          </cell>
          <cell r="W286">
            <v>0</v>
          </cell>
          <cell r="X286">
            <v>0</v>
          </cell>
          <cell r="Y286">
            <v>0</v>
          </cell>
          <cell r="Z286">
            <v>0</v>
          </cell>
          <cell r="AA286">
            <v>0</v>
          </cell>
          <cell r="AB286">
            <v>0</v>
          </cell>
          <cell r="AC286">
            <v>0</v>
          </cell>
          <cell r="AD286">
            <v>0</v>
          </cell>
          <cell r="AE286">
            <v>0</v>
          </cell>
          <cell r="AF286">
            <v>0</v>
          </cell>
          <cell r="AG286">
            <v>0</v>
          </cell>
          <cell r="AH286">
            <v>0</v>
          </cell>
          <cell r="AI286">
            <v>0</v>
          </cell>
          <cell r="AJ286">
            <v>0</v>
          </cell>
          <cell r="AK286">
            <v>0</v>
          </cell>
          <cell r="AL286">
            <v>0</v>
          </cell>
          <cell r="AM286">
            <v>0</v>
          </cell>
          <cell r="AN286">
            <v>0</v>
          </cell>
          <cell r="AO286">
            <v>0</v>
          </cell>
          <cell r="AQ286"/>
          <cell r="AR286"/>
          <cell r="AS286"/>
          <cell r="AT286"/>
          <cell r="AU286"/>
          <cell r="AV286"/>
          <cell r="AW286"/>
          <cell r="AX286">
            <v>0</v>
          </cell>
          <cell r="AY286"/>
          <cell r="AZ286">
            <v>0</v>
          </cell>
          <cell r="BA286">
            <v>0</v>
          </cell>
          <cell r="BB286">
            <v>0</v>
          </cell>
          <cell r="BC286">
            <v>0</v>
          </cell>
          <cell r="BD286">
            <v>0</v>
          </cell>
          <cell r="BE286">
            <v>0</v>
          </cell>
          <cell r="BF286">
            <v>0</v>
          </cell>
          <cell r="BG286">
            <v>0</v>
          </cell>
          <cell r="BH286">
            <v>0</v>
          </cell>
          <cell r="BI286">
            <v>0</v>
          </cell>
          <cell r="BJ286">
            <v>0</v>
          </cell>
          <cell r="BK286">
            <v>0</v>
          </cell>
          <cell r="BL286">
            <v>0</v>
          </cell>
          <cell r="BM286">
            <v>0</v>
          </cell>
          <cell r="BN286">
            <v>0</v>
          </cell>
          <cell r="BO286">
            <v>0</v>
          </cell>
          <cell r="BP286">
            <v>0</v>
          </cell>
          <cell r="BQ286">
            <v>0</v>
          </cell>
          <cell r="BR286">
            <v>0</v>
          </cell>
          <cell r="BS286">
            <v>0</v>
          </cell>
          <cell r="BT286">
            <v>0</v>
          </cell>
          <cell r="BV286" t="str">
            <v>Appliance Retirement2013Current year savings</v>
          </cell>
        </row>
        <row r="287">
          <cell r="L287"/>
          <cell r="M287"/>
          <cell r="N287"/>
          <cell r="O287"/>
          <cell r="P287"/>
          <cell r="Q287"/>
          <cell r="R287"/>
          <cell r="S287">
            <v>283.01727667180302</v>
          </cell>
          <cell r="T287"/>
          <cell r="U287">
            <v>228.33658535053877</v>
          </cell>
          <cell r="V287">
            <v>5.629368775326177</v>
          </cell>
          <cell r="W287">
            <v>0</v>
          </cell>
          <cell r="X287">
            <v>0</v>
          </cell>
          <cell r="Y287">
            <v>0</v>
          </cell>
          <cell r="Z287">
            <v>0</v>
          </cell>
          <cell r="AA287">
            <v>0</v>
          </cell>
          <cell r="AB287">
            <v>0</v>
          </cell>
          <cell r="AC287">
            <v>0</v>
          </cell>
          <cell r="AD287">
            <v>0</v>
          </cell>
          <cell r="AE287">
            <v>0</v>
          </cell>
          <cell r="AF287">
            <v>0</v>
          </cell>
          <cell r="AG287">
            <v>0</v>
          </cell>
          <cell r="AH287">
            <v>0</v>
          </cell>
          <cell r="AI287">
            <v>0</v>
          </cell>
          <cell r="AJ287">
            <v>0</v>
          </cell>
          <cell r="AK287">
            <v>0</v>
          </cell>
          <cell r="AL287">
            <v>0</v>
          </cell>
          <cell r="AM287">
            <v>0</v>
          </cell>
          <cell r="AN287">
            <v>0</v>
          </cell>
          <cell r="AO287">
            <v>0</v>
          </cell>
          <cell r="AQ287"/>
          <cell r="AR287"/>
          <cell r="AS287"/>
          <cell r="AT287"/>
          <cell r="AU287"/>
          <cell r="AV287"/>
          <cell r="AW287"/>
          <cell r="AX287">
            <v>1660494.3856609801</v>
          </cell>
          <cell r="AY287"/>
          <cell r="AZ287">
            <v>1461869.2111511116</v>
          </cell>
          <cell r="BA287">
            <v>138164.66129369556</v>
          </cell>
          <cell r="BB287">
            <v>0</v>
          </cell>
          <cell r="BC287">
            <v>0</v>
          </cell>
          <cell r="BD287">
            <v>0</v>
          </cell>
          <cell r="BE287">
            <v>0</v>
          </cell>
          <cell r="BF287">
            <v>0</v>
          </cell>
          <cell r="BG287">
            <v>0</v>
          </cell>
          <cell r="BH287">
            <v>0</v>
          </cell>
          <cell r="BI287">
            <v>0</v>
          </cell>
          <cell r="BJ287">
            <v>0</v>
          </cell>
          <cell r="BK287">
            <v>0</v>
          </cell>
          <cell r="BL287">
            <v>0</v>
          </cell>
          <cell r="BM287">
            <v>0</v>
          </cell>
          <cell r="BN287">
            <v>0</v>
          </cell>
          <cell r="BO287">
            <v>0</v>
          </cell>
          <cell r="BP287">
            <v>0</v>
          </cell>
          <cell r="BQ287">
            <v>0</v>
          </cell>
          <cell r="BR287">
            <v>0</v>
          </cell>
          <cell r="BS287">
            <v>0</v>
          </cell>
          <cell r="BT287">
            <v>0</v>
          </cell>
          <cell r="BV287" t="str">
            <v>Retrofit2011Current year savings</v>
          </cell>
        </row>
        <row r="288">
          <cell r="L288"/>
          <cell r="M288"/>
          <cell r="N288"/>
          <cell r="O288"/>
          <cell r="P288"/>
          <cell r="Q288"/>
          <cell r="R288"/>
          <cell r="S288">
            <v>14.92</v>
          </cell>
          <cell r="T288"/>
          <cell r="U288">
            <v>11.32</v>
          </cell>
          <cell r="V288">
            <v>9.94</v>
          </cell>
          <cell r="W288">
            <v>6.43</v>
          </cell>
          <cell r="X288">
            <v>1.0900000000000001</v>
          </cell>
          <cell r="Y288">
            <v>0</v>
          </cell>
          <cell r="Z288">
            <v>0</v>
          </cell>
          <cell r="AA288">
            <v>0</v>
          </cell>
          <cell r="AB288">
            <v>0</v>
          </cell>
          <cell r="AC288">
            <v>0</v>
          </cell>
          <cell r="AD288">
            <v>0</v>
          </cell>
          <cell r="AE288">
            <v>0</v>
          </cell>
          <cell r="AF288">
            <v>0</v>
          </cell>
          <cell r="AG288">
            <v>0</v>
          </cell>
          <cell r="AH288">
            <v>0</v>
          </cell>
          <cell r="AI288">
            <v>0</v>
          </cell>
          <cell r="AJ288">
            <v>0</v>
          </cell>
          <cell r="AK288">
            <v>0</v>
          </cell>
          <cell r="AL288">
            <v>0</v>
          </cell>
          <cell r="AM288">
            <v>0</v>
          </cell>
          <cell r="AN288">
            <v>0</v>
          </cell>
          <cell r="AO288">
            <v>0</v>
          </cell>
          <cell r="AQ288"/>
          <cell r="AR288"/>
          <cell r="AS288"/>
          <cell r="AT288"/>
          <cell r="AU288"/>
          <cell r="AV288"/>
          <cell r="AW288"/>
          <cell r="AX288">
            <v>289779</v>
          </cell>
          <cell r="AY288"/>
          <cell r="AZ288">
            <v>216109</v>
          </cell>
          <cell r="BA288">
            <v>188095</v>
          </cell>
          <cell r="BB288">
            <v>116375</v>
          </cell>
          <cell r="BC288">
            <v>7264</v>
          </cell>
          <cell r="BD288">
            <v>0</v>
          </cell>
          <cell r="BE288">
            <v>0</v>
          </cell>
          <cell r="BF288">
            <v>0</v>
          </cell>
          <cell r="BG288">
            <v>0</v>
          </cell>
          <cell r="BH288">
            <v>0</v>
          </cell>
          <cell r="BI288">
            <v>0</v>
          </cell>
          <cell r="BJ288">
            <v>0</v>
          </cell>
          <cell r="BK288">
            <v>0</v>
          </cell>
          <cell r="BL288">
            <v>0</v>
          </cell>
          <cell r="BM288">
            <v>0</v>
          </cell>
          <cell r="BN288">
            <v>0</v>
          </cell>
          <cell r="BO288">
            <v>0</v>
          </cell>
          <cell r="BP288">
            <v>0</v>
          </cell>
          <cell r="BQ288">
            <v>0</v>
          </cell>
          <cell r="BR288">
            <v>0</v>
          </cell>
          <cell r="BS288">
            <v>0</v>
          </cell>
          <cell r="BT288">
            <v>0</v>
          </cell>
          <cell r="BV288" t="str">
            <v>Retrofit2012Adjustment</v>
          </cell>
        </row>
        <row r="289">
          <cell r="L289"/>
          <cell r="M289"/>
          <cell r="N289"/>
          <cell r="O289"/>
          <cell r="P289"/>
          <cell r="Q289"/>
          <cell r="R289"/>
          <cell r="S289">
            <v>0.48780215300000002</v>
          </cell>
          <cell r="T289"/>
          <cell r="U289">
            <v>0.48780215300000002</v>
          </cell>
          <cell r="V289">
            <v>0.48780215300000002</v>
          </cell>
          <cell r="W289">
            <v>0.48780215300000002</v>
          </cell>
          <cell r="X289">
            <v>0.48780215300000002</v>
          </cell>
          <cell r="Y289">
            <v>0</v>
          </cell>
          <cell r="Z289">
            <v>0</v>
          </cell>
          <cell r="AA289">
            <v>0</v>
          </cell>
          <cell r="AB289">
            <v>0</v>
          </cell>
          <cell r="AC289">
            <v>0</v>
          </cell>
          <cell r="AD289">
            <v>0</v>
          </cell>
          <cell r="AE289">
            <v>0</v>
          </cell>
          <cell r="AF289">
            <v>0</v>
          </cell>
          <cell r="AG289">
            <v>0</v>
          </cell>
          <cell r="AH289">
            <v>0</v>
          </cell>
          <cell r="AI289">
            <v>0</v>
          </cell>
          <cell r="AJ289">
            <v>0</v>
          </cell>
          <cell r="AK289">
            <v>0</v>
          </cell>
          <cell r="AL289">
            <v>0</v>
          </cell>
          <cell r="AM289">
            <v>0</v>
          </cell>
          <cell r="AN289">
            <v>0</v>
          </cell>
          <cell r="AO289">
            <v>0</v>
          </cell>
          <cell r="AQ289"/>
          <cell r="AR289"/>
          <cell r="AS289"/>
          <cell r="AT289"/>
          <cell r="AU289"/>
          <cell r="AV289"/>
          <cell r="AW289"/>
          <cell r="AX289">
            <v>1772.4534346559999</v>
          </cell>
          <cell r="AY289"/>
          <cell r="AZ289">
            <v>1772.4534346559999</v>
          </cell>
          <cell r="BA289">
            <v>1772.4534346559999</v>
          </cell>
          <cell r="BB289">
            <v>1772.4534346559999</v>
          </cell>
          <cell r="BC289">
            <v>1772.4534346559999</v>
          </cell>
          <cell r="BD289">
            <v>0</v>
          </cell>
          <cell r="BE289">
            <v>0</v>
          </cell>
          <cell r="BF289">
            <v>0</v>
          </cell>
          <cell r="BG289">
            <v>0</v>
          </cell>
          <cell r="BH289">
            <v>0</v>
          </cell>
          <cell r="BI289">
            <v>0</v>
          </cell>
          <cell r="BJ289">
            <v>0</v>
          </cell>
          <cell r="BK289">
            <v>0</v>
          </cell>
          <cell r="BL289">
            <v>0</v>
          </cell>
          <cell r="BM289">
            <v>0</v>
          </cell>
          <cell r="BN289">
            <v>0</v>
          </cell>
          <cell r="BO289">
            <v>0</v>
          </cell>
          <cell r="BP289">
            <v>0</v>
          </cell>
          <cell r="BQ289">
            <v>0</v>
          </cell>
          <cell r="BR289">
            <v>0</v>
          </cell>
          <cell r="BS289">
            <v>0</v>
          </cell>
          <cell r="BT289">
            <v>0</v>
          </cell>
          <cell r="BV289" t="str">
            <v>Energy Audit2012Adjustment</v>
          </cell>
        </row>
        <row r="290">
          <cell r="L290"/>
          <cell r="M290"/>
          <cell r="N290"/>
          <cell r="O290"/>
          <cell r="P290"/>
          <cell r="Q290"/>
          <cell r="R290"/>
          <cell r="S290">
            <v>166.82965403</v>
          </cell>
          <cell r="T290"/>
          <cell r="U290">
            <v>166.82965403</v>
          </cell>
          <cell r="V290">
            <v>166.82965403</v>
          </cell>
          <cell r="W290">
            <v>166.82965403</v>
          </cell>
          <cell r="X290">
            <v>166.82965403</v>
          </cell>
          <cell r="Y290">
            <v>166.82965403</v>
          </cell>
          <cell r="Z290">
            <v>166.82965403</v>
          </cell>
          <cell r="AA290">
            <v>166.82965403</v>
          </cell>
          <cell r="AB290">
            <v>166.82965403</v>
          </cell>
          <cell r="AC290">
            <v>166.82965403</v>
          </cell>
          <cell r="AD290">
            <v>166.82965403</v>
          </cell>
          <cell r="AE290">
            <v>166.82965403</v>
          </cell>
          <cell r="AF290">
            <v>130.41674117299999</v>
          </cell>
          <cell r="AG290">
            <v>0</v>
          </cell>
          <cell r="AH290">
            <v>0</v>
          </cell>
          <cell r="AI290">
            <v>0</v>
          </cell>
          <cell r="AJ290">
            <v>0</v>
          </cell>
          <cell r="AK290">
            <v>0</v>
          </cell>
          <cell r="AL290">
            <v>0</v>
          </cell>
          <cell r="AM290">
            <v>0</v>
          </cell>
          <cell r="AN290">
            <v>0</v>
          </cell>
          <cell r="AO290">
            <v>0</v>
          </cell>
          <cell r="AQ290"/>
          <cell r="AR290"/>
          <cell r="AS290"/>
          <cell r="AT290"/>
          <cell r="AU290"/>
          <cell r="AV290"/>
          <cell r="AW290"/>
          <cell r="AX290">
            <v>285796.35990693897</v>
          </cell>
          <cell r="AY290"/>
          <cell r="AZ290">
            <v>285796.35990693897</v>
          </cell>
          <cell r="BA290">
            <v>285796.35990693897</v>
          </cell>
          <cell r="BB290">
            <v>285796.35990693897</v>
          </cell>
          <cell r="BC290">
            <v>285796.35990693897</v>
          </cell>
          <cell r="BD290">
            <v>285796.35990693897</v>
          </cell>
          <cell r="BE290">
            <v>285796.35990693897</v>
          </cell>
          <cell r="BF290">
            <v>285796.35990693897</v>
          </cell>
          <cell r="BG290">
            <v>285796.35990693897</v>
          </cell>
          <cell r="BH290">
            <v>285796.35990693897</v>
          </cell>
          <cell r="BI290">
            <v>285796.35990693897</v>
          </cell>
          <cell r="BJ290">
            <v>285796.35990693897</v>
          </cell>
          <cell r="BK290">
            <v>253233.951627723</v>
          </cell>
          <cell r="BL290">
            <v>0</v>
          </cell>
          <cell r="BM290">
            <v>0</v>
          </cell>
          <cell r="BN290">
            <v>0</v>
          </cell>
          <cell r="BO290">
            <v>0</v>
          </cell>
          <cell r="BP290">
            <v>0</v>
          </cell>
          <cell r="BQ290">
            <v>0</v>
          </cell>
          <cell r="BR290">
            <v>0</v>
          </cell>
          <cell r="BS290">
            <v>0</v>
          </cell>
          <cell r="BT290">
            <v>0</v>
          </cell>
          <cell r="BV290" t="str">
            <v>HVAC Incentives2013Current year savings</v>
          </cell>
        </row>
        <row r="291">
          <cell r="L291"/>
          <cell r="M291"/>
          <cell r="N291"/>
          <cell r="O291"/>
          <cell r="P291"/>
          <cell r="Q291"/>
          <cell r="R291"/>
          <cell r="S291">
            <v>12.614953809000001</v>
          </cell>
          <cell r="T291"/>
          <cell r="U291">
            <v>12.614953809000001</v>
          </cell>
          <cell r="V291">
            <v>12.614953809000001</v>
          </cell>
          <cell r="W291">
            <v>12.614953809000001</v>
          </cell>
          <cell r="X291">
            <v>12.614953809000001</v>
          </cell>
          <cell r="Y291">
            <v>12.614953809000001</v>
          </cell>
          <cell r="Z291">
            <v>12.614953809000001</v>
          </cell>
          <cell r="AA291">
            <v>12.614953809000001</v>
          </cell>
          <cell r="AB291">
            <v>12.614953809000001</v>
          </cell>
          <cell r="AC291">
            <v>12.614953809000001</v>
          </cell>
          <cell r="AD291">
            <v>12.614953809000001</v>
          </cell>
          <cell r="AE291">
            <v>12.614953809000001</v>
          </cell>
          <cell r="AF291">
            <v>10.254542150000001</v>
          </cell>
          <cell r="AG291">
            <v>0</v>
          </cell>
          <cell r="AH291">
            <v>0</v>
          </cell>
          <cell r="AI291">
            <v>0</v>
          </cell>
          <cell r="AJ291">
            <v>0</v>
          </cell>
          <cell r="AK291">
            <v>0</v>
          </cell>
          <cell r="AL291">
            <v>0</v>
          </cell>
          <cell r="AM291">
            <v>0</v>
          </cell>
          <cell r="AN291">
            <v>0</v>
          </cell>
          <cell r="AO291">
            <v>0</v>
          </cell>
          <cell r="AQ291"/>
          <cell r="AR291"/>
          <cell r="AS291"/>
          <cell r="AT291"/>
          <cell r="AU291"/>
          <cell r="AV291"/>
          <cell r="AW291"/>
          <cell r="AX291">
            <v>22022.349110600004</v>
          </cell>
          <cell r="AY291"/>
          <cell r="AZ291">
            <v>22022.349110600004</v>
          </cell>
          <cell r="BA291">
            <v>22022.349110600004</v>
          </cell>
          <cell r="BB291">
            <v>22022.349110600004</v>
          </cell>
          <cell r="BC291">
            <v>22022.349110600004</v>
          </cell>
          <cell r="BD291">
            <v>22022.349110600004</v>
          </cell>
          <cell r="BE291">
            <v>22022.349110600004</v>
          </cell>
          <cell r="BF291">
            <v>22022.349110600004</v>
          </cell>
          <cell r="BG291">
            <v>22022.349110600004</v>
          </cell>
          <cell r="BH291">
            <v>22022.349110600004</v>
          </cell>
          <cell r="BI291">
            <v>22022.349110600004</v>
          </cell>
          <cell r="BJ291">
            <v>22022.349110600004</v>
          </cell>
          <cell r="BK291">
            <v>19911.540550000002</v>
          </cell>
          <cell r="BL291">
            <v>0</v>
          </cell>
          <cell r="BM291">
            <v>0</v>
          </cell>
          <cell r="BN291">
            <v>0</v>
          </cell>
          <cell r="BO291">
            <v>0</v>
          </cell>
          <cell r="BP291">
            <v>0</v>
          </cell>
          <cell r="BQ291">
            <v>0</v>
          </cell>
          <cell r="BR291">
            <v>0</v>
          </cell>
          <cell r="BS291">
            <v>0</v>
          </cell>
          <cell r="BT291">
            <v>0</v>
          </cell>
          <cell r="BV291" t="str">
            <v>HVAC Incentives2013Adjustment</v>
          </cell>
        </row>
        <row r="292">
          <cell r="L292"/>
          <cell r="M292"/>
          <cell r="N292"/>
          <cell r="O292"/>
          <cell r="P292"/>
          <cell r="Q292"/>
          <cell r="R292"/>
          <cell r="S292">
            <v>5.3575108489999996</v>
          </cell>
          <cell r="T292"/>
          <cell r="U292">
            <v>5.3575108489999996</v>
          </cell>
          <cell r="V292">
            <v>4.0103188489999999</v>
          </cell>
          <cell r="W292">
            <v>4.0103188489999999</v>
          </cell>
          <cell r="X292">
            <v>4.0103188489999999</v>
          </cell>
          <cell r="Y292">
            <v>4.0103188489999999</v>
          </cell>
          <cell r="Z292">
            <v>4.0103188489999999</v>
          </cell>
          <cell r="AA292">
            <v>4.0103188489999999</v>
          </cell>
          <cell r="AB292">
            <v>4.0103188489999999</v>
          </cell>
          <cell r="AC292">
            <v>0</v>
          </cell>
          <cell r="AD292">
            <v>0</v>
          </cell>
          <cell r="AE292">
            <v>0</v>
          </cell>
          <cell r="AF292">
            <v>0</v>
          </cell>
          <cell r="AG292">
            <v>0</v>
          </cell>
          <cell r="AH292">
            <v>0</v>
          </cell>
          <cell r="AI292">
            <v>0</v>
          </cell>
          <cell r="AJ292">
            <v>0</v>
          </cell>
          <cell r="AK292">
            <v>0</v>
          </cell>
          <cell r="AL292">
            <v>0</v>
          </cell>
          <cell r="AM292">
            <v>0</v>
          </cell>
          <cell r="AN292">
            <v>0</v>
          </cell>
          <cell r="AO292">
            <v>0</v>
          </cell>
          <cell r="AQ292"/>
          <cell r="AR292"/>
          <cell r="AS292"/>
          <cell r="AT292"/>
          <cell r="AU292"/>
          <cell r="AV292"/>
          <cell r="AW292"/>
          <cell r="AX292">
            <v>13635.28026</v>
          </cell>
          <cell r="AY292"/>
          <cell r="AZ292">
            <v>13635.28026</v>
          </cell>
          <cell r="BA292">
            <v>9182.5482599999996</v>
          </cell>
          <cell r="BB292">
            <v>9182.5482599999996</v>
          </cell>
          <cell r="BC292">
            <v>9182.5482599999996</v>
          </cell>
          <cell r="BD292">
            <v>9182.5482599999996</v>
          </cell>
          <cell r="BE292">
            <v>9182.5482599999996</v>
          </cell>
          <cell r="BF292">
            <v>9182.5482599999996</v>
          </cell>
          <cell r="BG292">
            <v>9182.5482599999996</v>
          </cell>
          <cell r="BH292">
            <v>0</v>
          </cell>
          <cell r="BI292">
            <v>0</v>
          </cell>
          <cell r="BJ292">
            <v>0</v>
          </cell>
          <cell r="BK292">
            <v>0</v>
          </cell>
          <cell r="BL292">
            <v>0</v>
          </cell>
          <cell r="BM292">
            <v>0</v>
          </cell>
          <cell r="BN292">
            <v>0</v>
          </cell>
          <cell r="BO292">
            <v>0</v>
          </cell>
          <cell r="BP292">
            <v>0</v>
          </cell>
          <cell r="BQ292">
            <v>0</v>
          </cell>
          <cell r="BR292">
            <v>0</v>
          </cell>
          <cell r="BS292">
            <v>0</v>
          </cell>
          <cell r="BT292">
            <v>0</v>
          </cell>
          <cell r="BV292" t="str">
            <v>New Construction2013Current year savings</v>
          </cell>
        </row>
        <row r="293">
          <cell r="L293"/>
          <cell r="M293"/>
          <cell r="N293"/>
          <cell r="O293"/>
          <cell r="P293"/>
          <cell r="Q293"/>
          <cell r="R293"/>
          <cell r="S293">
            <v>279.63799772499999</v>
          </cell>
          <cell r="T293"/>
          <cell r="U293">
            <v>279.54245712400001</v>
          </cell>
          <cell r="V293">
            <v>277.47890975299998</v>
          </cell>
          <cell r="W293">
            <v>261.631839641</v>
          </cell>
          <cell r="X293">
            <v>242.55265632800001</v>
          </cell>
          <cell r="Y293">
            <v>241.760484967</v>
          </cell>
          <cell r="Z293">
            <v>110.120763591</v>
          </cell>
          <cell r="AA293">
            <v>110.120763591</v>
          </cell>
          <cell r="AB293">
            <v>110.120763591</v>
          </cell>
          <cell r="AC293">
            <v>101.077471113</v>
          </cell>
          <cell r="AD293">
            <v>57.469666418999999</v>
          </cell>
          <cell r="AE293">
            <v>55.916919960999998</v>
          </cell>
          <cell r="AF293">
            <v>55.916919960999998</v>
          </cell>
          <cell r="AG293">
            <v>55.916919960999998</v>
          </cell>
          <cell r="AH293">
            <v>0</v>
          </cell>
          <cell r="AI293">
            <v>0</v>
          </cell>
          <cell r="AJ293">
            <v>0</v>
          </cell>
          <cell r="AK293">
            <v>0</v>
          </cell>
          <cell r="AL293">
            <v>0</v>
          </cell>
          <cell r="AM293">
            <v>0</v>
          </cell>
          <cell r="AN293">
            <v>0</v>
          </cell>
          <cell r="AO293">
            <v>0</v>
          </cell>
          <cell r="AQ293"/>
          <cell r="AR293"/>
          <cell r="AS293"/>
          <cell r="AT293"/>
          <cell r="AU293"/>
          <cell r="AV293"/>
          <cell r="AW293"/>
          <cell r="AX293">
            <v>1401472.10243102</v>
          </cell>
          <cell r="AY293"/>
          <cell r="AZ293">
            <v>1396536.7045050501</v>
          </cell>
          <cell r="BA293">
            <v>1387526.0858360201</v>
          </cell>
          <cell r="BB293">
            <v>1312952.6159117799</v>
          </cell>
          <cell r="BC293">
            <v>1180813.5501053601</v>
          </cell>
          <cell r="BD293">
            <v>1139891.88048291</v>
          </cell>
          <cell r="BE293">
            <v>382617.15068255598</v>
          </cell>
          <cell r="BF293">
            <v>382617.15068255598</v>
          </cell>
          <cell r="BG293">
            <v>382617.15068255598</v>
          </cell>
          <cell r="BH293">
            <v>323347.98181666498</v>
          </cell>
          <cell r="BI293">
            <v>69477.707737135002</v>
          </cell>
          <cell r="BJ293">
            <v>66974.795780822998</v>
          </cell>
          <cell r="BK293">
            <v>66974.795780822998</v>
          </cell>
          <cell r="BL293">
            <v>66974.795780822998</v>
          </cell>
          <cell r="BM293">
            <v>0</v>
          </cell>
          <cell r="BN293">
            <v>0</v>
          </cell>
          <cell r="BO293">
            <v>0</v>
          </cell>
          <cell r="BP293">
            <v>0</v>
          </cell>
          <cell r="BQ293">
            <v>0</v>
          </cell>
          <cell r="BR293">
            <v>0</v>
          </cell>
          <cell r="BS293">
            <v>0</v>
          </cell>
          <cell r="BT293">
            <v>0</v>
          </cell>
          <cell r="BV293" t="str">
            <v>Retrofit2013Current year savings</v>
          </cell>
        </row>
        <row r="294">
          <cell r="L294"/>
          <cell r="M294"/>
          <cell r="N294"/>
          <cell r="O294"/>
          <cell r="P294"/>
          <cell r="Q294"/>
          <cell r="R294"/>
          <cell r="S294">
            <v>35.613754489999998</v>
          </cell>
          <cell r="T294"/>
          <cell r="U294">
            <v>35.613754489999998</v>
          </cell>
          <cell r="V294">
            <v>32.529544420000001</v>
          </cell>
          <cell r="W294">
            <v>30.25867294</v>
          </cell>
          <cell r="X294">
            <v>26.976759120000001</v>
          </cell>
          <cell r="Y294">
            <v>26.976759120000001</v>
          </cell>
          <cell r="Z294">
            <v>26.976759120000001</v>
          </cell>
          <cell r="AA294">
            <v>25.625511629999998</v>
          </cell>
          <cell r="AB294">
            <v>25.625511629999998</v>
          </cell>
          <cell r="AC294">
            <v>20.960226509999998</v>
          </cell>
          <cell r="AD294">
            <v>1.797033039</v>
          </cell>
          <cell r="AE294">
            <v>1.797033039</v>
          </cell>
          <cell r="AF294">
            <v>1.797033039</v>
          </cell>
          <cell r="AG294">
            <v>1.797033039</v>
          </cell>
          <cell r="AH294">
            <v>0</v>
          </cell>
          <cell r="AI294">
            <v>0</v>
          </cell>
          <cell r="AJ294">
            <v>0</v>
          </cell>
          <cell r="AK294">
            <v>0</v>
          </cell>
          <cell r="AL294">
            <v>0</v>
          </cell>
          <cell r="AM294">
            <v>0</v>
          </cell>
          <cell r="AN294">
            <v>0</v>
          </cell>
          <cell r="AO294">
            <v>0</v>
          </cell>
          <cell r="AQ294"/>
          <cell r="AR294"/>
          <cell r="AS294"/>
          <cell r="AT294"/>
          <cell r="AU294"/>
          <cell r="AV294"/>
          <cell r="AW294"/>
          <cell r="AX294">
            <v>180855.01439999999</v>
          </cell>
          <cell r="AY294"/>
          <cell r="AZ294">
            <v>179038.38529999999</v>
          </cell>
          <cell r="BA294">
            <v>165156.17439999999</v>
          </cell>
          <cell r="BB294">
            <v>150431.93340000001</v>
          </cell>
          <cell r="BC294">
            <v>106841.53320000001</v>
          </cell>
          <cell r="BD294">
            <v>91779.02072</v>
          </cell>
          <cell r="BE294">
            <v>91779.02072</v>
          </cell>
          <cell r="BF294">
            <v>86136.970669999995</v>
          </cell>
          <cell r="BG294">
            <v>86136.970669999995</v>
          </cell>
          <cell r="BH294">
            <v>70498.158379999993</v>
          </cell>
          <cell r="BI294">
            <v>6259.9439769999999</v>
          </cell>
          <cell r="BJ294">
            <v>6259.9439769999999</v>
          </cell>
          <cell r="BK294">
            <v>6259.9439769999999</v>
          </cell>
          <cell r="BL294">
            <v>6259.9439769999999</v>
          </cell>
          <cell r="BM294">
            <v>0</v>
          </cell>
          <cell r="BN294">
            <v>0</v>
          </cell>
          <cell r="BO294">
            <v>0</v>
          </cell>
          <cell r="BP294">
            <v>0</v>
          </cell>
          <cell r="BQ294">
            <v>0</v>
          </cell>
          <cell r="BR294">
            <v>0</v>
          </cell>
          <cell r="BS294">
            <v>0</v>
          </cell>
          <cell r="BT294">
            <v>0</v>
          </cell>
          <cell r="BV294" t="str">
            <v>Retrofit2013Adjustment</v>
          </cell>
        </row>
        <row r="295">
          <cell r="L295"/>
          <cell r="M295"/>
          <cell r="N295"/>
          <cell r="O295"/>
          <cell r="P295"/>
          <cell r="Q295"/>
          <cell r="R295"/>
          <cell r="S295">
            <v>31.941110055999999</v>
          </cell>
          <cell r="T295"/>
          <cell r="U295">
            <v>31.941110055999999</v>
          </cell>
          <cell r="V295">
            <v>31.941110055999999</v>
          </cell>
          <cell r="W295">
            <v>31.941110055999999</v>
          </cell>
          <cell r="X295">
            <v>30.031378256</v>
          </cell>
          <cell r="Y295">
            <v>29.667729648000002</v>
          </cell>
          <cell r="Z295">
            <v>0</v>
          </cell>
          <cell r="AA295">
            <v>0</v>
          </cell>
          <cell r="AB295">
            <v>0</v>
          </cell>
          <cell r="AC295">
            <v>0</v>
          </cell>
          <cell r="AD295">
            <v>0</v>
          </cell>
          <cell r="AE295">
            <v>0</v>
          </cell>
          <cell r="AF295">
            <v>0</v>
          </cell>
          <cell r="AG295">
            <v>0</v>
          </cell>
          <cell r="AH295">
            <v>0</v>
          </cell>
          <cell r="AI295">
            <v>0</v>
          </cell>
          <cell r="AJ295">
            <v>0</v>
          </cell>
          <cell r="AK295">
            <v>0</v>
          </cell>
          <cell r="AL295">
            <v>0</v>
          </cell>
          <cell r="AM295">
            <v>0</v>
          </cell>
          <cell r="AN295">
            <v>0</v>
          </cell>
          <cell r="AO295">
            <v>0</v>
          </cell>
          <cell r="AQ295"/>
          <cell r="AR295"/>
          <cell r="AS295"/>
          <cell r="AT295"/>
          <cell r="AU295"/>
          <cell r="AV295"/>
          <cell r="AW295"/>
          <cell r="AX295">
            <v>113637.770557258</v>
          </cell>
          <cell r="AY295"/>
          <cell r="AZ295">
            <v>113637.770557258</v>
          </cell>
          <cell r="BA295">
            <v>113637.770557258</v>
          </cell>
          <cell r="BB295">
            <v>113637.770557258</v>
          </cell>
          <cell r="BC295">
            <v>96312.922589815003</v>
          </cell>
          <cell r="BD295">
            <v>94911.611544205996</v>
          </cell>
          <cell r="BE295">
            <v>0</v>
          </cell>
          <cell r="BF295">
            <v>0</v>
          </cell>
          <cell r="BG295">
            <v>0</v>
          </cell>
          <cell r="BH295">
            <v>0</v>
          </cell>
          <cell r="BI295">
            <v>0</v>
          </cell>
          <cell r="BJ295">
            <v>0</v>
          </cell>
          <cell r="BK295">
            <v>0</v>
          </cell>
          <cell r="BL295">
            <v>0</v>
          </cell>
          <cell r="BM295">
            <v>0</v>
          </cell>
          <cell r="BN295">
            <v>0</v>
          </cell>
          <cell r="BO295">
            <v>0</v>
          </cell>
          <cell r="BP295">
            <v>0</v>
          </cell>
          <cell r="BQ295">
            <v>0</v>
          </cell>
          <cell r="BR295">
            <v>0</v>
          </cell>
          <cell r="BS295">
            <v>0</v>
          </cell>
          <cell r="BT295">
            <v>0</v>
          </cell>
          <cell r="BV295" t="str">
            <v>Direct Install Lighting2013Current year savings</v>
          </cell>
        </row>
        <row r="296">
          <cell r="L296"/>
          <cell r="M296"/>
          <cell r="N296"/>
          <cell r="O296"/>
          <cell r="P296"/>
          <cell r="Q296"/>
          <cell r="R296"/>
          <cell r="S296">
            <v>42.864536659999999</v>
          </cell>
          <cell r="T296"/>
          <cell r="U296">
            <v>42.864536659999999</v>
          </cell>
          <cell r="V296">
            <v>42.832478250000001</v>
          </cell>
          <cell r="W296">
            <v>42.832478250000001</v>
          </cell>
          <cell r="X296">
            <v>39.98709633</v>
          </cell>
          <cell r="Y296">
            <v>36.390713329999997</v>
          </cell>
          <cell r="Z296">
            <v>30.82628953</v>
          </cell>
          <cell r="AA296">
            <v>30.82628953</v>
          </cell>
          <cell r="AB296">
            <v>30.677954079999999</v>
          </cell>
          <cell r="AC296">
            <v>30.677954079999999</v>
          </cell>
          <cell r="AD296">
            <v>30.615292230000001</v>
          </cell>
          <cell r="AE296">
            <v>24.888221210000001</v>
          </cell>
          <cell r="AF296">
            <v>24.888221210000001</v>
          </cell>
          <cell r="AG296">
            <v>24.888221210000001</v>
          </cell>
          <cell r="AH296">
            <v>24.888221210000001</v>
          </cell>
          <cell r="AI296">
            <v>0</v>
          </cell>
          <cell r="AJ296">
            <v>0</v>
          </cell>
          <cell r="AK296">
            <v>0</v>
          </cell>
          <cell r="AL296">
            <v>0</v>
          </cell>
          <cell r="AM296">
            <v>0</v>
          </cell>
          <cell r="AN296">
            <v>0</v>
          </cell>
          <cell r="AO296">
            <v>0</v>
          </cell>
          <cell r="AQ296"/>
          <cell r="AR296"/>
          <cell r="AS296"/>
          <cell r="AT296"/>
          <cell r="AU296"/>
          <cell r="AV296"/>
          <cell r="AW296"/>
          <cell r="AX296">
            <v>648295.33189999999</v>
          </cell>
          <cell r="AY296"/>
          <cell r="AZ296">
            <v>648295.33189999999</v>
          </cell>
          <cell r="BA296">
            <v>648014.50020000001</v>
          </cell>
          <cell r="BB296">
            <v>648014.50020000001</v>
          </cell>
          <cell r="BC296">
            <v>602689.48670000001</v>
          </cell>
          <cell r="BD296">
            <v>585928.95319999999</v>
          </cell>
          <cell r="BE296">
            <v>495466.42170000001</v>
          </cell>
          <cell r="BF296">
            <v>495466.42170000001</v>
          </cell>
          <cell r="BG296">
            <v>488371.38520000002</v>
          </cell>
          <cell r="BH296">
            <v>488371.38520000002</v>
          </cell>
          <cell r="BI296">
            <v>487680.94030000002</v>
          </cell>
          <cell r="BJ296">
            <v>396452.56459999998</v>
          </cell>
          <cell r="BK296">
            <v>396452.56459999998</v>
          </cell>
          <cell r="BL296">
            <v>396452.56459999998</v>
          </cell>
          <cell r="BM296">
            <v>396452.56459999998</v>
          </cell>
          <cell r="BN296">
            <v>0</v>
          </cell>
          <cell r="BO296">
            <v>0</v>
          </cell>
          <cell r="BP296">
            <v>0</v>
          </cell>
          <cell r="BQ296">
            <v>0</v>
          </cell>
          <cell r="BR296">
            <v>0</v>
          </cell>
          <cell r="BS296">
            <v>0</v>
          </cell>
          <cell r="BT296">
            <v>0</v>
          </cell>
          <cell r="BV296" t="str">
            <v>Bi-Annual Retailer Event2014Current year savings</v>
          </cell>
        </row>
        <row r="297">
          <cell r="L297"/>
          <cell r="M297"/>
          <cell r="N297"/>
          <cell r="O297"/>
          <cell r="P297"/>
          <cell r="Q297"/>
          <cell r="R297"/>
          <cell r="S297">
            <v>12.725007489999999</v>
          </cell>
          <cell r="T297"/>
          <cell r="U297">
            <v>12.725007489999999</v>
          </cell>
          <cell r="V297">
            <v>12.687939950000001</v>
          </cell>
          <cell r="W297">
            <v>12.687939950000001</v>
          </cell>
          <cell r="X297">
            <v>11.176842000000001</v>
          </cell>
          <cell r="Y297">
            <v>8.1443526970000004</v>
          </cell>
          <cell r="Z297">
            <v>8.1441519739999997</v>
          </cell>
          <cell r="AA297">
            <v>8.1441519739999997</v>
          </cell>
          <cell r="AB297">
            <v>8.1280532619999999</v>
          </cell>
          <cell r="AC297">
            <v>8.1280532619999999</v>
          </cell>
          <cell r="AD297">
            <v>8.1140276539999991</v>
          </cell>
          <cell r="AE297">
            <v>3.656414813</v>
          </cell>
          <cell r="AF297">
            <v>3.656414813</v>
          </cell>
          <cell r="AG297">
            <v>3.656414813</v>
          </cell>
          <cell r="AH297">
            <v>3.656414813</v>
          </cell>
          <cell r="AI297">
            <v>0</v>
          </cell>
          <cell r="AJ297">
            <v>0</v>
          </cell>
          <cell r="AK297">
            <v>0</v>
          </cell>
          <cell r="AL297">
            <v>0</v>
          </cell>
          <cell r="AM297">
            <v>0</v>
          </cell>
          <cell r="AN297">
            <v>0</v>
          </cell>
          <cell r="AO297">
            <v>0</v>
          </cell>
          <cell r="AQ297"/>
          <cell r="AR297"/>
          <cell r="AS297"/>
          <cell r="AT297"/>
          <cell r="AU297"/>
          <cell r="AV297"/>
          <cell r="AW297"/>
          <cell r="AX297">
            <v>167030.0282</v>
          </cell>
          <cell r="AY297"/>
          <cell r="AZ297">
            <v>167030.0282</v>
          </cell>
          <cell r="BA297">
            <v>166705.31649999999</v>
          </cell>
          <cell r="BB297">
            <v>166705.31649999999</v>
          </cell>
          <cell r="BC297">
            <v>142634.54610000001</v>
          </cell>
          <cell r="BD297">
            <v>131839.3205</v>
          </cell>
          <cell r="BE297">
            <v>130185.13340000001</v>
          </cell>
          <cell r="BF297">
            <v>130185.13340000001</v>
          </cell>
          <cell r="BG297">
            <v>129405.52600000001</v>
          </cell>
          <cell r="BH297">
            <v>129405.52600000001</v>
          </cell>
          <cell r="BI297">
            <v>129250.98370000001</v>
          </cell>
          <cell r="BJ297">
            <v>58244.219929999999</v>
          </cell>
          <cell r="BK297">
            <v>58244.219929999999</v>
          </cell>
          <cell r="BL297">
            <v>58244.219929999999</v>
          </cell>
          <cell r="BM297">
            <v>58244.219929999999</v>
          </cell>
          <cell r="BN297">
            <v>0</v>
          </cell>
          <cell r="BO297">
            <v>0</v>
          </cell>
          <cell r="BP297">
            <v>0</v>
          </cell>
          <cell r="BQ297">
            <v>0</v>
          </cell>
          <cell r="BR297">
            <v>0</v>
          </cell>
          <cell r="BS297">
            <v>0</v>
          </cell>
          <cell r="BT297">
            <v>0</v>
          </cell>
          <cell r="BV297" t="str">
            <v>Conservation Instant Coupon Booklet2014Current year savings</v>
          </cell>
        </row>
        <row r="298">
          <cell r="L298"/>
          <cell r="M298"/>
          <cell r="N298"/>
          <cell r="O298"/>
          <cell r="P298"/>
          <cell r="Q298"/>
          <cell r="R298"/>
          <cell r="S298">
            <v>0</v>
          </cell>
          <cell r="T298"/>
          <cell r="U298">
            <v>0</v>
          </cell>
          <cell r="V298">
            <v>0</v>
          </cell>
          <cell r="W298">
            <v>0</v>
          </cell>
          <cell r="X298">
            <v>0</v>
          </cell>
          <cell r="Y298">
            <v>0</v>
          </cell>
          <cell r="Z298">
            <v>0</v>
          </cell>
          <cell r="AA298">
            <v>0</v>
          </cell>
          <cell r="AB298">
            <v>0</v>
          </cell>
          <cell r="AC298">
            <v>0</v>
          </cell>
          <cell r="AD298">
            <v>0</v>
          </cell>
          <cell r="AE298">
            <v>0</v>
          </cell>
          <cell r="AF298">
            <v>0</v>
          </cell>
          <cell r="AG298">
            <v>0</v>
          </cell>
          <cell r="AH298">
            <v>0</v>
          </cell>
          <cell r="AI298">
            <v>0</v>
          </cell>
          <cell r="AJ298">
            <v>0</v>
          </cell>
          <cell r="AK298">
            <v>0</v>
          </cell>
          <cell r="AL298">
            <v>0</v>
          </cell>
          <cell r="AM298">
            <v>0</v>
          </cell>
          <cell r="AN298">
            <v>0</v>
          </cell>
          <cell r="AO298">
            <v>0</v>
          </cell>
          <cell r="AQ298"/>
          <cell r="AR298"/>
          <cell r="AS298"/>
          <cell r="AT298"/>
          <cell r="AU298"/>
          <cell r="AV298"/>
          <cell r="AW298"/>
          <cell r="AX298">
            <v>0</v>
          </cell>
          <cell r="AY298"/>
          <cell r="AZ298">
            <v>0</v>
          </cell>
          <cell r="BA298">
            <v>0</v>
          </cell>
          <cell r="BB298">
            <v>0</v>
          </cell>
          <cell r="BC298">
            <v>0</v>
          </cell>
          <cell r="BD298">
            <v>0</v>
          </cell>
          <cell r="BE298">
            <v>0</v>
          </cell>
          <cell r="BF298">
            <v>0</v>
          </cell>
          <cell r="BG298">
            <v>0</v>
          </cell>
          <cell r="BH298">
            <v>0</v>
          </cell>
          <cell r="BI298">
            <v>0</v>
          </cell>
          <cell r="BJ298">
            <v>0</v>
          </cell>
          <cell r="BK298">
            <v>0</v>
          </cell>
          <cell r="BL298">
            <v>0</v>
          </cell>
          <cell r="BM298">
            <v>0</v>
          </cell>
          <cell r="BN298">
            <v>0</v>
          </cell>
          <cell r="BO298">
            <v>0</v>
          </cell>
          <cell r="BP298">
            <v>0</v>
          </cell>
          <cell r="BQ298">
            <v>0</v>
          </cell>
          <cell r="BR298">
            <v>0</v>
          </cell>
          <cell r="BS298">
            <v>0</v>
          </cell>
          <cell r="BT298">
            <v>0</v>
          </cell>
          <cell r="BV298" t="str">
            <v>Appliance Retirement2014Current year savings</v>
          </cell>
        </row>
        <row r="299">
          <cell r="L299"/>
          <cell r="M299"/>
          <cell r="N299"/>
          <cell r="O299"/>
          <cell r="P299"/>
          <cell r="Q299"/>
          <cell r="R299"/>
          <cell r="S299">
            <v>0</v>
          </cell>
          <cell r="T299"/>
          <cell r="U299">
            <v>0</v>
          </cell>
          <cell r="V299">
            <v>0</v>
          </cell>
          <cell r="W299">
            <v>0</v>
          </cell>
          <cell r="X299">
            <v>0</v>
          </cell>
          <cell r="Y299">
            <v>0</v>
          </cell>
          <cell r="Z299">
            <v>0</v>
          </cell>
          <cell r="AA299">
            <v>0</v>
          </cell>
          <cell r="AB299">
            <v>0</v>
          </cell>
          <cell r="AC299">
            <v>0</v>
          </cell>
          <cell r="AD299">
            <v>0</v>
          </cell>
          <cell r="AE299">
            <v>0</v>
          </cell>
          <cell r="AF299">
            <v>0</v>
          </cell>
          <cell r="AG299">
            <v>0</v>
          </cell>
          <cell r="AH299">
            <v>0</v>
          </cell>
          <cell r="AI299">
            <v>0</v>
          </cell>
          <cell r="AJ299">
            <v>0</v>
          </cell>
          <cell r="AK299">
            <v>0</v>
          </cell>
          <cell r="AL299">
            <v>0</v>
          </cell>
          <cell r="AM299">
            <v>0</v>
          </cell>
          <cell r="AN299">
            <v>0</v>
          </cell>
          <cell r="AO299">
            <v>0</v>
          </cell>
          <cell r="AQ299"/>
          <cell r="AR299"/>
          <cell r="AS299"/>
          <cell r="AT299"/>
          <cell r="AU299"/>
          <cell r="AV299"/>
          <cell r="AW299"/>
          <cell r="AX299">
            <v>0</v>
          </cell>
          <cell r="AY299"/>
          <cell r="AZ299">
            <v>0</v>
          </cell>
          <cell r="BA299">
            <v>0</v>
          </cell>
          <cell r="BB299">
            <v>0</v>
          </cell>
          <cell r="BC299">
            <v>0</v>
          </cell>
          <cell r="BD299">
            <v>0</v>
          </cell>
          <cell r="BE299">
            <v>0</v>
          </cell>
          <cell r="BF299">
            <v>0</v>
          </cell>
          <cell r="BG299">
            <v>0</v>
          </cell>
          <cell r="BH299">
            <v>0</v>
          </cell>
          <cell r="BI299">
            <v>0</v>
          </cell>
          <cell r="BJ299">
            <v>0</v>
          </cell>
          <cell r="BK299">
            <v>0</v>
          </cell>
          <cell r="BL299">
            <v>0</v>
          </cell>
          <cell r="BM299">
            <v>0</v>
          </cell>
          <cell r="BN299">
            <v>0</v>
          </cell>
          <cell r="BO299">
            <v>0</v>
          </cell>
          <cell r="BP299">
            <v>0</v>
          </cell>
          <cell r="BQ299">
            <v>0</v>
          </cell>
          <cell r="BR299">
            <v>0</v>
          </cell>
          <cell r="BS299">
            <v>0</v>
          </cell>
          <cell r="BT299">
            <v>0</v>
          </cell>
          <cell r="BV299" t="str">
            <v>Appliance Retirement2014Current year savings</v>
          </cell>
        </row>
        <row r="300">
          <cell r="L300"/>
          <cell r="M300"/>
          <cell r="N300"/>
          <cell r="O300"/>
          <cell r="P300"/>
          <cell r="Q300"/>
          <cell r="R300"/>
          <cell r="S300">
            <v>0</v>
          </cell>
          <cell r="T300"/>
          <cell r="U300">
            <v>0</v>
          </cell>
          <cell r="V300">
            <v>0</v>
          </cell>
          <cell r="W300">
            <v>0</v>
          </cell>
          <cell r="X300">
            <v>0</v>
          </cell>
          <cell r="Y300">
            <v>0</v>
          </cell>
          <cell r="Z300">
            <v>0</v>
          </cell>
          <cell r="AA300">
            <v>0</v>
          </cell>
          <cell r="AB300">
            <v>0</v>
          </cell>
          <cell r="AC300">
            <v>0</v>
          </cell>
          <cell r="AD300">
            <v>0</v>
          </cell>
          <cell r="AE300">
            <v>0</v>
          </cell>
          <cell r="AF300">
            <v>0</v>
          </cell>
          <cell r="AG300">
            <v>0</v>
          </cell>
          <cell r="AH300">
            <v>0</v>
          </cell>
          <cell r="AI300">
            <v>0</v>
          </cell>
          <cell r="AJ300">
            <v>0</v>
          </cell>
          <cell r="AK300">
            <v>0</v>
          </cell>
          <cell r="AL300">
            <v>0</v>
          </cell>
          <cell r="AM300">
            <v>0</v>
          </cell>
          <cell r="AN300">
            <v>0</v>
          </cell>
          <cell r="AO300">
            <v>0</v>
          </cell>
          <cell r="AQ300"/>
          <cell r="AR300"/>
          <cell r="AS300"/>
          <cell r="AT300"/>
          <cell r="AU300"/>
          <cell r="AV300"/>
          <cell r="AW300"/>
          <cell r="AX300">
            <v>0</v>
          </cell>
          <cell r="AY300"/>
          <cell r="AZ300">
            <v>0</v>
          </cell>
          <cell r="BA300">
            <v>0</v>
          </cell>
          <cell r="BB300">
            <v>0</v>
          </cell>
          <cell r="BC300">
            <v>0</v>
          </cell>
          <cell r="BD300">
            <v>0</v>
          </cell>
          <cell r="BE300">
            <v>0</v>
          </cell>
          <cell r="BF300">
            <v>0</v>
          </cell>
          <cell r="BG300">
            <v>0</v>
          </cell>
          <cell r="BH300">
            <v>0</v>
          </cell>
          <cell r="BI300">
            <v>0</v>
          </cell>
          <cell r="BJ300">
            <v>0</v>
          </cell>
          <cell r="BK300">
            <v>0</v>
          </cell>
          <cell r="BL300">
            <v>0</v>
          </cell>
          <cell r="BM300">
            <v>0</v>
          </cell>
          <cell r="BN300">
            <v>0</v>
          </cell>
          <cell r="BO300">
            <v>0</v>
          </cell>
          <cell r="BP300">
            <v>0</v>
          </cell>
          <cell r="BQ300">
            <v>0</v>
          </cell>
          <cell r="BR300">
            <v>0</v>
          </cell>
          <cell r="BS300">
            <v>0</v>
          </cell>
          <cell r="BT300">
            <v>0</v>
          </cell>
          <cell r="BV300" t="str">
            <v>Appliance Retirement2014Current year savings</v>
          </cell>
        </row>
        <row r="301">
          <cell r="L301"/>
          <cell r="M301"/>
          <cell r="N301"/>
          <cell r="O301"/>
          <cell r="P301"/>
          <cell r="Q301"/>
          <cell r="R301"/>
          <cell r="S301">
            <v>3.66344744582485</v>
          </cell>
          <cell r="T301"/>
          <cell r="U301">
            <v>0</v>
          </cell>
          <cell r="V301">
            <v>0</v>
          </cell>
          <cell r="W301">
            <v>0</v>
          </cell>
          <cell r="X301">
            <v>0</v>
          </cell>
          <cell r="Y301">
            <v>0</v>
          </cell>
          <cell r="Z301">
            <v>0</v>
          </cell>
          <cell r="AA301">
            <v>0</v>
          </cell>
          <cell r="AB301">
            <v>0</v>
          </cell>
          <cell r="AC301">
            <v>0</v>
          </cell>
          <cell r="AD301">
            <v>0</v>
          </cell>
          <cell r="AE301">
            <v>0</v>
          </cell>
          <cell r="AF301">
            <v>0</v>
          </cell>
          <cell r="AG301">
            <v>0</v>
          </cell>
          <cell r="AH301">
            <v>0</v>
          </cell>
          <cell r="AI301">
            <v>0</v>
          </cell>
          <cell r="AJ301">
            <v>0</v>
          </cell>
          <cell r="AK301">
            <v>0</v>
          </cell>
          <cell r="AL301">
            <v>0</v>
          </cell>
          <cell r="AM301">
            <v>0</v>
          </cell>
          <cell r="AN301">
            <v>0</v>
          </cell>
          <cell r="AO301">
            <v>0</v>
          </cell>
          <cell r="AQ301"/>
          <cell r="AR301"/>
          <cell r="AS301"/>
          <cell r="AT301"/>
          <cell r="AU301"/>
          <cell r="AV301"/>
          <cell r="AW301"/>
          <cell r="AX301">
            <v>24927.490007532077</v>
          </cell>
          <cell r="AY301"/>
          <cell r="AZ301">
            <v>0</v>
          </cell>
          <cell r="BA301">
            <v>0</v>
          </cell>
          <cell r="BB301">
            <v>0</v>
          </cell>
          <cell r="BC301">
            <v>0</v>
          </cell>
          <cell r="BD301">
            <v>0</v>
          </cell>
          <cell r="BE301">
            <v>0</v>
          </cell>
          <cell r="BF301">
            <v>0</v>
          </cell>
          <cell r="BG301">
            <v>0</v>
          </cell>
          <cell r="BH301">
            <v>0</v>
          </cell>
          <cell r="BI301">
            <v>0</v>
          </cell>
          <cell r="BJ301">
            <v>0</v>
          </cell>
          <cell r="BK301">
            <v>0</v>
          </cell>
          <cell r="BL301">
            <v>0</v>
          </cell>
          <cell r="BM301">
            <v>0</v>
          </cell>
          <cell r="BN301">
            <v>0</v>
          </cell>
          <cell r="BO301">
            <v>0</v>
          </cell>
          <cell r="BP301">
            <v>0</v>
          </cell>
          <cell r="BQ301">
            <v>0</v>
          </cell>
          <cell r="BR301">
            <v>0</v>
          </cell>
          <cell r="BS301">
            <v>0</v>
          </cell>
          <cell r="BT301">
            <v>0</v>
          </cell>
          <cell r="BV301" t="str">
            <v>Appliance Retirement2014Current year savings</v>
          </cell>
        </row>
        <row r="302">
          <cell r="L302"/>
          <cell r="M302"/>
          <cell r="N302"/>
          <cell r="O302"/>
          <cell r="P302"/>
          <cell r="Q302"/>
          <cell r="R302"/>
          <cell r="S302">
            <v>7.8489148899999996</v>
          </cell>
          <cell r="T302"/>
          <cell r="U302">
            <v>7.8489148899999996</v>
          </cell>
          <cell r="V302">
            <v>7.8489148899999996</v>
          </cell>
          <cell r="W302">
            <v>7.8489148899999996</v>
          </cell>
          <cell r="X302">
            <v>7.8489148899999996</v>
          </cell>
          <cell r="Y302">
            <v>7.7289028010000003</v>
          </cell>
          <cell r="Z302">
            <v>4.5560145060000004</v>
          </cell>
          <cell r="AA302">
            <v>0</v>
          </cell>
          <cell r="AB302">
            <v>0</v>
          </cell>
          <cell r="AC302">
            <v>0</v>
          </cell>
          <cell r="AD302">
            <v>0</v>
          </cell>
          <cell r="AE302">
            <v>0</v>
          </cell>
          <cell r="AF302">
            <v>0</v>
          </cell>
          <cell r="AG302">
            <v>0</v>
          </cell>
          <cell r="AH302">
            <v>0</v>
          </cell>
          <cell r="AI302">
            <v>0</v>
          </cell>
          <cell r="AJ302">
            <v>0</v>
          </cell>
          <cell r="AK302">
            <v>0</v>
          </cell>
          <cell r="AL302">
            <v>0</v>
          </cell>
          <cell r="AM302">
            <v>0</v>
          </cell>
          <cell r="AN302">
            <v>0</v>
          </cell>
          <cell r="AO302">
            <v>0</v>
          </cell>
          <cell r="AQ302"/>
          <cell r="AR302"/>
          <cell r="AS302"/>
          <cell r="AT302"/>
          <cell r="AU302"/>
          <cell r="AV302"/>
          <cell r="AW302"/>
          <cell r="AX302">
            <v>27513.19267</v>
          </cell>
          <cell r="AY302"/>
          <cell r="AZ302">
            <v>27513.19267</v>
          </cell>
          <cell r="BA302">
            <v>27513.19267</v>
          </cell>
          <cell r="BB302">
            <v>27513.19267</v>
          </cell>
          <cell r="BC302">
            <v>27513.19267</v>
          </cell>
          <cell r="BD302">
            <v>26406.55731</v>
          </cell>
          <cell r="BE302">
            <v>15221.81999</v>
          </cell>
          <cell r="BF302">
            <v>0</v>
          </cell>
          <cell r="BG302">
            <v>0</v>
          </cell>
          <cell r="BH302">
            <v>0</v>
          </cell>
          <cell r="BI302">
            <v>0</v>
          </cell>
          <cell r="BJ302">
            <v>0</v>
          </cell>
          <cell r="BK302">
            <v>0</v>
          </cell>
          <cell r="BL302">
            <v>0</v>
          </cell>
          <cell r="BM302">
            <v>0</v>
          </cell>
          <cell r="BN302">
            <v>0</v>
          </cell>
          <cell r="BO302">
            <v>0</v>
          </cell>
          <cell r="BP302">
            <v>0</v>
          </cell>
          <cell r="BQ302">
            <v>0</v>
          </cell>
          <cell r="BR302">
            <v>0</v>
          </cell>
          <cell r="BS302">
            <v>0</v>
          </cell>
          <cell r="BT302">
            <v>0</v>
          </cell>
          <cell r="BV302" t="str">
            <v>Direct Install Lighting2014Current year savings</v>
          </cell>
        </row>
        <row r="303">
          <cell r="L303"/>
          <cell r="M303"/>
          <cell r="N303"/>
          <cell r="O303"/>
          <cell r="P303"/>
          <cell r="Q303"/>
          <cell r="R303"/>
          <cell r="S303">
            <v>2.828231283</v>
          </cell>
          <cell r="T303"/>
          <cell r="U303">
            <v>2.7695434799999998</v>
          </cell>
          <cell r="V303">
            <v>2.7695434799999998</v>
          </cell>
          <cell r="W303">
            <v>2.1484537349999999</v>
          </cell>
          <cell r="X303">
            <v>2.017853729</v>
          </cell>
          <cell r="Y303">
            <v>2.017853729</v>
          </cell>
          <cell r="Z303">
            <v>2.017853729</v>
          </cell>
          <cell r="AA303">
            <v>1.7316999360000001</v>
          </cell>
          <cell r="AB303">
            <v>1.7316999360000001</v>
          </cell>
          <cell r="AC303">
            <v>0.17180000200000001</v>
          </cell>
          <cell r="AD303">
            <v>0.17180000200000001</v>
          </cell>
          <cell r="AE303">
            <v>0.17180000200000001</v>
          </cell>
          <cell r="AF303">
            <v>0.17180000200000001</v>
          </cell>
          <cell r="AG303">
            <v>0.17180000200000001</v>
          </cell>
          <cell r="AH303">
            <v>0.17180000200000001</v>
          </cell>
          <cell r="AI303">
            <v>0.17180000200000001</v>
          </cell>
          <cell r="AJ303">
            <v>0</v>
          </cell>
          <cell r="AK303">
            <v>0</v>
          </cell>
          <cell r="AL303">
            <v>0</v>
          </cell>
          <cell r="AM303">
            <v>0</v>
          </cell>
          <cell r="AN303">
            <v>0</v>
          </cell>
          <cell r="AO303">
            <v>0</v>
          </cell>
          <cell r="AQ303"/>
          <cell r="AR303"/>
          <cell r="AS303"/>
          <cell r="AT303"/>
          <cell r="AU303"/>
          <cell r="AV303"/>
          <cell r="AW303"/>
          <cell r="AX303">
            <v>28241.410530000001</v>
          </cell>
          <cell r="AY303"/>
          <cell r="AZ303">
            <v>27115.562859999998</v>
          </cell>
          <cell r="BA303">
            <v>27115.562859999998</v>
          </cell>
          <cell r="BB303">
            <v>15164.2309</v>
          </cell>
          <cell r="BC303">
            <v>15042.2309</v>
          </cell>
          <cell r="BD303">
            <v>15042.2309</v>
          </cell>
          <cell r="BE303">
            <v>15042.2309</v>
          </cell>
          <cell r="BF303">
            <v>14091</v>
          </cell>
          <cell r="BG303">
            <v>14091</v>
          </cell>
          <cell r="BH303">
            <v>1266</v>
          </cell>
          <cell r="BI303">
            <v>1266</v>
          </cell>
          <cell r="BJ303">
            <v>1266</v>
          </cell>
          <cell r="BK303">
            <v>1266</v>
          </cell>
          <cell r="BL303">
            <v>1266</v>
          </cell>
          <cell r="BM303">
            <v>1266</v>
          </cell>
          <cell r="BN303">
            <v>1266</v>
          </cell>
          <cell r="BO303">
            <v>0</v>
          </cell>
          <cell r="BP303">
            <v>0</v>
          </cell>
          <cell r="BQ303">
            <v>0</v>
          </cell>
          <cell r="BR303">
            <v>0</v>
          </cell>
          <cell r="BS303">
            <v>0</v>
          </cell>
          <cell r="BT303">
            <v>0</v>
          </cell>
          <cell r="BV303" t="str">
            <v>Home Assistance Program2014Current year savings</v>
          </cell>
        </row>
        <row r="304">
          <cell r="L304"/>
          <cell r="M304"/>
          <cell r="N304"/>
          <cell r="O304"/>
          <cell r="P304"/>
          <cell r="Q304"/>
          <cell r="R304"/>
          <cell r="S304">
            <v>210.328817491</v>
          </cell>
          <cell r="T304"/>
          <cell r="U304">
            <v>210.328817491</v>
          </cell>
          <cell r="V304">
            <v>210.328817491</v>
          </cell>
          <cell r="W304">
            <v>210.328817491</v>
          </cell>
          <cell r="X304">
            <v>210.328817491</v>
          </cell>
          <cell r="Y304">
            <v>210.328817491</v>
          </cell>
          <cell r="Z304">
            <v>210.328817491</v>
          </cell>
          <cell r="AA304">
            <v>210.328817491</v>
          </cell>
          <cell r="AB304">
            <v>210.328817491</v>
          </cell>
          <cell r="AC304">
            <v>210.328817491</v>
          </cell>
          <cell r="AD304">
            <v>210.328817491</v>
          </cell>
          <cell r="AE304">
            <v>210.328817491</v>
          </cell>
          <cell r="AF304">
            <v>210.328817491</v>
          </cell>
          <cell r="AG304">
            <v>189.7619014</v>
          </cell>
          <cell r="AH304">
            <v>0</v>
          </cell>
          <cell r="AI304">
            <v>0</v>
          </cell>
          <cell r="AJ304">
            <v>0</v>
          </cell>
          <cell r="AK304">
            <v>0</v>
          </cell>
          <cell r="AL304">
            <v>0</v>
          </cell>
          <cell r="AM304">
            <v>0</v>
          </cell>
          <cell r="AN304">
            <v>0</v>
          </cell>
          <cell r="AO304">
            <v>0</v>
          </cell>
          <cell r="AQ304"/>
          <cell r="AR304"/>
          <cell r="AS304"/>
          <cell r="AT304"/>
          <cell r="AU304"/>
          <cell r="AV304"/>
          <cell r="AW304"/>
          <cell r="AX304">
            <v>389383.71912200004</v>
          </cell>
          <cell r="AY304"/>
          <cell r="AZ304">
            <v>389383.71912200004</v>
          </cell>
          <cell r="BA304">
            <v>389383.71912200004</v>
          </cell>
          <cell r="BB304">
            <v>389383.71912200004</v>
          </cell>
          <cell r="BC304">
            <v>389383.71912200004</v>
          </cell>
          <cell r="BD304">
            <v>389383.71912200004</v>
          </cell>
          <cell r="BE304">
            <v>389383.71912200004</v>
          </cell>
          <cell r="BF304">
            <v>389383.71912200004</v>
          </cell>
          <cell r="BG304">
            <v>389383.71912200004</v>
          </cell>
          <cell r="BH304">
            <v>389383.71912200004</v>
          </cell>
          <cell r="BI304">
            <v>389383.71912200004</v>
          </cell>
          <cell r="BJ304">
            <v>389383.71912200004</v>
          </cell>
          <cell r="BK304">
            <v>389383.71912200004</v>
          </cell>
          <cell r="BL304">
            <v>370991.66350000002</v>
          </cell>
          <cell r="BM304">
            <v>0</v>
          </cell>
          <cell r="BN304">
            <v>0</v>
          </cell>
          <cell r="BO304">
            <v>0</v>
          </cell>
          <cell r="BP304">
            <v>0</v>
          </cell>
          <cell r="BQ304">
            <v>0</v>
          </cell>
          <cell r="BR304">
            <v>0</v>
          </cell>
          <cell r="BS304">
            <v>0</v>
          </cell>
          <cell r="BT304">
            <v>0</v>
          </cell>
          <cell r="BV304" t="str">
            <v>HVAC Incentives2014Current year savings</v>
          </cell>
        </row>
        <row r="305">
          <cell r="L305"/>
          <cell r="M305"/>
          <cell r="N305"/>
          <cell r="O305"/>
          <cell r="P305"/>
          <cell r="Q305"/>
          <cell r="R305"/>
          <cell r="S305">
            <v>13.22230027785989</v>
          </cell>
          <cell r="T305"/>
          <cell r="U305">
            <v>13.22230027785989</v>
          </cell>
          <cell r="V305">
            <v>0</v>
          </cell>
          <cell r="W305">
            <v>0</v>
          </cell>
          <cell r="X305">
            <v>0</v>
          </cell>
          <cell r="Y305">
            <v>0</v>
          </cell>
          <cell r="Z305">
            <v>0</v>
          </cell>
          <cell r="AA305">
            <v>0</v>
          </cell>
          <cell r="AB305">
            <v>0</v>
          </cell>
          <cell r="AC305">
            <v>0</v>
          </cell>
          <cell r="AD305">
            <v>0</v>
          </cell>
          <cell r="AE305">
            <v>0</v>
          </cell>
          <cell r="AF305">
            <v>0</v>
          </cell>
          <cell r="AG305">
            <v>0</v>
          </cell>
          <cell r="AH305">
            <v>0</v>
          </cell>
          <cell r="AI305">
            <v>0</v>
          </cell>
          <cell r="AJ305">
            <v>0</v>
          </cell>
          <cell r="AK305">
            <v>0</v>
          </cell>
          <cell r="AL305">
            <v>0</v>
          </cell>
          <cell r="AM305">
            <v>0</v>
          </cell>
          <cell r="AN305">
            <v>0</v>
          </cell>
          <cell r="AO305">
            <v>0</v>
          </cell>
          <cell r="AQ305"/>
          <cell r="AR305"/>
          <cell r="AS305"/>
          <cell r="AT305"/>
          <cell r="AU305"/>
          <cell r="AV305"/>
          <cell r="AW305"/>
          <cell r="AX305">
            <v>77895.920895787349</v>
          </cell>
          <cell r="AY305"/>
          <cell r="AZ305">
            <v>77895.920895787349</v>
          </cell>
          <cell r="BA305">
            <v>0</v>
          </cell>
          <cell r="BB305">
            <v>0</v>
          </cell>
          <cell r="BC305">
            <v>0</v>
          </cell>
          <cell r="BD305">
            <v>0</v>
          </cell>
          <cell r="BE305">
            <v>0</v>
          </cell>
          <cell r="BF305">
            <v>0</v>
          </cell>
          <cell r="BG305">
            <v>0</v>
          </cell>
          <cell r="BH305">
            <v>0</v>
          </cell>
          <cell r="BI305">
            <v>0</v>
          </cell>
          <cell r="BJ305">
            <v>0</v>
          </cell>
          <cell r="BK305">
            <v>0</v>
          </cell>
          <cell r="BL305">
            <v>0</v>
          </cell>
          <cell r="BM305">
            <v>0</v>
          </cell>
          <cell r="BN305">
            <v>0</v>
          </cell>
          <cell r="BO305">
            <v>0</v>
          </cell>
          <cell r="BP305">
            <v>0</v>
          </cell>
          <cell r="BQ305">
            <v>0</v>
          </cell>
          <cell r="BR305">
            <v>0</v>
          </cell>
          <cell r="BS305">
            <v>0</v>
          </cell>
          <cell r="BT305">
            <v>0</v>
          </cell>
          <cell r="BV305" t="str">
            <v>Retrofit2011Current year savings</v>
          </cell>
        </row>
        <row r="306">
          <cell r="L306"/>
          <cell r="M306"/>
          <cell r="N306"/>
          <cell r="O306"/>
          <cell r="P306"/>
          <cell r="Q306"/>
          <cell r="R306"/>
          <cell r="S306">
            <v>322.47354689999997</v>
          </cell>
          <cell r="T306"/>
          <cell r="U306">
            <v>314.87391300000002</v>
          </cell>
          <cell r="V306">
            <v>314.87391300000002</v>
          </cell>
          <cell r="W306">
            <v>300.13756510000002</v>
          </cell>
          <cell r="X306">
            <v>267.94182499999999</v>
          </cell>
          <cell r="Y306">
            <v>234.82587520000001</v>
          </cell>
          <cell r="Z306">
            <v>232.68779230000001</v>
          </cell>
          <cell r="AA306">
            <v>129.28103899999999</v>
          </cell>
          <cell r="AB306">
            <v>129.28103899999999</v>
          </cell>
          <cell r="AC306">
            <v>129.28103899999999</v>
          </cell>
          <cell r="AD306">
            <v>108.86234760000001</v>
          </cell>
          <cell r="AE306">
            <v>64.406873829999995</v>
          </cell>
          <cell r="AF306">
            <v>64.406873829999995</v>
          </cell>
          <cell r="AG306">
            <v>64.406873829999995</v>
          </cell>
          <cell r="AH306">
            <v>64.406873829999995</v>
          </cell>
          <cell r="AI306">
            <v>0</v>
          </cell>
          <cell r="AJ306">
            <v>0</v>
          </cell>
          <cell r="AK306">
            <v>0</v>
          </cell>
          <cell r="AL306">
            <v>0</v>
          </cell>
          <cell r="AM306">
            <v>0</v>
          </cell>
          <cell r="AN306">
            <v>0</v>
          </cell>
          <cell r="AO306">
            <v>0</v>
          </cell>
          <cell r="AQ306"/>
          <cell r="AR306"/>
          <cell r="AS306"/>
          <cell r="AT306"/>
          <cell r="AU306"/>
          <cell r="AV306"/>
          <cell r="AW306"/>
          <cell r="AX306">
            <v>1765869.7180000001</v>
          </cell>
          <cell r="AY306"/>
          <cell r="AZ306">
            <v>1713986.757</v>
          </cell>
          <cell r="BA306">
            <v>1713986.757</v>
          </cell>
          <cell r="BB306">
            <v>1644948.686</v>
          </cell>
          <cell r="BC306">
            <v>1417663.5730000001</v>
          </cell>
          <cell r="BD306">
            <v>1182814.9909999999</v>
          </cell>
          <cell r="BE306">
            <v>1156547.3149999999</v>
          </cell>
          <cell r="BF306">
            <v>445281.04629999999</v>
          </cell>
          <cell r="BG306">
            <v>445281.04629999999</v>
          </cell>
          <cell r="BH306">
            <v>445281.04629999999</v>
          </cell>
          <cell r="BI306">
            <v>365966.80479999998</v>
          </cell>
          <cell r="BJ306">
            <v>142272.35819999999</v>
          </cell>
          <cell r="BK306">
            <v>142272.35819999999</v>
          </cell>
          <cell r="BL306">
            <v>142272.35819999999</v>
          </cell>
          <cell r="BM306">
            <v>142272.35819999999</v>
          </cell>
          <cell r="BN306">
            <v>0</v>
          </cell>
          <cell r="BO306">
            <v>0</v>
          </cell>
          <cell r="BP306">
            <v>0</v>
          </cell>
          <cell r="BQ306">
            <v>0</v>
          </cell>
          <cell r="BR306">
            <v>0</v>
          </cell>
          <cell r="BS306">
            <v>0</v>
          </cell>
          <cell r="BT306">
            <v>0</v>
          </cell>
          <cell r="BV306" t="str">
            <v>Retrofit2014Current year savings</v>
          </cell>
        </row>
        <row r="307">
          <cell r="L307"/>
          <cell r="M307"/>
          <cell r="N307"/>
          <cell r="O307"/>
          <cell r="P307"/>
          <cell r="Q307"/>
          <cell r="R307"/>
          <cell r="S307">
            <v>0</v>
          </cell>
          <cell r="T307"/>
          <cell r="U307">
            <v>0</v>
          </cell>
          <cell r="V307">
            <v>0</v>
          </cell>
          <cell r="W307">
            <v>0</v>
          </cell>
          <cell r="X307">
            <v>0</v>
          </cell>
          <cell r="Y307">
            <v>0</v>
          </cell>
          <cell r="Z307">
            <v>0</v>
          </cell>
          <cell r="AA307">
            <v>0</v>
          </cell>
          <cell r="AB307">
            <v>0</v>
          </cell>
          <cell r="AC307">
            <v>0</v>
          </cell>
          <cell r="AD307">
            <v>0</v>
          </cell>
          <cell r="AE307">
            <v>0</v>
          </cell>
          <cell r="AF307">
            <v>0</v>
          </cell>
          <cell r="AG307">
            <v>0</v>
          </cell>
          <cell r="AH307">
            <v>0</v>
          </cell>
          <cell r="AI307">
            <v>0</v>
          </cell>
          <cell r="AJ307">
            <v>0</v>
          </cell>
          <cell r="AK307">
            <v>0</v>
          </cell>
          <cell r="AL307">
            <v>0</v>
          </cell>
          <cell r="AM307">
            <v>0</v>
          </cell>
          <cell r="AN307">
            <v>0</v>
          </cell>
          <cell r="AO307">
            <v>0</v>
          </cell>
          <cell r="AQ307"/>
          <cell r="AR307"/>
          <cell r="AS307"/>
          <cell r="AT307"/>
          <cell r="AU307"/>
          <cell r="AV307"/>
          <cell r="AW307"/>
          <cell r="AX307">
            <v>0</v>
          </cell>
          <cell r="AY307"/>
          <cell r="AZ307">
            <v>0</v>
          </cell>
          <cell r="BA307">
            <v>0</v>
          </cell>
          <cell r="BB307">
            <v>0</v>
          </cell>
          <cell r="BC307">
            <v>0</v>
          </cell>
          <cell r="BD307">
            <v>0</v>
          </cell>
          <cell r="BE307">
            <v>0</v>
          </cell>
          <cell r="BF307">
            <v>0</v>
          </cell>
          <cell r="BG307">
            <v>0</v>
          </cell>
          <cell r="BH307">
            <v>0</v>
          </cell>
          <cell r="BI307">
            <v>0</v>
          </cell>
          <cell r="BJ307">
            <v>0</v>
          </cell>
          <cell r="BK307">
            <v>0</v>
          </cell>
          <cell r="BL307">
            <v>0</v>
          </cell>
          <cell r="BM307">
            <v>0</v>
          </cell>
          <cell r="BN307">
            <v>0</v>
          </cell>
          <cell r="BO307">
            <v>0</v>
          </cell>
          <cell r="BP307">
            <v>0</v>
          </cell>
          <cell r="BQ307">
            <v>0</v>
          </cell>
          <cell r="BR307">
            <v>0</v>
          </cell>
          <cell r="BS307">
            <v>0</v>
          </cell>
          <cell r="BT307">
            <v>0</v>
          </cell>
          <cell r="BV307" t="str">
            <v>Time of Use Savings2014Current year savings</v>
          </cell>
        </row>
        <row r="308">
          <cell r="L308"/>
          <cell r="M308"/>
          <cell r="N308"/>
          <cell r="O308"/>
          <cell r="P308"/>
          <cell r="Q308"/>
          <cell r="R308"/>
          <cell r="S308">
            <v>0</v>
          </cell>
          <cell r="T308"/>
          <cell r="U308">
            <v>0</v>
          </cell>
          <cell r="V308">
            <v>0</v>
          </cell>
          <cell r="W308">
            <v>0</v>
          </cell>
          <cell r="X308">
            <v>0</v>
          </cell>
          <cell r="Y308">
            <v>0</v>
          </cell>
          <cell r="Z308">
            <v>0</v>
          </cell>
          <cell r="AA308">
            <v>0</v>
          </cell>
          <cell r="AB308">
            <v>0</v>
          </cell>
          <cell r="AC308">
            <v>0</v>
          </cell>
          <cell r="AD308">
            <v>0</v>
          </cell>
          <cell r="AE308">
            <v>0</v>
          </cell>
          <cell r="AF308">
            <v>0</v>
          </cell>
          <cell r="AG308">
            <v>0</v>
          </cell>
          <cell r="AH308">
            <v>0</v>
          </cell>
          <cell r="AI308">
            <v>0</v>
          </cell>
          <cell r="AJ308">
            <v>0</v>
          </cell>
          <cell r="AK308">
            <v>0</v>
          </cell>
          <cell r="AL308">
            <v>0</v>
          </cell>
          <cell r="AM308">
            <v>0</v>
          </cell>
          <cell r="AN308">
            <v>0</v>
          </cell>
          <cell r="AO308">
            <v>0</v>
          </cell>
          <cell r="AQ308"/>
          <cell r="AR308"/>
          <cell r="AS308"/>
          <cell r="AT308"/>
          <cell r="AU308"/>
          <cell r="AV308"/>
          <cell r="AW308"/>
          <cell r="AX308">
            <v>92807.423999999999</v>
          </cell>
          <cell r="AY308"/>
          <cell r="AZ308">
            <v>92807.423999999999</v>
          </cell>
          <cell r="BA308">
            <v>92807.423999999999</v>
          </cell>
          <cell r="BB308">
            <v>92807.423999999999</v>
          </cell>
          <cell r="BC308">
            <v>92807.423999999999</v>
          </cell>
          <cell r="BD308">
            <v>0</v>
          </cell>
          <cell r="BE308">
            <v>0</v>
          </cell>
          <cell r="BF308">
            <v>0</v>
          </cell>
          <cell r="BG308">
            <v>0</v>
          </cell>
          <cell r="BH308">
            <v>0</v>
          </cell>
          <cell r="BI308">
            <v>0</v>
          </cell>
          <cell r="BJ308">
            <v>0</v>
          </cell>
          <cell r="BK308">
            <v>0</v>
          </cell>
          <cell r="BL308">
            <v>0</v>
          </cell>
          <cell r="BM308">
            <v>0</v>
          </cell>
          <cell r="BN308">
            <v>0</v>
          </cell>
          <cell r="BO308">
            <v>0</v>
          </cell>
          <cell r="BP308">
            <v>0</v>
          </cell>
          <cell r="BQ308">
            <v>0</v>
          </cell>
          <cell r="BR308">
            <v>0</v>
          </cell>
          <cell r="BS308">
            <v>0</v>
          </cell>
          <cell r="BT308">
            <v>0</v>
          </cell>
          <cell r="BV308" t="str">
            <v>Energy Manager2014Current year savings</v>
          </cell>
        </row>
        <row r="309">
          <cell r="L309"/>
          <cell r="M309"/>
          <cell r="N309"/>
          <cell r="O309"/>
          <cell r="P309"/>
          <cell r="Q309"/>
          <cell r="R309"/>
          <cell r="S309">
            <v>0</v>
          </cell>
          <cell r="T309"/>
          <cell r="U309">
            <v>0</v>
          </cell>
          <cell r="V309">
            <v>0</v>
          </cell>
          <cell r="W309">
            <v>0</v>
          </cell>
          <cell r="X309">
            <v>0</v>
          </cell>
          <cell r="Y309">
            <v>0</v>
          </cell>
          <cell r="Z309">
            <v>0</v>
          </cell>
          <cell r="AA309">
            <v>0</v>
          </cell>
          <cell r="AB309">
            <v>0</v>
          </cell>
          <cell r="AC309">
            <v>0</v>
          </cell>
          <cell r="AD309">
            <v>0</v>
          </cell>
          <cell r="AE309">
            <v>0</v>
          </cell>
          <cell r="AF309">
            <v>0</v>
          </cell>
          <cell r="AG309">
            <v>0</v>
          </cell>
          <cell r="AH309">
            <v>0</v>
          </cell>
          <cell r="AI309">
            <v>0</v>
          </cell>
          <cell r="AJ309">
            <v>0</v>
          </cell>
          <cell r="AK309">
            <v>0</v>
          </cell>
          <cell r="AL309">
            <v>0</v>
          </cell>
          <cell r="AM309">
            <v>0</v>
          </cell>
          <cell r="AN309">
            <v>0</v>
          </cell>
          <cell r="AO309">
            <v>0</v>
          </cell>
          <cell r="AQ309"/>
          <cell r="AR309"/>
          <cell r="AS309"/>
          <cell r="AT309"/>
          <cell r="AU309"/>
          <cell r="AV309"/>
          <cell r="AW309"/>
          <cell r="AX309">
            <v>0</v>
          </cell>
          <cell r="AY309"/>
          <cell r="AZ309">
            <v>0</v>
          </cell>
          <cell r="BA309">
            <v>0</v>
          </cell>
          <cell r="BB309">
            <v>0</v>
          </cell>
          <cell r="BC309">
            <v>0</v>
          </cell>
          <cell r="BD309">
            <v>0</v>
          </cell>
          <cell r="BE309">
            <v>0</v>
          </cell>
          <cell r="BF309">
            <v>0</v>
          </cell>
          <cell r="BG309">
            <v>0</v>
          </cell>
          <cell r="BH309">
            <v>0</v>
          </cell>
          <cell r="BI309">
            <v>0</v>
          </cell>
          <cell r="BJ309">
            <v>0</v>
          </cell>
          <cell r="BK309">
            <v>0</v>
          </cell>
          <cell r="BL309">
            <v>0</v>
          </cell>
          <cell r="BM309">
            <v>0</v>
          </cell>
          <cell r="BN309">
            <v>0</v>
          </cell>
          <cell r="BO309">
            <v>0</v>
          </cell>
          <cell r="BP309">
            <v>0</v>
          </cell>
          <cell r="BQ309">
            <v>0</v>
          </cell>
          <cell r="BR309">
            <v>0</v>
          </cell>
          <cell r="BS309">
            <v>0</v>
          </cell>
          <cell r="BT309">
            <v>0</v>
          </cell>
          <cell r="BV309" t="str">
            <v>Save on Energy Instant Discount Program2015Adjustment</v>
          </cell>
        </row>
        <row r="310">
          <cell r="L310"/>
          <cell r="M310"/>
          <cell r="N310"/>
          <cell r="O310"/>
          <cell r="P310"/>
          <cell r="Q310"/>
          <cell r="R310"/>
          <cell r="S310">
            <v>0</v>
          </cell>
          <cell r="T310"/>
          <cell r="U310">
            <v>0</v>
          </cell>
          <cell r="V310">
            <v>0</v>
          </cell>
          <cell r="W310">
            <v>0</v>
          </cell>
          <cell r="X310">
            <v>0</v>
          </cell>
          <cell r="Y310">
            <v>0</v>
          </cell>
          <cell r="Z310">
            <v>0</v>
          </cell>
          <cell r="AA310">
            <v>0</v>
          </cell>
          <cell r="AB310">
            <v>0</v>
          </cell>
          <cell r="AC310">
            <v>0</v>
          </cell>
          <cell r="AD310">
            <v>0</v>
          </cell>
          <cell r="AE310">
            <v>0</v>
          </cell>
          <cell r="AF310">
            <v>0</v>
          </cell>
          <cell r="AG310">
            <v>0</v>
          </cell>
          <cell r="AH310">
            <v>0</v>
          </cell>
          <cell r="AI310">
            <v>0</v>
          </cell>
          <cell r="AJ310">
            <v>0</v>
          </cell>
          <cell r="AK310">
            <v>0</v>
          </cell>
          <cell r="AL310">
            <v>0</v>
          </cell>
          <cell r="AM310">
            <v>0</v>
          </cell>
          <cell r="AN310">
            <v>0</v>
          </cell>
          <cell r="AO310" t="str">
            <v/>
          </cell>
          <cell r="AQ310"/>
          <cell r="AR310"/>
          <cell r="AS310"/>
          <cell r="AT310"/>
          <cell r="AU310"/>
          <cell r="AV310"/>
          <cell r="AW310"/>
          <cell r="AX310">
            <v>0</v>
          </cell>
          <cell r="AY310"/>
          <cell r="AZ310">
            <v>0</v>
          </cell>
          <cell r="BA310">
            <v>0</v>
          </cell>
          <cell r="BB310">
            <v>0</v>
          </cell>
          <cell r="BC310">
            <v>0</v>
          </cell>
          <cell r="BD310">
            <v>0</v>
          </cell>
          <cell r="BE310">
            <v>0</v>
          </cell>
          <cell r="BF310">
            <v>0</v>
          </cell>
          <cell r="BG310">
            <v>0</v>
          </cell>
          <cell r="BH310">
            <v>0</v>
          </cell>
          <cell r="BI310">
            <v>0</v>
          </cell>
          <cell r="BJ310">
            <v>0</v>
          </cell>
          <cell r="BK310">
            <v>0</v>
          </cell>
          <cell r="BL310">
            <v>0</v>
          </cell>
          <cell r="BM310">
            <v>0</v>
          </cell>
          <cell r="BN310">
            <v>0</v>
          </cell>
          <cell r="BO310">
            <v>0</v>
          </cell>
          <cell r="BP310">
            <v>0</v>
          </cell>
          <cell r="BQ310">
            <v>0</v>
          </cell>
          <cell r="BR310">
            <v>0</v>
          </cell>
          <cell r="BS310">
            <v>0</v>
          </cell>
          <cell r="BT310">
            <v>0</v>
          </cell>
          <cell r="BV310" t="str">
            <v>Save on Energy Heating &amp; Cooling Program2015Adjustment</v>
          </cell>
        </row>
        <row r="311">
          <cell r="L311"/>
          <cell r="M311"/>
          <cell r="N311"/>
          <cell r="O311"/>
          <cell r="P311"/>
          <cell r="Q311"/>
          <cell r="R311"/>
          <cell r="S311">
            <v>0</v>
          </cell>
          <cell r="T311"/>
          <cell r="U311">
            <v>0</v>
          </cell>
          <cell r="V311">
            <v>0</v>
          </cell>
          <cell r="W311">
            <v>0</v>
          </cell>
          <cell r="X311">
            <v>0</v>
          </cell>
          <cell r="Y311">
            <v>0</v>
          </cell>
          <cell r="Z311">
            <v>0</v>
          </cell>
          <cell r="AA311">
            <v>0</v>
          </cell>
          <cell r="AB311">
            <v>0</v>
          </cell>
          <cell r="AC311">
            <v>0</v>
          </cell>
          <cell r="AD311">
            <v>0</v>
          </cell>
          <cell r="AE311">
            <v>0</v>
          </cell>
          <cell r="AF311">
            <v>0</v>
          </cell>
          <cell r="AG311">
            <v>0</v>
          </cell>
          <cell r="AH311">
            <v>0</v>
          </cell>
          <cell r="AI311">
            <v>0</v>
          </cell>
          <cell r="AJ311">
            <v>0</v>
          </cell>
          <cell r="AK311">
            <v>0</v>
          </cell>
          <cell r="AL311">
            <v>0</v>
          </cell>
          <cell r="AM311">
            <v>0</v>
          </cell>
          <cell r="AN311">
            <v>0</v>
          </cell>
          <cell r="AO311" t="str">
            <v/>
          </cell>
          <cell r="AQ311"/>
          <cell r="AR311"/>
          <cell r="AS311"/>
          <cell r="AT311"/>
          <cell r="AU311"/>
          <cell r="AV311"/>
          <cell r="AW311"/>
          <cell r="AX311">
            <v>0</v>
          </cell>
          <cell r="AY311"/>
          <cell r="AZ311">
            <v>0</v>
          </cell>
          <cell r="BA311">
            <v>0</v>
          </cell>
          <cell r="BB311">
            <v>0</v>
          </cell>
          <cell r="BC311">
            <v>0</v>
          </cell>
          <cell r="BD311">
            <v>0</v>
          </cell>
          <cell r="BE311">
            <v>0</v>
          </cell>
          <cell r="BF311">
            <v>0</v>
          </cell>
          <cell r="BG311">
            <v>0</v>
          </cell>
          <cell r="BH311">
            <v>0</v>
          </cell>
          <cell r="BI311">
            <v>0</v>
          </cell>
          <cell r="BJ311">
            <v>0</v>
          </cell>
          <cell r="BK311">
            <v>0</v>
          </cell>
          <cell r="BL311">
            <v>0</v>
          </cell>
          <cell r="BM311">
            <v>0</v>
          </cell>
          <cell r="BN311">
            <v>0</v>
          </cell>
          <cell r="BO311">
            <v>0</v>
          </cell>
          <cell r="BP311">
            <v>0</v>
          </cell>
          <cell r="BQ311">
            <v>0</v>
          </cell>
          <cell r="BR311">
            <v>0</v>
          </cell>
          <cell r="BS311">
            <v>0</v>
          </cell>
          <cell r="BT311">
            <v>0</v>
          </cell>
          <cell r="BV311" t="str">
            <v>Save on Energy New Construction Program2015Adjustment</v>
          </cell>
        </row>
        <row r="312">
          <cell r="L312"/>
          <cell r="M312"/>
          <cell r="N312"/>
          <cell r="O312"/>
          <cell r="P312"/>
          <cell r="Q312"/>
          <cell r="R312"/>
          <cell r="S312">
            <v>0</v>
          </cell>
          <cell r="T312"/>
          <cell r="U312">
            <v>0</v>
          </cell>
          <cell r="V312">
            <v>0</v>
          </cell>
          <cell r="W312">
            <v>0</v>
          </cell>
          <cell r="X312">
            <v>0</v>
          </cell>
          <cell r="Y312">
            <v>0</v>
          </cell>
          <cell r="Z312">
            <v>0</v>
          </cell>
          <cell r="AA312">
            <v>0</v>
          </cell>
          <cell r="AB312">
            <v>0</v>
          </cell>
          <cell r="AC312">
            <v>0</v>
          </cell>
          <cell r="AD312">
            <v>0</v>
          </cell>
          <cell r="AE312">
            <v>0</v>
          </cell>
          <cell r="AF312">
            <v>0</v>
          </cell>
          <cell r="AG312">
            <v>0</v>
          </cell>
          <cell r="AH312">
            <v>0</v>
          </cell>
          <cell r="AI312">
            <v>0</v>
          </cell>
          <cell r="AJ312">
            <v>0</v>
          </cell>
          <cell r="AK312">
            <v>0</v>
          </cell>
          <cell r="AL312">
            <v>0</v>
          </cell>
          <cell r="AM312">
            <v>0</v>
          </cell>
          <cell r="AN312">
            <v>0</v>
          </cell>
          <cell r="AO312">
            <v>0</v>
          </cell>
          <cell r="AQ312"/>
          <cell r="AR312"/>
          <cell r="AS312"/>
          <cell r="AT312"/>
          <cell r="AU312"/>
          <cell r="AV312"/>
          <cell r="AW312"/>
          <cell r="AX312">
            <v>0</v>
          </cell>
          <cell r="AY312"/>
          <cell r="AZ312">
            <v>0</v>
          </cell>
          <cell r="BA312">
            <v>0</v>
          </cell>
          <cell r="BB312">
            <v>0</v>
          </cell>
          <cell r="BC312">
            <v>0</v>
          </cell>
          <cell r="BD312">
            <v>0</v>
          </cell>
          <cell r="BE312">
            <v>0</v>
          </cell>
          <cell r="BF312">
            <v>0</v>
          </cell>
          <cell r="BG312">
            <v>0</v>
          </cell>
          <cell r="BH312">
            <v>0</v>
          </cell>
          <cell r="BI312">
            <v>0</v>
          </cell>
          <cell r="BJ312">
            <v>0</v>
          </cell>
          <cell r="BK312">
            <v>0</v>
          </cell>
          <cell r="BL312">
            <v>0</v>
          </cell>
          <cell r="BM312">
            <v>0</v>
          </cell>
          <cell r="BN312">
            <v>0</v>
          </cell>
          <cell r="BO312">
            <v>0</v>
          </cell>
          <cell r="BP312">
            <v>0</v>
          </cell>
          <cell r="BQ312">
            <v>0</v>
          </cell>
          <cell r="BR312">
            <v>0</v>
          </cell>
          <cell r="BS312">
            <v>0</v>
          </cell>
          <cell r="BT312">
            <v>0</v>
          </cell>
          <cell r="BV312" t="str">
            <v>Save on Energy Home Assistance Program2015Adjustment</v>
          </cell>
        </row>
        <row r="313">
          <cell r="L313"/>
          <cell r="M313"/>
          <cell r="N313"/>
          <cell r="O313"/>
          <cell r="P313"/>
          <cell r="Q313"/>
          <cell r="R313"/>
          <cell r="S313">
            <v>0</v>
          </cell>
          <cell r="T313"/>
          <cell r="U313">
            <v>0</v>
          </cell>
          <cell r="V313">
            <v>0</v>
          </cell>
          <cell r="W313">
            <v>0</v>
          </cell>
          <cell r="X313">
            <v>0</v>
          </cell>
          <cell r="Y313">
            <v>0</v>
          </cell>
          <cell r="Z313">
            <v>0</v>
          </cell>
          <cell r="AA313">
            <v>0</v>
          </cell>
          <cell r="AB313">
            <v>0</v>
          </cell>
          <cell r="AC313">
            <v>0</v>
          </cell>
          <cell r="AD313">
            <v>0</v>
          </cell>
          <cell r="AE313">
            <v>0</v>
          </cell>
          <cell r="AF313">
            <v>0</v>
          </cell>
          <cell r="AG313">
            <v>0</v>
          </cell>
          <cell r="AH313">
            <v>0</v>
          </cell>
          <cell r="AI313">
            <v>0</v>
          </cell>
          <cell r="AJ313">
            <v>0</v>
          </cell>
          <cell r="AK313">
            <v>0</v>
          </cell>
          <cell r="AL313">
            <v>0</v>
          </cell>
          <cell r="AM313">
            <v>0</v>
          </cell>
          <cell r="AN313">
            <v>0</v>
          </cell>
          <cell r="AO313" t="str">
            <v/>
          </cell>
          <cell r="AQ313"/>
          <cell r="AR313"/>
          <cell r="AS313"/>
          <cell r="AT313"/>
          <cell r="AU313"/>
          <cell r="AV313"/>
          <cell r="AW313"/>
          <cell r="AX313">
            <v>0</v>
          </cell>
          <cell r="AY313"/>
          <cell r="AZ313">
            <v>0</v>
          </cell>
          <cell r="BA313">
            <v>0</v>
          </cell>
          <cell r="BB313">
            <v>0</v>
          </cell>
          <cell r="BC313">
            <v>0</v>
          </cell>
          <cell r="BD313">
            <v>0</v>
          </cell>
          <cell r="BE313">
            <v>0</v>
          </cell>
          <cell r="BF313">
            <v>0</v>
          </cell>
          <cell r="BG313">
            <v>0</v>
          </cell>
          <cell r="BH313">
            <v>0</v>
          </cell>
          <cell r="BI313">
            <v>0</v>
          </cell>
          <cell r="BJ313">
            <v>0</v>
          </cell>
          <cell r="BK313">
            <v>0</v>
          </cell>
          <cell r="BL313">
            <v>0</v>
          </cell>
          <cell r="BM313">
            <v>0</v>
          </cell>
          <cell r="BN313">
            <v>0</v>
          </cell>
          <cell r="BO313">
            <v>0</v>
          </cell>
          <cell r="BP313">
            <v>0</v>
          </cell>
          <cell r="BQ313">
            <v>0</v>
          </cell>
          <cell r="BR313">
            <v>0</v>
          </cell>
          <cell r="BS313">
            <v>0</v>
          </cell>
          <cell r="BT313">
            <v>0</v>
          </cell>
          <cell r="BV313" t="str">
            <v>Save on Energy Audit Funding Program2015Adjustment</v>
          </cell>
        </row>
        <row r="314">
          <cell r="L314"/>
          <cell r="M314"/>
          <cell r="N314"/>
          <cell r="O314"/>
          <cell r="P314"/>
          <cell r="Q314"/>
          <cell r="R314"/>
          <cell r="S314">
            <v>0</v>
          </cell>
          <cell r="T314"/>
          <cell r="U314">
            <v>0</v>
          </cell>
          <cell r="V314">
            <v>1</v>
          </cell>
          <cell r="W314">
            <v>1</v>
          </cell>
          <cell r="X314">
            <v>1</v>
          </cell>
          <cell r="Y314">
            <v>1</v>
          </cell>
          <cell r="Z314">
            <v>0</v>
          </cell>
          <cell r="AA314">
            <v>0</v>
          </cell>
          <cell r="AB314">
            <v>0</v>
          </cell>
          <cell r="AC314">
            <v>0</v>
          </cell>
          <cell r="AD314">
            <v>0</v>
          </cell>
          <cell r="AE314">
            <v>0</v>
          </cell>
          <cell r="AF314">
            <v>0</v>
          </cell>
          <cell r="AG314">
            <v>0</v>
          </cell>
          <cell r="AH314">
            <v>0</v>
          </cell>
          <cell r="AI314">
            <v>0</v>
          </cell>
          <cell r="AJ314">
            <v>0</v>
          </cell>
          <cell r="AK314">
            <v>0</v>
          </cell>
          <cell r="AL314">
            <v>0</v>
          </cell>
          <cell r="AM314">
            <v>0</v>
          </cell>
          <cell r="AN314">
            <v>0</v>
          </cell>
          <cell r="AO314" t="str">
            <v/>
          </cell>
          <cell r="AQ314"/>
          <cell r="AR314"/>
          <cell r="AS314"/>
          <cell r="AT314"/>
          <cell r="AU314"/>
          <cell r="AV314"/>
          <cell r="AW314"/>
          <cell r="AX314">
            <v>0</v>
          </cell>
          <cell r="AY314"/>
          <cell r="AZ314">
            <v>0</v>
          </cell>
          <cell r="BA314">
            <v>5741</v>
          </cell>
          <cell r="BB314">
            <v>5741</v>
          </cell>
          <cell r="BC314">
            <v>5741</v>
          </cell>
          <cell r="BD314">
            <v>4046</v>
          </cell>
          <cell r="BE314">
            <v>0</v>
          </cell>
          <cell r="BF314">
            <v>0</v>
          </cell>
          <cell r="BG314">
            <v>0</v>
          </cell>
          <cell r="BH314">
            <v>0</v>
          </cell>
          <cell r="BI314">
            <v>0</v>
          </cell>
          <cell r="BJ314">
            <v>0</v>
          </cell>
          <cell r="BK314">
            <v>0</v>
          </cell>
          <cell r="BL314">
            <v>0</v>
          </cell>
          <cell r="BM314">
            <v>0</v>
          </cell>
          <cell r="BN314">
            <v>0</v>
          </cell>
          <cell r="BO314">
            <v>0</v>
          </cell>
          <cell r="BP314">
            <v>0</v>
          </cell>
          <cell r="BQ314">
            <v>0</v>
          </cell>
          <cell r="BR314">
            <v>0</v>
          </cell>
          <cell r="BS314">
            <v>0</v>
          </cell>
          <cell r="BT314">
            <v>0</v>
          </cell>
          <cell r="BV314" t="str">
            <v>Save on Energy Retrofit Program2015Adjustment</v>
          </cell>
        </row>
        <row r="315">
          <cell r="L315"/>
          <cell r="M315"/>
          <cell r="N315"/>
          <cell r="O315"/>
          <cell r="P315"/>
          <cell r="Q315"/>
          <cell r="R315"/>
          <cell r="S315">
            <v>0</v>
          </cell>
          <cell r="T315"/>
          <cell r="U315">
            <v>0</v>
          </cell>
          <cell r="V315">
            <v>0</v>
          </cell>
          <cell r="W315">
            <v>0</v>
          </cell>
          <cell r="X315">
            <v>0</v>
          </cell>
          <cell r="Y315">
            <v>0</v>
          </cell>
          <cell r="Z315">
            <v>0</v>
          </cell>
          <cell r="AA315">
            <v>0</v>
          </cell>
          <cell r="AB315">
            <v>0</v>
          </cell>
          <cell r="AC315">
            <v>0</v>
          </cell>
          <cell r="AD315">
            <v>0</v>
          </cell>
          <cell r="AE315">
            <v>0</v>
          </cell>
          <cell r="AF315">
            <v>0</v>
          </cell>
          <cell r="AG315">
            <v>0</v>
          </cell>
          <cell r="AH315">
            <v>0</v>
          </cell>
          <cell r="AI315">
            <v>0</v>
          </cell>
          <cell r="AJ315">
            <v>0</v>
          </cell>
          <cell r="AK315">
            <v>0</v>
          </cell>
          <cell r="AL315">
            <v>0</v>
          </cell>
          <cell r="AM315">
            <v>0</v>
          </cell>
          <cell r="AN315">
            <v>0</v>
          </cell>
          <cell r="AO315">
            <v>0</v>
          </cell>
          <cell r="AQ315"/>
          <cell r="AR315"/>
          <cell r="AS315"/>
          <cell r="AT315"/>
          <cell r="AU315"/>
          <cell r="AV315"/>
          <cell r="AW315"/>
          <cell r="AX315">
            <v>0</v>
          </cell>
          <cell r="AY315"/>
          <cell r="AZ315">
            <v>0</v>
          </cell>
          <cell r="BA315">
            <v>0</v>
          </cell>
          <cell r="BB315">
            <v>0</v>
          </cell>
          <cell r="BC315">
            <v>0</v>
          </cell>
          <cell r="BD315">
            <v>0</v>
          </cell>
          <cell r="BE315">
            <v>0</v>
          </cell>
          <cell r="BF315">
            <v>0</v>
          </cell>
          <cell r="BG315">
            <v>0</v>
          </cell>
          <cell r="BH315">
            <v>0</v>
          </cell>
          <cell r="BI315">
            <v>0</v>
          </cell>
          <cell r="BJ315">
            <v>0</v>
          </cell>
          <cell r="BK315">
            <v>0</v>
          </cell>
          <cell r="BL315">
            <v>0</v>
          </cell>
          <cell r="BM315">
            <v>0</v>
          </cell>
          <cell r="BN315">
            <v>0</v>
          </cell>
          <cell r="BO315">
            <v>0</v>
          </cell>
          <cell r="BP315">
            <v>0</v>
          </cell>
          <cell r="BQ315">
            <v>0</v>
          </cell>
          <cell r="BR315">
            <v>0</v>
          </cell>
          <cell r="BS315">
            <v>0</v>
          </cell>
          <cell r="BT315">
            <v>0</v>
          </cell>
          <cell r="BV315" t="str">
            <v>Save on Energy Small Business Lighting Program2015Adjustment</v>
          </cell>
        </row>
        <row r="316">
          <cell r="L316"/>
          <cell r="M316"/>
          <cell r="N316"/>
          <cell r="O316"/>
          <cell r="P316"/>
          <cell r="Q316"/>
          <cell r="R316"/>
          <cell r="S316">
            <v>0</v>
          </cell>
          <cell r="T316"/>
          <cell r="U316">
            <v>0</v>
          </cell>
          <cell r="V316">
            <v>0</v>
          </cell>
          <cell r="W316">
            <v>0</v>
          </cell>
          <cell r="X316">
            <v>0</v>
          </cell>
          <cell r="Y316">
            <v>0</v>
          </cell>
          <cell r="Z316">
            <v>0</v>
          </cell>
          <cell r="AA316">
            <v>0</v>
          </cell>
          <cell r="AB316">
            <v>0</v>
          </cell>
          <cell r="AC316">
            <v>0</v>
          </cell>
          <cell r="AD316">
            <v>0</v>
          </cell>
          <cell r="AE316">
            <v>0</v>
          </cell>
          <cell r="AF316">
            <v>0</v>
          </cell>
          <cell r="AG316">
            <v>0</v>
          </cell>
          <cell r="AH316">
            <v>0</v>
          </cell>
          <cell r="AI316">
            <v>0</v>
          </cell>
          <cell r="AJ316">
            <v>0</v>
          </cell>
          <cell r="AK316">
            <v>0</v>
          </cell>
          <cell r="AL316">
            <v>0</v>
          </cell>
          <cell r="AM316">
            <v>0</v>
          </cell>
          <cell r="AN316">
            <v>0</v>
          </cell>
          <cell r="AO316" t="str">
            <v/>
          </cell>
          <cell r="AQ316"/>
          <cell r="AR316"/>
          <cell r="AS316"/>
          <cell r="AT316"/>
          <cell r="AU316"/>
          <cell r="AV316"/>
          <cell r="AW316"/>
          <cell r="AX316">
            <v>0</v>
          </cell>
          <cell r="AY316"/>
          <cell r="AZ316">
            <v>0</v>
          </cell>
          <cell r="BA316">
            <v>0</v>
          </cell>
          <cell r="BB316">
            <v>0</v>
          </cell>
          <cell r="BC316">
            <v>0</v>
          </cell>
          <cell r="BD316">
            <v>0</v>
          </cell>
          <cell r="BE316">
            <v>0</v>
          </cell>
          <cell r="BF316">
            <v>0</v>
          </cell>
          <cell r="BG316">
            <v>0</v>
          </cell>
          <cell r="BH316">
            <v>0</v>
          </cell>
          <cell r="BI316">
            <v>0</v>
          </cell>
          <cell r="BJ316">
            <v>0</v>
          </cell>
          <cell r="BK316">
            <v>0</v>
          </cell>
          <cell r="BL316">
            <v>0</v>
          </cell>
          <cell r="BM316">
            <v>0</v>
          </cell>
          <cell r="BN316">
            <v>0</v>
          </cell>
          <cell r="BO316">
            <v>0</v>
          </cell>
          <cell r="BP316">
            <v>0</v>
          </cell>
          <cell r="BQ316">
            <v>0</v>
          </cell>
          <cell r="BR316">
            <v>0</v>
          </cell>
          <cell r="BS316">
            <v>0</v>
          </cell>
          <cell r="BT316">
            <v>0</v>
          </cell>
          <cell r="BV316" t="str">
            <v>Save on Energy High Performance New Construction Program2015Adjustment</v>
          </cell>
        </row>
        <row r="317">
          <cell r="L317"/>
          <cell r="M317"/>
          <cell r="N317"/>
          <cell r="O317"/>
          <cell r="P317"/>
          <cell r="Q317"/>
          <cell r="R317"/>
          <cell r="S317">
            <v>0</v>
          </cell>
          <cell r="T317"/>
          <cell r="U317">
            <v>0</v>
          </cell>
          <cell r="V317">
            <v>0</v>
          </cell>
          <cell r="W317">
            <v>0</v>
          </cell>
          <cell r="X317">
            <v>0</v>
          </cell>
          <cell r="Y317">
            <v>0</v>
          </cell>
          <cell r="Z317">
            <v>0</v>
          </cell>
          <cell r="AA317">
            <v>0</v>
          </cell>
          <cell r="AB317">
            <v>0</v>
          </cell>
          <cell r="AC317">
            <v>0</v>
          </cell>
          <cell r="AD317">
            <v>0</v>
          </cell>
          <cell r="AE317">
            <v>0</v>
          </cell>
          <cell r="AF317">
            <v>0</v>
          </cell>
          <cell r="AG317">
            <v>0</v>
          </cell>
          <cell r="AH317">
            <v>0</v>
          </cell>
          <cell r="AI317">
            <v>0</v>
          </cell>
          <cell r="AJ317">
            <v>0</v>
          </cell>
          <cell r="AK317">
            <v>0</v>
          </cell>
          <cell r="AL317">
            <v>0</v>
          </cell>
          <cell r="AM317">
            <v>0</v>
          </cell>
          <cell r="AN317">
            <v>0</v>
          </cell>
          <cell r="AO317" t="str">
            <v/>
          </cell>
          <cell r="AQ317"/>
          <cell r="AR317"/>
          <cell r="AS317"/>
          <cell r="AT317"/>
          <cell r="AU317"/>
          <cell r="AV317"/>
          <cell r="AW317"/>
          <cell r="AX317">
            <v>0</v>
          </cell>
          <cell r="AY317"/>
          <cell r="AZ317">
            <v>0</v>
          </cell>
          <cell r="BA317">
            <v>0</v>
          </cell>
          <cell r="BB317">
            <v>0</v>
          </cell>
          <cell r="BC317">
            <v>0</v>
          </cell>
          <cell r="BD317">
            <v>0</v>
          </cell>
          <cell r="BE317">
            <v>0</v>
          </cell>
          <cell r="BF317">
            <v>0</v>
          </cell>
          <cell r="BG317">
            <v>0</v>
          </cell>
          <cell r="BH317">
            <v>0</v>
          </cell>
          <cell r="BI317">
            <v>0</v>
          </cell>
          <cell r="BJ317">
            <v>0</v>
          </cell>
          <cell r="BK317">
            <v>0</v>
          </cell>
          <cell r="BL317">
            <v>0</v>
          </cell>
          <cell r="BM317">
            <v>0</v>
          </cell>
          <cell r="BN317">
            <v>0</v>
          </cell>
          <cell r="BO317">
            <v>0</v>
          </cell>
          <cell r="BP317">
            <v>0</v>
          </cell>
          <cell r="BQ317">
            <v>0</v>
          </cell>
          <cell r="BR317">
            <v>0</v>
          </cell>
          <cell r="BS317">
            <v>0</v>
          </cell>
          <cell r="BT317">
            <v>0</v>
          </cell>
          <cell r="BV317" t="str">
            <v>Save on Energy Existing Building Commissioning Program2015Adjustment</v>
          </cell>
        </row>
        <row r="318">
          <cell r="L318"/>
          <cell r="M318"/>
          <cell r="N318"/>
          <cell r="O318"/>
          <cell r="P318"/>
          <cell r="Q318"/>
          <cell r="R318"/>
          <cell r="S318">
            <v>0</v>
          </cell>
          <cell r="T318"/>
          <cell r="U318">
            <v>0</v>
          </cell>
          <cell r="V318">
            <v>0</v>
          </cell>
          <cell r="W318">
            <v>0</v>
          </cell>
          <cell r="X318">
            <v>0</v>
          </cell>
          <cell r="Y318">
            <v>0</v>
          </cell>
          <cell r="Z318">
            <v>0</v>
          </cell>
          <cell r="AA318">
            <v>0</v>
          </cell>
          <cell r="AB318">
            <v>0</v>
          </cell>
          <cell r="AC318">
            <v>0</v>
          </cell>
          <cell r="AD318">
            <v>0</v>
          </cell>
          <cell r="AE318">
            <v>0</v>
          </cell>
          <cell r="AF318">
            <v>0</v>
          </cell>
          <cell r="AG318">
            <v>0</v>
          </cell>
          <cell r="AH318">
            <v>0</v>
          </cell>
          <cell r="AI318">
            <v>0</v>
          </cell>
          <cell r="AJ318">
            <v>0</v>
          </cell>
          <cell r="AK318">
            <v>0</v>
          </cell>
          <cell r="AL318">
            <v>0</v>
          </cell>
          <cell r="AM318">
            <v>0</v>
          </cell>
          <cell r="AN318">
            <v>0</v>
          </cell>
          <cell r="AO318">
            <v>0</v>
          </cell>
          <cell r="AQ318"/>
          <cell r="AR318"/>
          <cell r="AS318"/>
          <cell r="AT318"/>
          <cell r="AU318"/>
          <cell r="AV318"/>
          <cell r="AW318"/>
          <cell r="AX318">
            <v>0</v>
          </cell>
          <cell r="AY318"/>
          <cell r="AZ318">
            <v>0</v>
          </cell>
          <cell r="BA318">
            <v>0</v>
          </cell>
          <cell r="BB318">
            <v>0</v>
          </cell>
          <cell r="BC318">
            <v>0</v>
          </cell>
          <cell r="BD318">
            <v>0</v>
          </cell>
          <cell r="BE318">
            <v>0</v>
          </cell>
          <cell r="BF318">
            <v>0</v>
          </cell>
          <cell r="BG318">
            <v>0</v>
          </cell>
          <cell r="BH318">
            <v>0</v>
          </cell>
          <cell r="BI318">
            <v>0</v>
          </cell>
          <cell r="BJ318">
            <v>0</v>
          </cell>
          <cell r="BK318">
            <v>0</v>
          </cell>
          <cell r="BL318">
            <v>0</v>
          </cell>
          <cell r="BM318">
            <v>0</v>
          </cell>
          <cell r="BN318">
            <v>0</v>
          </cell>
          <cell r="BO318">
            <v>0</v>
          </cell>
          <cell r="BP318">
            <v>0</v>
          </cell>
          <cell r="BQ318">
            <v>0</v>
          </cell>
          <cell r="BR318">
            <v>0</v>
          </cell>
          <cell r="BS318">
            <v>0</v>
          </cell>
          <cell r="BT318">
            <v>0</v>
          </cell>
          <cell r="BV318" t="str">
            <v>Save on Energy Business Refrigeration Incentive Program2015Adjustment</v>
          </cell>
        </row>
        <row r="319">
          <cell r="L319"/>
          <cell r="M319"/>
          <cell r="N319"/>
          <cell r="O319"/>
          <cell r="P319"/>
          <cell r="Q319"/>
          <cell r="R319"/>
          <cell r="S319">
            <v>0</v>
          </cell>
          <cell r="T319"/>
          <cell r="U319">
            <v>0</v>
          </cell>
          <cell r="V319">
            <v>0</v>
          </cell>
          <cell r="W319">
            <v>0</v>
          </cell>
          <cell r="X319">
            <v>0</v>
          </cell>
          <cell r="Y319">
            <v>0</v>
          </cell>
          <cell r="Z319">
            <v>0</v>
          </cell>
          <cell r="AA319">
            <v>0</v>
          </cell>
          <cell r="AB319">
            <v>0</v>
          </cell>
          <cell r="AC319">
            <v>0</v>
          </cell>
          <cell r="AD319">
            <v>0</v>
          </cell>
          <cell r="AE319">
            <v>0</v>
          </cell>
          <cell r="AF319">
            <v>0</v>
          </cell>
          <cell r="AG319">
            <v>0</v>
          </cell>
          <cell r="AH319">
            <v>0</v>
          </cell>
          <cell r="AI319">
            <v>0</v>
          </cell>
          <cell r="AJ319">
            <v>0</v>
          </cell>
          <cell r="AK319">
            <v>0</v>
          </cell>
          <cell r="AL319">
            <v>0</v>
          </cell>
          <cell r="AM319">
            <v>0</v>
          </cell>
          <cell r="AN319">
            <v>0</v>
          </cell>
          <cell r="AO319" t="str">
            <v/>
          </cell>
          <cell r="AQ319"/>
          <cell r="AR319"/>
          <cell r="AS319"/>
          <cell r="AT319"/>
          <cell r="AU319"/>
          <cell r="AV319"/>
          <cell r="AW319"/>
          <cell r="AX319">
            <v>0</v>
          </cell>
          <cell r="AY319"/>
          <cell r="AZ319">
            <v>0</v>
          </cell>
          <cell r="BA319">
            <v>0</v>
          </cell>
          <cell r="BB319">
            <v>0</v>
          </cell>
          <cell r="BC319">
            <v>0</v>
          </cell>
          <cell r="BD319">
            <v>0</v>
          </cell>
          <cell r="BE319">
            <v>0</v>
          </cell>
          <cell r="BF319">
            <v>0</v>
          </cell>
          <cell r="BG319">
            <v>0</v>
          </cell>
          <cell r="BH319">
            <v>0</v>
          </cell>
          <cell r="BI319">
            <v>0</v>
          </cell>
          <cell r="BJ319">
            <v>0</v>
          </cell>
          <cell r="BK319">
            <v>0</v>
          </cell>
          <cell r="BL319">
            <v>0</v>
          </cell>
          <cell r="BM319">
            <v>0</v>
          </cell>
          <cell r="BN319">
            <v>0</v>
          </cell>
          <cell r="BO319">
            <v>0</v>
          </cell>
          <cell r="BP319">
            <v>0</v>
          </cell>
          <cell r="BQ319">
            <v>0</v>
          </cell>
          <cell r="BR319">
            <v>0</v>
          </cell>
          <cell r="BS319">
            <v>0</v>
          </cell>
          <cell r="BT319">
            <v>0</v>
          </cell>
          <cell r="BV319" t="str">
            <v>Save on Energy Process &amp; Systems Upgrades Program2015Adjustment</v>
          </cell>
        </row>
        <row r="320">
          <cell r="L320"/>
          <cell r="M320"/>
          <cell r="N320"/>
          <cell r="O320"/>
          <cell r="P320"/>
          <cell r="Q320"/>
          <cell r="R320"/>
          <cell r="S320">
            <v>0</v>
          </cell>
          <cell r="T320"/>
          <cell r="U320">
            <v>0</v>
          </cell>
          <cell r="V320">
            <v>0</v>
          </cell>
          <cell r="W320">
            <v>0</v>
          </cell>
          <cell r="X320">
            <v>0</v>
          </cell>
          <cell r="Y320">
            <v>0</v>
          </cell>
          <cell r="Z320">
            <v>0</v>
          </cell>
          <cell r="AA320">
            <v>0</v>
          </cell>
          <cell r="AB320">
            <v>0</v>
          </cell>
          <cell r="AC320">
            <v>0</v>
          </cell>
          <cell r="AD320">
            <v>0</v>
          </cell>
          <cell r="AE320">
            <v>0</v>
          </cell>
          <cell r="AF320">
            <v>0</v>
          </cell>
          <cell r="AG320">
            <v>0</v>
          </cell>
          <cell r="AH320">
            <v>0</v>
          </cell>
          <cell r="AI320">
            <v>0</v>
          </cell>
          <cell r="AJ320">
            <v>0</v>
          </cell>
          <cell r="AK320">
            <v>0</v>
          </cell>
          <cell r="AL320">
            <v>0</v>
          </cell>
          <cell r="AM320">
            <v>0</v>
          </cell>
          <cell r="AN320">
            <v>0</v>
          </cell>
          <cell r="AO320" t="str">
            <v/>
          </cell>
          <cell r="AQ320"/>
          <cell r="AR320"/>
          <cell r="AS320"/>
          <cell r="AT320"/>
          <cell r="AU320"/>
          <cell r="AV320"/>
          <cell r="AW320"/>
          <cell r="AX320">
            <v>0</v>
          </cell>
          <cell r="AY320"/>
          <cell r="AZ320">
            <v>0</v>
          </cell>
          <cell r="BA320">
            <v>0</v>
          </cell>
          <cell r="BB320">
            <v>0</v>
          </cell>
          <cell r="BC320">
            <v>0</v>
          </cell>
          <cell r="BD320">
            <v>0</v>
          </cell>
          <cell r="BE320">
            <v>0</v>
          </cell>
          <cell r="BF320">
            <v>0</v>
          </cell>
          <cell r="BG320">
            <v>0</v>
          </cell>
          <cell r="BH320">
            <v>0</v>
          </cell>
          <cell r="BI320">
            <v>0</v>
          </cell>
          <cell r="BJ320">
            <v>0</v>
          </cell>
          <cell r="BK320">
            <v>0</v>
          </cell>
          <cell r="BL320">
            <v>0</v>
          </cell>
          <cell r="BM320">
            <v>0</v>
          </cell>
          <cell r="BN320">
            <v>0</v>
          </cell>
          <cell r="BO320">
            <v>0</v>
          </cell>
          <cell r="BP320">
            <v>0</v>
          </cell>
          <cell r="BQ320">
            <v>0</v>
          </cell>
          <cell r="BR320">
            <v>0</v>
          </cell>
          <cell r="BS320">
            <v>0</v>
          </cell>
          <cell r="BT320">
            <v>0</v>
          </cell>
          <cell r="BV320" t="str">
            <v>Save on Energy Energy Manager Program2015Adjustment</v>
          </cell>
        </row>
        <row r="321">
          <cell r="L321"/>
          <cell r="M321"/>
          <cell r="N321"/>
          <cell r="O321"/>
          <cell r="P321"/>
          <cell r="Q321"/>
          <cell r="R321"/>
          <cell r="S321">
            <v>0</v>
          </cell>
          <cell r="T321"/>
          <cell r="U321">
            <v>0</v>
          </cell>
          <cell r="V321">
            <v>0</v>
          </cell>
          <cell r="W321">
            <v>0</v>
          </cell>
          <cell r="X321">
            <v>0</v>
          </cell>
          <cell r="Y321">
            <v>0</v>
          </cell>
          <cell r="Z321">
            <v>0</v>
          </cell>
          <cell r="AA321">
            <v>0</v>
          </cell>
          <cell r="AB321">
            <v>0</v>
          </cell>
          <cell r="AC321">
            <v>0</v>
          </cell>
          <cell r="AD321">
            <v>0</v>
          </cell>
          <cell r="AE321">
            <v>0</v>
          </cell>
          <cell r="AF321">
            <v>0</v>
          </cell>
          <cell r="AG321">
            <v>0</v>
          </cell>
          <cell r="AH321">
            <v>0</v>
          </cell>
          <cell r="AI321">
            <v>0</v>
          </cell>
          <cell r="AJ321">
            <v>0</v>
          </cell>
          <cell r="AK321">
            <v>0</v>
          </cell>
          <cell r="AL321">
            <v>0</v>
          </cell>
          <cell r="AM321">
            <v>0</v>
          </cell>
          <cell r="AN321">
            <v>0</v>
          </cell>
          <cell r="AO321">
            <v>0</v>
          </cell>
          <cell r="AQ321"/>
          <cell r="AR321"/>
          <cell r="AS321"/>
          <cell r="AT321"/>
          <cell r="AU321"/>
          <cell r="AV321"/>
          <cell r="AW321"/>
          <cell r="AX321">
            <v>0</v>
          </cell>
          <cell r="AY321"/>
          <cell r="AZ321">
            <v>0</v>
          </cell>
          <cell r="BA321">
            <v>0</v>
          </cell>
          <cell r="BB321">
            <v>0</v>
          </cell>
          <cell r="BC321">
            <v>0</v>
          </cell>
          <cell r="BD321">
            <v>0</v>
          </cell>
          <cell r="BE321">
            <v>0</v>
          </cell>
          <cell r="BF321">
            <v>0</v>
          </cell>
          <cell r="BG321">
            <v>0</v>
          </cell>
          <cell r="BH321">
            <v>0</v>
          </cell>
          <cell r="BI321">
            <v>0</v>
          </cell>
          <cell r="BJ321">
            <v>0</v>
          </cell>
          <cell r="BK321">
            <v>0</v>
          </cell>
          <cell r="BL321">
            <v>0</v>
          </cell>
          <cell r="BM321">
            <v>0</v>
          </cell>
          <cell r="BN321">
            <v>0</v>
          </cell>
          <cell r="BO321">
            <v>0</v>
          </cell>
          <cell r="BP321">
            <v>0</v>
          </cell>
          <cell r="BQ321">
            <v>0</v>
          </cell>
          <cell r="BR321">
            <v>0</v>
          </cell>
          <cell r="BS321">
            <v>0</v>
          </cell>
          <cell r="BT321">
            <v>0</v>
          </cell>
          <cell r="BV321" t="str">
            <v>Save on Energy Monitoring &amp; Targeting Program2015Adjustment</v>
          </cell>
        </row>
        <row r="322">
          <cell r="L322"/>
          <cell r="M322"/>
          <cell r="N322"/>
          <cell r="O322"/>
          <cell r="P322"/>
          <cell r="Q322"/>
          <cell r="R322"/>
          <cell r="S322">
            <v>0</v>
          </cell>
          <cell r="T322"/>
          <cell r="U322">
            <v>0</v>
          </cell>
          <cell r="V322">
            <v>0</v>
          </cell>
          <cell r="W322">
            <v>0</v>
          </cell>
          <cell r="X322">
            <v>0</v>
          </cell>
          <cell r="Y322">
            <v>0</v>
          </cell>
          <cell r="Z322">
            <v>0</v>
          </cell>
          <cell r="AA322">
            <v>0</v>
          </cell>
          <cell r="AB322">
            <v>0</v>
          </cell>
          <cell r="AC322">
            <v>0</v>
          </cell>
          <cell r="AD322">
            <v>0</v>
          </cell>
          <cell r="AE322">
            <v>0</v>
          </cell>
          <cell r="AF322">
            <v>0</v>
          </cell>
          <cell r="AG322">
            <v>0</v>
          </cell>
          <cell r="AH322">
            <v>0</v>
          </cell>
          <cell r="AI322">
            <v>0</v>
          </cell>
          <cell r="AJ322">
            <v>0</v>
          </cell>
          <cell r="AK322">
            <v>0</v>
          </cell>
          <cell r="AL322">
            <v>0</v>
          </cell>
          <cell r="AM322">
            <v>0</v>
          </cell>
          <cell r="AN322">
            <v>0</v>
          </cell>
          <cell r="AO322" t="str">
            <v/>
          </cell>
          <cell r="AQ322"/>
          <cell r="AR322"/>
          <cell r="AS322"/>
          <cell r="AT322"/>
          <cell r="AU322"/>
          <cell r="AV322"/>
          <cell r="AW322"/>
          <cell r="AX322">
            <v>0</v>
          </cell>
          <cell r="AY322"/>
          <cell r="AZ322">
            <v>0</v>
          </cell>
          <cell r="BA322">
            <v>0</v>
          </cell>
          <cell r="BB322">
            <v>0</v>
          </cell>
          <cell r="BC322">
            <v>0</v>
          </cell>
          <cell r="BD322">
            <v>0</v>
          </cell>
          <cell r="BE322">
            <v>0</v>
          </cell>
          <cell r="BF322">
            <v>0</v>
          </cell>
          <cell r="BG322">
            <v>0</v>
          </cell>
          <cell r="BH322">
            <v>0</v>
          </cell>
          <cell r="BI322">
            <v>0</v>
          </cell>
          <cell r="BJ322">
            <v>0</v>
          </cell>
          <cell r="BK322">
            <v>0</v>
          </cell>
          <cell r="BL322">
            <v>0</v>
          </cell>
          <cell r="BM322">
            <v>0</v>
          </cell>
          <cell r="BN322">
            <v>0</v>
          </cell>
          <cell r="BO322">
            <v>0</v>
          </cell>
          <cell r="BP322">
            <v>0</v>
          </cell>
          <cell r="BQ322">
            <v>0</v>
          </cell>
          <cell r="BR322">
            <v>0</v>
          </cell>
          <cell r="BS322">
            <v>0</v>
          </cell>
          <cell r="BT322">
            <v>0</v>
          </cell>
          <cell r="BV322" t="str">
            <v>Save on Energy Retrofit Program - P4P2015Adjustment</v>
          </cell>
        </row>
        <row r="323">
          <cell r="L323"/>
          <cell r="M323"/>
          <cell r="N323"/>
          <cell r="O323"/>
          <cell r="P323"/>
          <cell r="Q323"/>
          <cell r="R323"/>
          <cell r="S323">
            <v>0</v>
          </cell>
          <cell r="T323"/>
          <cell r="U323">
            <v>0</v>
          </cell>
          <cell r="V323">
            <v>0</v>
          </cell>
          <cell r="W323">
            <v>0</v>
          </cell>
          <cell r="X323">
            <v>0</v>
          </cell>
          <cell r="Y323">
            <v>0</v>
          </cell>
          <cell r="Z323">
            <v>0</v>
          </cell>
          <cell r="AA323">
            <v>0</v>
          </cell>
          <cell r="AB323">
            <v>0</v>
          </cell>
          <cell r="AC323">
            <v>0</v>
          </cell>
          <cell r="AD323">
            <v>0</v>
          </cell>
          <cell r="AE323">
            <v>0</v>
          </cell>
          <cell r="AF323">
            <v>0</v>
          </cell>
          <cell r="AG323">
            <v>0</v>
          </cell>
          <cell r="AH323">
            <v>0</v>
          </cell>
          <cell r="AI323">
            <v>0</v>
          </cell>
          <cell r="AJ323">
            <v>0</v>
          </cell>
          <cell r="AK323">
            <v>0</v>
          </cell>
          <cell r="AL323">
            <v>0</v>
          </cell>
          <cell r="AM323">
            <v>0</v>
          </cell>
          <cell r="AN323">
            <v>0</v>
          </cell>
          <cell r="AO323" t="str">
            <v/>
          </cell>
          <cell r="AQ323"/>
          <cell r="AR323"/>
          <cell r="AS323"/>
          <cell r="AT323"/>
          <cell r="AU323"/>
          <cell r="AV323"/>
          <cell r="AW323"/>
          <cell r="AX323">
            <v>0</v>
          </cell>
          <cell r="AY323"/>
          <cell r="AZ323">
            <v>0</v>
          </cell>
          <cell r="BA323">
            <v>0</v>
          </cell>
          <cell r="BB323">
            <v>0</v>
          </cell>
          <cell r="BC323">
            <v>0</v>
          </cell>
          <cell r="BD323">
            <v>0</v>
          </cell>
          <cell r="BE323">
            <v>0</v>
          </cell>
          <cell r="BF323">
            <v>0</v>
          </cell>
          <cell r="BG323">
            <v>0</v>
          </cell>
          <cell r="BH323">
            <v>0</v>
          </cell>
          <cell r="BI323">
            <v>0</v>
          </cell>
          <cell r="BJ323">
            <v>0</v>
          </cell>
          <cell r="BK323">
            <v>0</v>
          </cell>
          <cell r="BL323">
            <v>0</v>
          </cell>
          <cell r="BM323">
            <v>0</v>
          </cell>
          <cell r="BN323">
            <v>0</v>
          </cell>
          <cell r="BO323">
            <v>0</v>
          </cell>
          <cell r="BP323">
            <v>0</v>
          </cell>
          <cell r="BQ323">
            <v>0</v>
          </cell>
          <cell r="BR323">
            <v>0</v>
          </cell>
          <cell r="BS323">
            <v>0</v>
          </cell>
          <cell r="BT323">
            <v>0</v>
          </cell>
          <cell r="BV323" t="str">
            <v>Save on Energy Process &amp; Systems Upgrades Program - P4P2015Adjustment</v>
          </cell>
        </row>
        <row r="324">
          <cell r="L324"/>
          <cell r="M324"/>
          <cell r="N324"/>
          <cell r="O324"/>
          <cell r="P324"/>
          <cell r="Q324"/>
          <cell r="R324"/>
          <cell r="S324">
            <v>0</v>
          </cell>
          <cell r="T324"/>
          <cell r="U324">
            <v>0</v>
          </cell>
          <cell r="V324">
            <v>0</v>
          </cell>
          <cell r="W324">
            <v>0</v>
          </cell>
          <cell r="X324">
            <v>0</v>
          </cell>
          <cell r="Y324">
            <v>0</v>
          </cell>
          <cell r="Z324">
            <v>0</v>
          </cell>
          <cell r="AA324">
            <v>0</v>
          </cell>
          <cell r="AB324">
            <v>0</v>
          </cell>
          <cell r="AC324">
            <v>0</v>
          </cell>
          <cell r="AD324">
            <v>0</v>
          </cell>
          <cell r="AE324">
            <v>0</v>
          </cell>
          <cell r="AF324">
            <v>0</v>
          </cell>
          <cell r="AG324">
            <v>0</v>
          </cell>
          <cell r="AH324">
            <v>0</v>
          </cell>
          <cell r="AI324">
            <v>0</v>
          </cell>
          <cell r="AJ324">
            <v>0</v>
          </cell>
          <cell r="AK324">
            <v>0</v>
          </cell>
          <cell r="AL324">
            <v>0</v>
          </cell>
          <cell r="AM324">
            <v>0</v>
          </cell>
          <cell r="AN324">
            <v>0</v>
          </cell>
          <cell r="AO324">
            <v>0</v>
          </cell>
          <cell r="AQ324"/>
          <cell r="AR324"/>
          <cell r="AS324"/>
          <cell r="AT324"/>
          <cell r="AU324"/>
          <cell r="AV324"/>
          <cell r="AW324"/>
          <cell r="AX324">
            <v>0</v>
          </cell>
          <cell r="AY324"/>
          <cell r="AZ324">
            <v>0</v>
          </cell>
          <cell r="BA324">
            <v>0</v>
          </cell>
          <cell r="BB324">
            <v>0</v>
          </cell>
          <cell r="BC324">
            <v>0</v>
          </cell>
          <cell r="BD324">
            <v>0</v>
          </cell>
          <cell r="BE324">
            <v>0</v>
          </cell>
          <cell r="BF324">
            <v>0</v>
          </cell>
          <cell r="BG324">
            <v>0</v>
          </cell>
          <cell r="BH324">
            <v>0</v>
          </cell>
          <cell r="BI324">
            <v>0</v>
          </cell>
          <cell r="BJ324">
            <v>0</v>
          </cell>
          <cell r="BK324">
            <v>0</v>
          </cell>
          <cell r="BL324">
            <v>0</v>
          </cell>
          <cell r="BM324">
            <v>0</v>
          </cell>
          <cell r="BN324">
            <v>0</v>
          </cell>
          <cell r="BO324">
            <v>0</v>
          </cell>
          <cell r="BP324">
            <v>0</v>
          </cell>
          <cell r="BQ324">
            <v>0</v>
          </cell>
          <cell r="BR324">
            <v>0</v>
          </cell>
          <cell r="BS324">
            <v>0</v>
          </cell>
          <cell r="BT324">
            <v>0</v>
          </cell>
          <cell r="BV324" t="str">
            <v>Adaptive Thermostat Local Program2015Adjustment</v>
          </cell>
        </row>
        <row r="325">
          <cell r="L325"/>
          <cell r="M325"/>
          <cell r="N325"/>
          <cell r="O325"/>
          <cell r="P325"/>
          <cell r="Q325"/>
          <cell r="R325"/>
          <cell r="S325">
            <v>0</v>
          </cell>
          <cell r="T325"/>
          <cell r="U325">
            <v>0</v>
          </cell>
          <cell r="V325">
            <v>0</v>
          </cell>
          <cell r="W325">
            <v>0</v>
          </cell>
          <cell r="X325">
            <v>0</v>
          </cell>
          <cell r="Y325">
            <v>0</v>
          </cell>
          <cell r="Z325">
            <v>0</v>
          </cell>
          <cell r="AA325">
            <v>0</v>
          </cell>
          <cell r="AB325">
            <v>0</v>
          </cell>
          <cell r="AC325">
            <v>0</v>
          </cell>
          <cell r="AD325">
            <v>0</v>
          </cell>
          <cell r="AE325">
            <v>0</v>
          </cell>
          <cell r="AF325">
            <v>0</v>
          </cell>
          <cell r="AG325">
            <v>0</v>
          </cell>
          <cell r="AH325">
            <v>0</v>
          </cell>
          <cell r="AI325">
            <v>0</v>
          </cell>
          <cell r="AJ325">
            <v>0</v>
          </cell>
          <cell r="AK325">
            <v>0</v>
          </cell>
          <cell r="AL325">
            <v>0</v>
          </cell>
          <cell r="AM325">
            <v>0</v>
          </cell>
          <cell r="AN325">
            <v>0</v>
          </cell>
          <cell r="AO325" t="str">
            <v/>
          </cell>
          <cell r="AQ325"/>
          <cell r="AR325"/>
          <cell r="AS325"/>
          <cell r="AT325"/>
          <cell r="AU325"/>
          <cell r="AV325"/>
          <cell r="AW325"/>
          <cell r="AX325">
            <v>0</v>
          </cell>
          <cell r="AY325"/>
          <cell r="AZ325">
            <v>0</v>
          </cell>
          <cell r="BA325">
            <v>0</v>
          </cell>
          <cell r="BB325">
            <v>0</v>
          </cell>
          <cell r="BC325">
            <v>0</v>
          </cell>
          <cell r="BD325">
            <v>0</v>
          </cell>
          <cell r="BE325">
            <v>0</v>
          </cell>
          <cell r="BF325">
            <v>0</v>
          </cell>
          <cell r="BG325">
            <v>0</v>
          </cell>
          <cell r="BH325">
            <v>0</v>
          </cell>
          <cell r="BI325">
            <v>0</v>
          </cell>
          <cell r="BJ325">
            <v>0</v>
          </cell>
          <cell r="BK325">
            <v>0</v>
          </cell>
          <cell r="BL325">
            <v>0</v>
          </cell>
          <cell r="BM325">
            <v>0</v>
          </cell>
          <cell r="BN325">
            <v>0</v>
          </cell>
          <cell r="BO325">
            <v>0</v>
          </cell>
          <cell r="BP325">
            <v>0</v>
          </cell>
          <cell r="BQ325">
            <v>0</v>
          </cell>
          <cell r="BR325">
            <v>0</v>
          </cell>
          <cell r="BS325">
            <v>0</v>
          </cell>
          <cell r="BT325">
            <v>0</v>
          </cell>
          <cell r="BV325" t="str">
            <v>Business Refrigeration Incentives Local Program2015Adjustment</v>
          </cell>
        </row>
        <row r="326">
          <cell r="L326"/>
          <cell r="M326"/>
          <cell r="N326"/>
          <cell r="O326"/>
          <cell r="P326"/>
          <cell r="Q326"/>
          <cell r="R326"/>
          <cell r="S326">
            <v>0</v>
          </cell>
          <cell r="T326"/>
          <cell r="U326">
            <v>0</v>
          </cell>
          <cell r="V326">
            <v>0</v>
          </cell>
          <cell r="W326">
            <v>0</v>
          </cell>
          <cell r="X326">
            <v>0</v>
          </cell>
          <cell r="Y326">
            <v>0</v>
          </cell>
          <cell r="Z326">
            <v>0</v>
          </cell>
          <cell r="AA326">
            <v>0</v>
          </cell>
          <cell r="AB326">
            <v>0</v>
          </cell>
          <cell r="AC326">
            <v>0</v>
          </cell>
          <cell r="AD326">
            <v>0</v>
          </cell>
          <cell r="AE326">
            <v>0</v>
          </cell>
          <cell r="AF326">
            <v>0</v>
          </cell>
          <cell r="AG326">
            <v>0</v>
          </cell>
          <cell r="AH326">
            <v>0</v>
          </cell>
          <cell r="AI326">
            <v>0</v>
          </cell>
          <cell r="AJ326">
            <v>0</v>
          </cell>
          <cell r="AK326">
            <v>0</v>
          </cell>
          <cell r="AL326">
            <v>0</v>
          </cell>
          <cell r="AM326">
            <v>0</v>
          </cell>
          <cell r="AN326">
            <v>0</v>
          </cell>
          <cell r="AO326" t="str">
            <v/>
          </cell>
          <cell r="AQ326"/>
          <cell r="AR326"/>
          <cell r="AS326"/>
          <cell r="AT326"/>
          <cell r="AU326"/>
          <cell r="AV326"/>
          <cell r="AW326"/>
          <cell r="AX326">
            <v>0</v>
          </cell>
          <cell r="AY326"/>
          <cell r="AZ326">
            <v>0</v>
          </cell>
          <cell r="BA326">
            <v>0</v>
          </cell>
          <cell r="BB326">
            <v>0</v>
          </cell>
          <cell r="BC326">
            <v>0</v>
          </cell>
          <cell r="BD326">
            <v>0</v>
          </cell>
          <cell r="BE326">
            <v>0</v>
          </cell>
          <cell r="BF326">
            <v>0</v>
          </cell>
          <cell r="BG326">
            <v>0</v>
          </cell>
          <cell r="BH326">
            <v>0</v>
          </cell>
          <cell r="BI326">
            <v>0</v>
          </cell>
          <cell r="BJ326">
            <v>0</v>
          </cell>
          <cell r="BK326">
            <v>0</v>
          </cell>
          <cell r="BL326">
            <v>0</v>
          </cell>
          <cell r="BM326">
            <v>0</v>
          </cell>
          <cell r="BN326">
            <v>0</v>
          </cell>
          <cell r="BO326">
            <v>0</v>
          </cell>
          <cell r="BP326">
            <v>0</v>
          </cell>
          <cell r="BQ326">
            <v>0</v>
          </cell>
          <cell r="BR326">
            <v>0</v>
          </cell>
          <cell r="BS326">
            <v>0</v>
          </cell>
          <cell r="BT326">
            <v>0</v>
          </cell>
          <cell r="BV326" t="str">
            <v>Conservation on the Coast Home Assistance Local Program2015Adjustment</v>
          </cell>
        </row>
        <row r="327">
          <cell r="L327"/>
          <cell r="M327"/>
          <cell r="N327"/>
          <cell r="O327"/>
          <cell r="P327"/>
          <cell r="Q327"/>
          <cell r="R327"/>
          <cell r="S327">
            <v>0</v>
          </cell>
          <cell r="T327"/>
          <cell r="U327">
            <v>0</v>
          </cell>
          <cell r="V327">
            <v>0</v>
          </cell>
          <cell r="W327">
            <v>0</v>
          </cell>
          <cell r="X327">
            <v>0</v>
          </cell>
          <cell r="Y327">
            <v>0</v>
          </cell>
          <cell r="Z327">
            <v>0</v>
          </cell>
          <cell r="AA327">
            <v>0</v>
          </cell>
          <cell r="AB327">
            <v>0</v>
          </cell>
          <cell r="AC327">
            <v>0</v>
          </cell>
          <cell r="AD327">
            <v>0</v>
          </cell>
          <cell r="AE327">
            <v>0</v>
          </cell>
          <cell r="AF327">
            <v>0</v>
          </cell>
          <cell r="AG327">
            <v>0</v>
          </cell>
          <cell r="AH327">
            <v>0</v>
          </cell>
          <cell r="AI327">
            <v>0</v>
          </cell>
          <cell r="AJ327">
            <v>0</v>
          </cell>
          <cell r="AK327">
            <v>0</v>
          </cell>
          <cell r="AL327">
            <v>0</v>
          </cell>
          <cell r="AM327">
            <v>0</v>
          </cell>
          <cell r="AN327">
            <v>0</v>
          </cell>
          <cell r="AO327">
            <v>0</v>
          </cell>
          <cell r="AQ327"/>
          <cell r="AR327"/>
          <cell r="AS327"/>
          <cell r="AT327"/>
          <cell r="AU327"/>
          <cell r="AV327"/>
          <cell r="AW327"/>
          <cell r="AX327">
            <v>0</v>
          </cell>
          <cell r="AY327"/>
          <cell r="AZ327">
            <v>0</v>
          </cell>
          <cell r="BA327">
            <v>0</v>
          </cell>
          <cell r="BB327">
            <v>0</v>
          </cell>
          <cell r="BC327">
            <v>0</v>
          </cell>
          <cell r="BD327">
            <v>0</v>
          </cell>
          <cell r="BE327">
            <v>0</v>
          </cell>
          <cell r="BF327">
            <v>0</v>
          </cell>
          <cell r="BG327">
            <v>0</v>
          </cell>
          <cell r="BH327">
            <v>0</v>
          </cell>
          <cell r="BI327">
            <v>0</v>
          </cell>
          <cell r="BJ327">
            <v>0</v>
          </cell>
          <cell r="BK327">
            <v>0</v>
          </cell>
          <cell r="BL327">
            <v>0</v>
          </cell>
          <cell r="BM327">
            <v>0</v>
          </cell>
          <cell r="BN327">
            <v>0</v>
          </cell>
          <cell r="BO327">
            <v>0</v>
          </cell>
          <cell r="BP327">
            <v>0</v>
          </cell>
          <cell r="BQ327">
            <v>0</v>
          </cell>
          <cell r="BR327">
            <v>0</v>
          </cell>
          <cell r="BS327">
            <v>0</v>
          </cell>
          <cell r="BT327">
            <v>0</v>
          </cell>
          <cell r="BV327" t="str">
            <v>Conservation on the Coast Small Business Lighting Local Program2015Adjustment</v>
          </cell>
        </row>
        <row r="328">
          <cell r="L328"/>
          <cell r="M328"/>
          <cell r="N328"/>
          <cell r="O328"/>
          <cell r="P328"/>
          <cell r="Q328"/>
          <cell r="R328"/>
          <cell r="S328">
            <v>0</v>
          </cell>
          <cell r="T328"/>
          <cell r="U328">
            <v>0</v>
          </cell>
          <cell r="V328">
            <v>0</v>
          </cell>
          <cell r="W328">
            <v>0</v>
          </cell>
          <cell r="X328">
            <v>0</v>
          </cell>
          <cell r="Y328">
            <v>0</v>
          </cell>
          <cell r="Z328">
            <v>0</v>
          </cell>
          <cell r="AA328">
            <v>0</v>
          </cell>
          <cell r="AB328">
            <v>0</v>
          </cell>
          <cell r="AC328">
            <v>0</v>
          </cell>
          <cell r="AD328">
            <v>0</v>
          </cell>
          <cell r="AE328">
            <v>0</v>
          </cell>
          <cell r="AF328">
            <v>0</v>
          </cell>
          <cell r="AG328">
            <v>0</v>
          </cell>
          <cell r="AH328">
            <v>0</v>
          </cell>
          <cell r="AI328">
            <v>0</v>
          </cell>
          <cell r="AJ328">
            <v>0</v>
          </cell>
          <cell r="AK328">
            <v>0</v>
          </cell>
          <cell r="AL328">
            <v>0</v>
          </cell>
          <cell r="AM328">
            <v>0</v>
          </cell>
          <cell r="AN328">
            <v>0</v>
          </cell>
          <cell r="AO328" t="str">
            <v/>
          </cell>
          <cell r="AQ328"/>
          <cell r="AR328"/>
          <cell r="AS328"/>
          <cell r="AT328"/>
          <cell r="AU328"/>
          <cell r="AV328"/>
          <cell r="AW328"/>
          <cell r="AX328">
            <v>0</v>
          </cell>
          <cell r="AY328"/>
          <cell r="AZ328">
            <v>0</v>
          </cell>
          <cell r="BA328">
            <v>0</v>
          </cell>
          <cell r="BB328">
            <v>0</v>
          </cell>
          <cell r="BC328">
            <v>0</v>
          </cell>
          <cell r="BD328">
            <v>0</v>
          </cell>
          <cell r="BE328">
            <v>0</v>
          </cell>
          <cell r="BF328">
            <v>0</v>
          </cell>
          <cell r="BG328">
            <v>0</v>
          </cell>
          <cell r="BH328">
            <v>0</v>
          </cell>
          <cell r="BI328">
            <v>0</v>
          </cell>
          <cell r="BJ328">
            <v>0</v>
          </cell>
          <cell r="BK328">
            <v>0</v>
          </cell>
          <cell r="BL328">
            <v>0</v>
          </cell>
          <cell r="BM328">
            <v>0</v>
          </cell>
          <cell r="BN328">
            <v>0</v>
          </cell>
          <cell r="BO328">
            <v>0</v>
          </cell>
          <cell r="BP328">
            <v>0</v>
          </cell>
          <cell r="BQ328">
            <v>0</v>
          </cell>
          <cell r="BR328">
            <v>0</v>
          </cell>
          <cell r="BS328">
            <v>0</v>
          </cell>
          <cell r="BT328">
            <v>0</v>
          </cell>
          <cell r="BV328" t="str">
            <v>First Nations Conservation Local Program2015Adjustment</v>
          </cell>
        </row>
        <row r="329">
          <cell r="L329"/>
          <cell r="M329"/>
          <cell r="N329"/>
          <cell r="O329"/>
          <cell r="P329"/>
          <cell r="Q329"/>
          <cell r="R329"/>
          <cell r="S329">
            <v>0</v>
          </cell>
          <cell r="T329"/>
          <cell r="U329">
            <v>0</v>
          </cell>
          <cell r="V329">
            <v>0</v>
          </cell>
          <cell r="W329">
            <v>0</v>
          </cell>
          <cell r="X329">
            <v>0</v>
          </cell>
          <cell r="Y329">
            <v>0</v>
          </cell>
          <cell r="Z329">
            <v>0</v>
          </cell>
          <cell r="AA329">
            <v>0</v>
          </cell>
          <cell r="AB329">
            <v>0</v>
          </cell>
          <cell r="AC329">
            <v>0</v>
          </cell>
          <cell r="AD329">
            <v>0</v>
          </cell>
          <cell r="AE329">
            <v>0</v>
          </cell>
          <cell r="AF329">
            <v>0</v>
          </cell>
          <cell r="AG329">
            <v>0</v>
          </cell>
          <cell r="AH329">
            <v>0</v>
          </cell>
          <cell r="AI329">
            <v>0</v>
          </cell>
          <cell r="AJ329">
            <v>0</v>
          </cell>
          <cell r="AK329">
            <v>0</v>
          </cell>
          <cell r="AL329">
            <v>0</v>
          </cell>
          <cell r="AM329">
            <v>0</v>
          </cell>
          <cell r="AN329">
            <v>0</v>
          </cell>
          <cell r="AO329" t="str">
            <v/>
          </cell>
          <cell r="AQ329"/>
          <cell r="AR329"/>
          <cell r="AS329"/>
          <cell r="AT329"/>
          <cell r="AU329"/>
          <cell r="AV329"/>
          <cell r="AW329"/>
          <cell r="AX329">
            <v>0</v>
          </cell>
          <cell r="AY329"/>
          <cell r="AZ329">
            <v>0</v>
          </cell>
          <cell r="BA329">
            <v>0</v>
          </cell>
          <cell r="BB329">
            <v>0</v>
          </cell>
          <cell r="BC329">
            <v>0</v>
          </cell>
          <cell r="BD329">
            <v>0</v>
          </cell>
          <cell r="BE329">
            <v>0</v>
          </cell>
          <cell r="BF329">
            <v>0</v>
          </cell>
          <cell r="BG329">
            <v>0</v>
          </cell>
          <cell r="BH329">
            <v>0</v>
          </cell>
          <cell r="BI329">
            <v>0</v>
          </cell>
          <cell r="BJ329">
            <v>0</v>
          </cell>
          <cell r="BK329">
            <v>0</v>
          </cell>
          <cell r="BL329">
            <v>0</v>
          </cell>
          <cell r="BM329">
            <v>0</v>
          </cell>
          <cell r="BN329">
            <v>0</v>
          </cell>
          <cell r="BO329">
            <v>0</v>
          </cell>
          <cell r="BP329">
            <v>0</v>
          </cell>
          <cell r="BQ329">
            <v>0</v>
          </cell>
          <cell r="BR329">
            <v>0</v>
          </cell>
          <cell r="BS329">
            <v>0</v>
          </cell>
          <cell r="BT329">
            <v>0</v>
          </cell>
          <cell r="BV329" t="str">
            <v>High Efficiency Agriculturual Pumping Local Program2015Adjustment</v>
          </cell>
        </row>
        <row r="330">
          <cell r="L330"/>
          <cell r="M330"/>
          <cell r="N330"/>
          <cell r="O330"/>
          <cell r="P330"/>
          <cell r="Q330"/>
          <cell r="R330"/>
          <cell r="S330">
            <v>0</v>
          </cell>
          <cell r="T330"/>
          <cell r="U330">
            <v>0</v>
          </cell>
          <cell r="V330">
            <v>0</v>
          </cell>
          <cell r="W330">
            <v>0</v>
          </cell>
          <cell r="X330">
            <v>0</v>
          </cell>
          <cell r="Y330">
            <v>0</v>
          </cell>
          <cell r="Z330">
            <v>0</v>
          </cell>
          <cell r="AA330">
            <v>0</v>
          </cell>
          <cell r="AB330">
            <v>0</v>
          </cell>
          <cell r="AC330">
            <v>0</v>
          </cell>
          <cell r="AD330">
            <v>0</v>
          </cell>
          <cell r="AE330">
            <v>0</v>
          </cell>
          <cell r="AF330">
            <v>0</v>
          </cell>
          <cell r="AG330">
            <v>0</v>
          </cell>
          <cell r="AH330">
            <v>0</v>
          </cell>
          <cell r="AI330">
            <v>0</v>
          </cell>
          <cell r="AJ330">
            <v>0</v>
          </cell>
          <cell r="AK330">
            <v>0</v>
          </cell>
          <cell r="AL330">
            <v>0</v>
          </cell>
          <cell r="AM330">
            <v>0</v>
          </cell>
          <cell r="AN330">
            <v>0</v>
          </cell>
          <cell r="AO330">
            <v>0</v>
          </cell>
          <cell r="AQ330"/>
          <cell r="AR330"/>
          <cell r="AS330"/>
          <cell r="AT330"/>
          <cell r="AU330"/>
          <cell r="AV330"/>
          <cell r="AW330"/>
          <cell r="AX330">
            <v>0</v>
          </cell>
          <cell r="AY330"/>
          <cell r="AZ330">
            <v>0</v>
          </cell>
          <cell r="BA330">
            <v>0</v>
          </cell>
          <cell r="BB330">
            <v>0</v>
          </cell>
          <cell r="BC330">
            <v>0</v>
          </cell>
          <cell r="BD330">
            <v>0</v>
          </cell>
          <cell r="BE330">
            <v>0</v>
          </cell>
          <cell r="BF330">
            <v>0</v>
          </cell>
          <cell r="BG330">
            <v>0</v>
          </cell>
          <cell r="BH330">
            <v>0</v>
          </cell>
          <cell r="BI330">
            <v>0</v>
          </cell>
          <cell r="BJ330">
            <v>0</v>
          </cell>
          <cell r="BK330">
            <v>0</v>
          </cell>
          <cell r="BL330">
            <v>0</v>
          </cell>
          <cell r="BM330">
            <v>0</v>
          </cell>
          <cell r="BN330">
            <v>0</v>
          </cell>
          <cell r="BO330">
            <v>0</v>
          </cell>
          <cell r="BP330">
            <v>0</v>
          </cell>
          <cell r="BQ330">
            <v>0</v>
          </cell>
          <cell r="BR330">
            <v>0</v>
          </cell>
          <cell r="BS330">
            <v>0</v>
          </cell>
          <cell r="BT330">
            <v>0</v>
          </cell>
          <cell r="BV330" t="str">
            <v>Instant Savings Local Program2015Adjustment</v>
          </cell>
        </row>
        <row r="331">
          <cell r="L331"/>
          <cell r="M331"/>
          <cell r="N331"/>
          <cell r="O331"/>
          <cell r="P331"/>
          <cell r="Q331"/>
          <cell r="R331"/>
          <cell r="S331">
            <v>0</v>
          </cell>
          <cell r="T331"/>
          <cell r="U331">
            <v>0</v>
          </cell>
          <cell r="V331">
            <v>0</v>
          </cell>
          <cell r="W331">
            <v>0</v>
          </cell>
          <cell r="X331">
            <v>0</v>
          </cell>
          <cell r="Y331">
            <v>0</v>
          </cell>
          <cell r="Z331">
            <v>0</v>
          </cell>
          <cell r="AA331">
            <v>0</v>
          </cell>
          <cell r="AB331">
            <v>0</v>
          </cell>
          <cell r="AC331">
            <v>0</v>
          </cell>
          <cell r="AD331">
            <v>0</v>
          </cell>
          <cell r="AE331">
            <v>0</v>
          </cell>
          <cell r="AF331">
            <v>0</v>
          </cell>
          <cell r="AG331">
            <v>0</v>
          </cell>
          <cell r="AH331">
            <v>0</v>
          </cell>
          <cell r="AI331">
            <v>0</v>
          </cell>
          <cell r="AJ331">
            <v>0</v>
          </cell>
          <cell r="AK331">
            <v>0</v>
          </cell>
          <cell r="AL331">
            <v>0</v>
          </cell>
          <cell r="AM331">
            <v>0</v>
          </cell>
          <cell r="AN331">
            <v>0</v>
          </cell>
          <cell r="AO331" t="str">
            <v/>
          </cell>
          <cell r="AQ331"/>
          <cell r="AR331"/>
          <cell r="AS331"/>
          <cell r="AT331"/>
          <cell r="AU331"/>
          <cell r="AV331"/>
          <cell r="AW331"/>
          <cell r="AX331">
            <v>0</v>
          </cell>
          <cell r="AY331"/>
          <cell r="AZ331">
            <v>0</v>
          </cell>
          <cell r="BA331">
            <v>0</v>
          </cell>
          <cell r="BB331">
            <v>0</v>
          </cell>
          <cell r="BC331">
            <v>0</v>
          </cell>
          <cell r="BD331">
            <v>0</v>
          </cell>
          <cell r="BE331">
            <v>0</v>
          </cell>
          <cell r="BF331">
            <v>0</v>
          </cell>
          <cell r="BG331">
            <v>0</v>
          </cell>
          <cell r="BH331">
            <v>0</v>
          </cell>
          <cell r="BI331">
            <v>0</v>
          </cell>
          <cell r="BJ331">
            <v>0</v>
          </cell>
          <cell r="BK331">
            <v>0</v>
          </cell>
          <cell r="BL331">
            <v>0</v>
          </cell>
          <cell r="BM331">
            <v>0</v>
          </cell>
          <cell r="BN331">
            <v>0</v>
          </cell>
          <cell r="BO331">
            <v>0</v>
          </cell>
          <cell r="BP331">
            <v>0</v>
          </cell>
          <cell r="BQ331">
            <v>0</v>
          </cell>
          <cell r="BR331">
            <v>0</v>
          </cell>
          <cell r="BS331">
            <v>0</v>
          </cell>
          <cell r="BT331">
            <v>0</v>
          </cell>
          <cell r="BV331" t="str">
            <v>OPsaver Local Program2015Adjustment</v>
          </cell>
        </row>
        <row r="332">
          <cell r="L332"/>
          <cell r="M332"/>
          <cell r="N332"/>
          <cell r="O332"/>
          <cell r="P332"/>
          <cell r="Q332"/>
          <cell r="R332"/>
          <cell r="S332">
            <v>0</v>
          </cell>
          <cell r="T332"/>
          <cell r="U332">
            <v>0</v>
          </cell>
          <cell r="V332">
            <v>0</v>
          </cell>
          <cell r="W332">
            <v>0</v>
          </cell>
          <cell r="X332">
            <v>0</v>
          </cell>
          <cell r="Y332">
            <v>0</v>
          </cell>
          <cell r="Z332">
            <v>0</v>
          </cell>
          <cell r="AA332">
            <v>0</v>
          </cell>
          <cell r="AB332">
            <v>0</v>
          </cell>
          <cell r="AC332">
            <v>0</v>
          </cell>
          <cell r="AD332">
            <v>0</v>
          </cell>
          <cell r="AE332">
            <v>0</v>
          </cell>
          <cell r="AF332">
            <v>0</v>
          </cell>
          <cell r="AG332">
            <v>0</v>
          </cell>
          <cell r="AH332">
            <v>0</v>
          </cell>
          <cell r="AI332">
            <v>0</v>
          </cell>
          <cell r="AJ332">
            <v>0</v>
          </cell>
          <cell r="AK332">
            <v>0</v>
          </cell>
          <cell r="AL332">
            <v>0</v>
          </cell>
          <cell r="AM332">
            <v>0</v>
          </cell>
          <cell r="AN332">
            <v>0</v>
          </cell>
          <cell r="AO332" t="str">
            <v/>
          </cell>
          <cell r="AQ332"/>
          <cell r="AR332"/>
          <cell r="AS332"/>
          <cell r="AT332"/>
          <cell r="AU332"/>
          <cell r="AV332"/>
          <cell r="AW332"/>
          <cell r="AX332">
            <v>0</v>
          </cell>
          <cell r="AY332"/>
          <cell r="AZ332">
            <v>0</v>
          </cell>
          <cell r="BA332">
            <v>0</v>
          </cell>
          <cell r="BB332">
            <v>0</v>
          </cell>
          <cell r="BC332">
            <v>0</v>
          </cell>
          <cell r="BD332">
            <v>0</v>
          </cell>
          <cell r="BE332">
            <v>0</v>
          </cell>
          <cell r="BF332">
            <v>0</v>
          </cell>
          <cell r="BG332">
            <v>0</v>
          </cell>
          <cell r="BH332">
            <v>0</v>
          </cell>
          <cell r="BI332">
            <v>0</v>
          </cell>
          <cell r="BJ332">
            <v>0</v>
          </cell>
          <cell r="BK332">
            <v>0</v>
          </cell>
          <cell r="BL332">
            <v>0</v>
          </cell>
          <cell r="BM332">
            <v>0</v>
          </cell>
          <cell r="BN332">
            <v>0</v>
          </cell>
          <cell r="BO332">
            <v>0</v>
          </cell>
          <cell r="BP332">
            <v>0</v>
          </cell>
          <cell r="BQ332">
            <v>0</v>
          </cell>
          <cell r="BR332">
            <v>0</v>
          </cell>
          <cell r="BS332">
            <v>0</v>
          </cell>
          <cell r="BT332">
            <v>0</v>
          </cell>
          <cell r="BV332" t="str">
            <v>Pool Saver Local Program2015Adjustment</v>
          </cell>
        </row>
        <row r="333">
          <cell r="L333"/>
          <cell r="M333"/>
          <cell r="N333"/>
          <cell r="O333"/>
          <cell r="P333"/>
          <cell r="Q333"/>
          <cell r="R333"/>
          <cell r="S333">
            <v>0</v>
          </cell>
          <cell r="T333"/>
          <cell r="U333">
            <v>0</v>
          </cell>
          <cell r="V333">
            <v>0</v>
          </cell>
          <cell r="W333">
            <v>0</v>
          </cell>
          <cell r="X333">
            <v>0</v>
          </cell>
          <cell r="Y333">
            <v>0</v>
          </cell>
          <cell r="Z333">
            <v>0</v>
          </cell>
          <cell r="AA333">
            <v>0</v>
          </cell>
          <cell r="AB333">
            <v>0</v>
          </cell>
          <cell r="AC333">
            <v>0</v>
          </cell>
          <cell r="AD333">
            <v>0</v>
          </cell>
          <cell r="AE333">
            <v>0</v>
          </cell>
          <cell r="AF333">
            <v>0</v>
          </cell>
          <cell r="AG333">
            <v>0</v>
          </cell>
          <cell r="AH333">
            <v>0</v>
          </cell>
          <cell r="AI333">
            <v>0</v>
          </cell>
          <cell r="AJ333">
            <v>0</v>
          </cell>
          <cell r="AK333">
            <v>0</v>
          </cell>
          <cell r="AL333">
            <v>0</v>
          </cell>
          <cell r="AM333">
            <v>0</v>
          </cell>
          <cell r="AN333">
            <v>0</v>
          </cell>
          <cell r="AO333">
            <v>0</v>
          </cell>
          <cell r="AQ333"/>
          <cell r="AR333"/>
          <cell r="AS333"/>
          <cell r="AT333"/>
          <cell r="AU333"/>
          <cell r="AV333"/>
          <cell r="AW333"/>
          <cell r="AX333">
            <v>0</v>
          </cell>
          <cell r="AY333"/>
          <cell r="AZ333">
            <v>0</v>
          </cell>
          <cell r="BA333">
            <v>0</v>
          </cell>
          <cell r="BB333">
            <v>0</v>
          </cell>
          <cell r="BC333">
            <v>0</v>
          </cell>
          <cell r="BD333">
            <v>0</v>
          </cell>
          <cell r="BE333">
            <v>0</v>
          </cell>
          <cell r="BF333">
            <v>0</v>
          </cell>
          <cell r="BG333">
            <v>0</v>
          </cell>
          <cell r="BH333">
            <v>0</v>
          </cell>
          <cell r="BI333">
            <v>0</v>
          </cell>
          <cell r="BJ333">
            <v>0</v>
          </cell>
          <cell r="BK333">
            <v>0</v>
          </cell>
          <cell r="BL333">
            <v>0</v>
          </cell>
          <cell r="BM333">
            <v>0</v>
          </cell>
          <cell r="BN333">
            <v>0</v>
          </cell>
          <cell r="BO333">
            <v>0</v>
          </cell>
          <cell r="BP333">
            <v>0</v>
          </cell>
          <cell r="BQ333">
            <v>0</v>
          </cell>
          <cell r="BR333">
            <v>0</v>
          </cell>
          <cell r="BS333">
            <v>0</v>
          </cell>
          <cell r="BT333">
            <v>0</v>
          </cell>
          <cell r="BV333" t="str">
            <v>PUMPsaver Local Program2015Adjustment</v>
          </cell>
        </row>
        <row r="334">
          <cell r="L334"/>
          <cell r="M334"/>
          <cell r="N334"/>
          <cell r="O334"/>
          <cell r="P334"/>
          <cell r="Q334"/>
          <cell r="R334"/>
          <cell r="S334">
            <v>0</v>
          </cell>
          <cell r="T334"/>
          <cell r="U334">
            <v>0</v>
          </cell>
          <cell r="V334">
            <v>0</v>
          </cell>
          <cell r="W334">
            <v>0</v>
          </cell>
          <cell r="X334">
            <v>0</v>
          </cell>
          <cell r="Y334">
            <v>0</v>
          </cell>
          <cell r="Z334">
            <v>0</v>
          </cell>
          <cell r="AA334">
            <v>0</v>
          </cell>
          <cell r="AB334">
            <v>0</v>
          </cell>
          <cell r="AC334">
            <v>0</v>
          </cell>
          <cell r="AD334">
            <v>0</v>
          </cell>
          <cell r="AE334">
            <v>0</v>
          </cell>
          <cell r="AF334">
            <v>0</v>
          </cell>
          <cell r="AG334">
            <v>0</v>
          </cell>
          <cell r="AH334">
            <v>0</v>
          </cell>
          <cell r="AI334">
            <v>0</v>
          </cell>
          <cell r="AJ334">
            <v>0</v>
          </cell>
          <cell r="AK334">
            <v>0</v>
          </cell>
          <cell r="AL334">
            <v>0</v>
          </cell>
          <cell r="AM334">
            <v>0</v>
          </cell>
          <cell r="AN334">
            <v>0</v>
          </cell>
          <cell r="AO334" t="str">
            <v/>
          </cell>
          <cell r="AQ334"/>
          <cell r="AR334"/>
          <cell r="AS334"/>
          <cell r="AT334"/>
          <cell r="AU334"/>
          <cell r="AV334"/>
          <cell r="AW334"/>
          <cell r="AX334">
            <v>0</v>
          </cell>
          <cell r="AY334"/>
          <cell r="AZ334">
            <v>0</v>
          </cell>
          <cell r="BA334">
            <v>0</v>
          </cell>
          <cell r="BB334">
            <v>0</v>
          </cell>
          <cell r="BC334">
            <v>0</v>
          </cell>
          <cell r="BD334">
            <v>0</v>
          </cell>
          <cell r="BE334">
            <v>0</v>
          </cell>
          <cell r="BF334">
            <v>0</v>
          </cell>
          <cell r="BG334">
            <v>0</v>
          </cell>
          <cell r="BH334">
            <v>0</v>
          </cell>
          <cell r="BI334">
            <v>0</v>
          </cell>
          <cell r="BJ334">
            <v>0</v>
          </cell>
          <cell r="BK334">
            <v>0</v>
          </cell>
          <cell r="BL334">
            <v>0</v>
          </cell>
          <cell r="BM334">
            <v>0</v>
          </cell>
          <cell r="BN334">
            <v>0</v>
          </cell>
          <cell r="BO334">
            <v>0</v>
          </cell>
          <cell r="BP334">
            <v>0</v>
          </cell>
          <cell r="BQ334">
            <v>0</v>
          </cell>
          <cell r="BR334">
            <v>0</v>
          </cell>
          <cell r="BS334">
            <v>0</v>
          </cell>
          <cell r="BT334">
            <v>0</v>
          </cell>
          <cell r="BV334" t="str">
            <v>RTUsaver Local Program2015Adjustment</v>
          </cell>
        </row>
        <row r="335">
          <cell r="L335"/>
          <cell r="M335"/>
          <cell r="N335"/>
          <cell r="O335"/>
          <cell r="P335"/>
          <cell r="Q335"/>
          <cell r="R335"/>
          <cell r="S335">
            <v>0</v>
          </cell>
          <cell r="T335"/>
          <cell r="U335">
            <v>0</v>
          </cell>
          <cell r="V335">
            <v>0</v>
          </cell>
          <cell r="W335">
            <v>0</v>
          </cell>
          <cell r="X335">
            <v>0</v>
          </cell>
          <cell r="Y335">
            <v>0</v>
          </cell>
          <cell r="Z335">
            <v>0</v>
          </cell>
          <cell r="AA335">
            <v>0</v>
          </cell>
          <cell r="AB335">
            <v>0</v>
          </cell>
          <cell r="AC335">
            <v>0</v>
          </cell>
          <cell r="AD335">
            <v>0</v>
          </cell>
          <cell r="AE335">
            <v>0</v>
          </cell>
          <cell r="AF335">
            <v>0</v>
          </cell>
          <cell r="AG335">
            <v>0</v>
          </cell>
          <cell r="AH335">
            <v>0</v>
          </cell>
          <cell r="AI335">
            <v>0</v>
          </cell>
          <cell r="AJ335">
            <v>0</v>
          </cell>
          <cell r="AK335">
            <v>0</v>
          </cell>
          <cell r="AL335">
            <v>0</v>
          </cell>
          <cell r="AM335">
            <v>0</v>
          </cell>
          <cell r="AN335">
            <v>0</v>
          </cell>
          <cell r="AO335" t="str">
            <v/>
          </cell>
          <cell r="AQ335"/>
          <cell r="AR335"/>
          <cell r="AS335"/>
          <cell r="AT335"/>
          <cell r="AU335"/>
          <cell r="AV335"/>
          <cell r="AW335"/>
          <cell r="AX335">
            <v>0</v>
          </cell>
          <cell r="AY335"/>
          <cell r="AZ335">
            <v>0</v>
          </cell>
          <cell r="BA335">
            <v>0</v>
          </cell>
          <cell r="BB335">
            <v>0</v>
          </cell>
          <cell r="BC335">
            <v>0</v>
          </cell>
          <cell r="BD335">
            <v>0</v>
          </cell>
          <cell r="BE335">
            <v>0</v>
          </cell>
          <cell r="BF335">
            <v>0</v>
          </cell>
          <cell r="BG335">
            <v>0</v>
          </cell>
          <cell r="BH335">
            <v>0</v>
          </cell>
          <cell r="BI335">
            <v>0</v>
          </cell>
          <cell r="BJ335">
            <v>0</v>
          </cell>
          <cell r="BK335">
            <v>0</v>
          </cell>
          <cell r="BL335">
            <v>0</v>
          </cell>
          <cell r="BM335">
            <v>0</v>
          </cell>
          <cell r="BN335">
            <v>0</v>
          </cell>
          <cell r="BO335">
            <v>0</v>
          </cell>
          <cell r="BP335">
            <v>0</v>
          </cell>
          <cell r="BQ335">
            <v>0</v>
          </cell>
          <cell r="BR335">
            <v>0</v>
          </cell>
          <cell r="BS335">
            <v>0</v>
          </cell>
          <cell r="BT335">
            <v>0</v>
          </cell>
          <cell r="BV335" t="str">
            <v>Social Benchmarking Local Program2015Adjustment</v>
          </cell>
        </row>
        <row r="336">
          <cell r="L336"/>
          <cell r="M336"/>
          <cell r="N336"/>
          <cell r="O336"/>
          <cell r="P336"/>
          <cell r="Q336"/>
          <cell r="R336"/>
          <cell r="S336">
            <v>0</v>
          </cell>
          <cell r="T336"/>
          <cell r="U336">
            <v>0</v>
          </cell>
          <cell r="V336">
            <v>0</v>
          </cell>
          <cell r="W336">
            <v>0</v>
          </cell>
          <cell r="X336">
            <v>0</v>
          </cell>
          <cell r="Y336">
            <v>0</v>
          </cell>
          <cell r="Z336">
            <v>0</v>
          </cell>
          <cell r="AA336">
            <v>0</v>
          </cell>
          <cell r="AB336">
            <v>0</v>
          </cell>
          <cell r="AC336">
            <v>0</v>
          </cell>
          <cell r="AD336">
            <v>0</v>
          </cell>
          <cell r="AE336">
            <v>0</v>
          </cell>
          <cell r="AF336">
            <v>0</v>
          </cell>
          <cell r="AG336">
            <v>0</v>
          </cell>
          <cell r="AH336">
            <v>0</v>
          </cell>
          <cell r="AI336">
            <v>0</v>
          </cell>
          <cell r="AJ336">
            <v>0</v>
          </cell>
          <cell r="AK336">
            <v>0</v>
          </cell>
          <cell r="AL336">
            <v>0</v>
          </cell>
          <cell r="AM336">
            <v>0</v>
          </cell>
          <cell r="AN336">
            <v>0</v>
          </cell>
          <cell r="AO336">
            <v>0</v>
          </cell>
          <cell r="AQ336"/>
          <cell r="AR336"/>
          <cell r="AS336"/>
          <cell r="AT336"/>
          <cell r="AU336"/>
          <cell r="AV336"/>
          <cell r="AW336"/>
          <cell r="AX336">
            <v>0</v>
          </cell>
          <cell r="AY336"/>
          <cell r="AZ336">
            <v>0</v>
          </cell>
          <cell r="BA336">
            <v>0</v>
          </cell>
          <cell r="BB336">
            <v>0</v>
          </cell>
          <cell r="BC336">
            <v>0</v>
          </cell>
          <cell r="BD336">
            <v>0</v>
          </cell>
          <cell r="BE336">
            <v>0</v>
          </cell>
          <cell r="BF336">
            <v>0</v>
          </cell>
          <cell r="BG336">
            <v>0</v>
          </cell>
          <cell r="BH336">
            <v>0</v>
          </cell>
          <cell r="BI336">
            <v>0</v>
          </cell>
          <cell r="BJ336">
            <v>0</v>
          </cell>
          <cell r="BK336">
            <v>0</v>
          </cell>
          <cell r="BL336">
            <v>0</v>
          </cell>
          <cell r="BM336">
            <v>0</v>
          </cell>
          <cell r="BN336">
            <v>0</v>
          </cell>
          <cell r="BO336">
            <v>0</v>
          </cell>
          <cell r="BP336">
            <v>0</v>
          </cell>
          <cell r="BQ336">
            <v>0</v>
          </cell>
          <cell r="BR336">
            <v>0</v>
          </cell>
          <cell r="BS336">
            <v>0</v>
          </cell>
          <cell r="BT336">
            <v>0</v>
          </cell>
          <cell r="BV336" t="str">
            <v>Air Source Heat Pump – For Residential Space Heating LDC Innovation Fund Pilot Program2015Adjustment</v>
          </cell>
        </row>
        <row r="337">
          <cell r="L337"/>
          <cell r="M337"/>
          <cell r="N337"/>
          <cell r="O337"/>
          <cell r="P337"/>
          <cell r="Q337"/>
          <cell r="R337"/>
          <cell r="S337">
            <v>0</v>
          </cell>
          <cell r="T337"/>
          <cell r="U337">
            <v>0</v>
          </cell>
          <cell r="V337">
            <v>0</v>
          </cell>
          <cell r="W337">
            <v>0</v>
          </cell>
          <cell r="X337">
            <v>0</v>
          </cell>
          <cell r="Y337">
            <v>0</v>
          </cell>
          <cell r="Z337">
            <v>0</v>
          </cell>
          <cell r="AA337">
            <v>0</v>
          </cell>
          <cell r="AB337">
            <v>0</v>
          </cell>
          <cell r="AC337">
            <v>0</v>
          </cell>
          <cell r="AD337">
            <v>0</v>
          </cell>
          <cell r="AE337">
            <v>0</v>
          </cell>
          <cell r="AF337">
            <v>0</v>
          </cell>
          <cell r="AG337">
            <v>0</v>
          </cell>
          <cell r="AH337">
            <v>0</v>
          </cell>
          <cell r="AI337">
            <v>0</v>
          </cell>
          <cell r="AJ337">
            <v>0</v>
          </cell>
          <cell r="AK337">
            <v>0</v>
          </cell>
          <cell r="AL337">
            <v>0</v>
          </cell>
          <cell r="AM337">
            <v>0</v>
          </cell>
          <cell r="AN337">
            <v>0</v>
          </cell>
          <cell r="AO337" t="str">
            <v/>
          </cell>
          <cell r="AQ337"/>
          <cell r="AR337"/>
          <cell r="AS337"/>
          <cell r="AT337"/>
          <cell r="AU337"/>
          <cell r="AV337"/>
          <cell r="AW337"/>
          <cell r="AX337">
            <v>0</v>
          </cell>
          <cell r="AY337"/>
          <cell r="AZ337">
            <v>0</v>
          </cell>
          <cell r="BA337">
            <v>0</v>
          </cell>
          <cell r="BB337">
            <v>0</v>
          </cell>
          <cell r="BC337">
            <v>0</v>
          </cell>
          <cell r="BD337">
            <v>0</v>
          </cell>
          <cell r="BE337">
            <v>0</v>
          </cell>
          <cell r="BF337">
            <v>0</v>
          </cell>
          <cell r="BG337">
            <v>0</v>
          </cell>
          <cell r="BH337">
            <v>0</v>
          </cell>
          <cell r="BI337">
            <v>0</v>
          </cell>
          <cell r="BJ337">
            <v>0</v>
          </cell>
          <cell r="BK337">
            <v>0</v>
          </cell>
          <cell r="BL337">
            <v>0</v>
          </cell>
          <cell r="BM337">
            <v>0</v>
          </cell>
          <cell r="BN337">
            <v>0</v>
          </cell>
          <cell r="BO337">
            <v>0</v>
          </cell>
          <cell r="BP337">
            <v>0</v>
          </cell>
          <cell r="BQ337">
            <v>0</v>
          </cell>
          <cell r="BR337">
            <v>0</v>
          </cell>
          <cell r="BS337">
            <v>0</v>
          </cell>
          <cell r="BT337">
            <v>0</v>
          </cell>
          <cell r="BV337" t="str">
            <v>Air Source Heat Pump – For Residential Water Heating LDC Innovation Fund Pilot Program2015Adjustment</v>
          </cell>
        </row>
        <row r="338">
          <cell r="L338"/>
          <cell r="M338"/>
          <cell r="N338"/>
          <cell r="O338"/>
          <cell r="P338"/>
          <cell r="Q338"/>
          <cell r="R338"/>
          <cell r="S338">
            <v>0</v>
          </cell>
          <cell r="T338"/>
          <cell r="U338">
            <v>0</v>
          </cell>
          <cell r="V338">
            <v>0</v>
          </cell>
          <cell r="W338">
            <v>0</v>
          </cell>
          <cell r="X338">
            <v>0</v>
          </cell>
          <cell r="Y338">
            <v>0</v>
          </cell>
          <cell r="Z338">
            <v>0</v>
          </cell>
          <cell r="AA338">
            <v>0</v>
          </cell>
          <cell r="AB338">
            <v>0</v>
          </cell>
          <cell r="AC338">
            <v>0</v>
          </cell>
          <cell r="AD338">
            <v>0</v>
          </cell>
          <cell r="AE338">
            <v>0</v>
          </cell>
          <cell r="AF338">
            <v>0</v>
          </cell>
          <cell r="AG338">
            <v>0</v>
          </cell>
          <cell r="AH338">
            <v>0</v>
          </cell>
          <cell r="AI338">
            <v>0</v>
          </cell>
          <cell r="AJ338">
            <v>0</v>
          </cell>
          <cell r="AK338">
            <v>0</v>
          </cell>
          <cell r="AL338">
            <v>0</v>
          </cell>
          <cell r="AM338">
            <v>0</v>
          </cell>
          <cell r="AN338">
            <v>0</v>
          </cell>
          <cell r="AO338" t="str">
            <v/>
          </cell>
          <cell r="AQ338"/>
          <cell r="AR338"/>
          <cell r="AS338"/>
          <cell r="AT338"/>
          <cell r="AU338"/>
          <cell r="AV338"/>
          <cell r="AW338"/>
          <cell r="AX338">
            <v>0</v>
          </cell>
          <cell r="AY338"/>
          <cell r="AZ338">
            <v>0</v>
          </cell>
          <cell r="BA338">
            <v>0</v>
          </cell>
          <cell r="BB338">
            <v>0</v>
          </cell>
          <cell r="BC338">
            <v>0</v>
          </cell>
          <cell r="BD338">
            <v>0</v>
          </cell>
          <cell r="BE338">
            <v>0</v>
          </cell>
          <cell r="BF338">
            <v>0</v>
          </cell>
          <cell r="BG338">
            <v>0</v>
          </cell>
          <cell r="BH338">
            <v>0</v>
          </cell>
          <cell r="BI338">
            <v>0</v>
          </cell>
          <cell r="BJ338">
            <v>0</v>
          </cell>
          <cell r="BK338">
            <v>0</v>
          </cell>
          <cell r="BL338">
            <v>0</v>
          </cell>
          <cell r="BM338">
            <v>0</v>
          </cell>
          <cell r="BN338">
            <v>0</v>
          </cell>
          <cell r="BO338">
            <v>0</v>
          </cell>
          <cell r="BP338">
            <v>0</v>
          </cell>
          <cell r="BQ338">
            <v>0</v>
          </cell>
          <cell r="BR338">
            <v>0</v>
          </cell>
          <cell r="BS338">
            <v>0</v>
          </cell>
          <cell r="BT338">
            <v>0</v>
          </cell>
          <cell r="BV338" t="str">
            <v>Block Heater Timer LDC Innovation Fund Pilot Program2015Adjustment</v>
          </cell>
        </row>
        <row r="339">
          <cell r="L339"/>
          <cell r="M339"/>
          <cell r="N339"/>
          <cell r="O339"/>
          <cell r="P339"/>
          <cell r="Q339"/>
          <cell r="R339"/>
          <cell r="S339">
            <v>0</v>
          </cell>
          <cell r="T339"/>
          <cell r="U339">
            <v>0</v>
          </cell>
          <cell r="V339">
            <v>0</v>
          </cell>
          <cell r="W339">
            <v>0</v>
          </cell>
          <cell r="X339">
            <v>0</v>
          </cell>
          <cell r="Y339">
            <v>0</v>
          </cell>
          <cell r="Z339">
            <v>0</v>
          </cell>
          <cell r="AA339">
            <v>0</v>
          </cell>
          <cell r="AB339">
            <v>0</v>
          </cell>
          <cell r="AC339">
            <v>0</v>
          </cell>
          <cell r="AD339">
            <v>0</v>
          </cell>
          <cell r="AE339">
            <v>0</v>
          </cell>
          <cell r="AF339">
            <v>0</v>
          </cell>
          <cell r="AG339">
            <v>0</v>
          </cell>
          <cell r="AH339">
            <v>0</v>
          </cell>
          <cell r="AI339">
            <v>0</v>
          </cell>
          <cell r="AJ339">
            <v>0</v>
          </cell>
          <cell r="AK339">
            <v>0</v>
          </cell>
          <cell r="AL339">
            <v>0</v>
          </cell>
          <cell r="AM339">
            <v>0</v>
          </cell>
          <cell r="AN339">
            <v>0</v>
          </cell>
          <cell r="AO339">
            <v>0</v>
          </cell>
          <cell r="AQ339"/>
          <cell r="AR339"/>
          <cell r="AS339"/>
          <cell r="AT339"/>
          <cell r="AU339"/>
          <cell r="AV339"/>
          <cell r="AW339"/>
          <cell r="AX339">
            <v>0</v>
          </cell>
          <cell r="AY339"/>
          <cell r="AZ339">
            <v>0</v>
          </cell>
          <cell r="BA339">
            <v>0</v>
          </cell>
          <cell r="BB339">
            <v>0</v>
          </cell>
          <cell r="BC339">
            <v>0</v>
          </cell>
          <cell r="BD339">
            <v>0</v>
          </cell>
          <cell r="BE339">
            <v>0</v>
          </cell>
          <cell r="BF339">
            <v>0</v>
          </cell>
          <cell r="BG339">
            <v>0</v>
          </cell>
          <cell r="BH339">
            <v>0</v>
          </cell>
          <cell r="BI339">
            <v>0</v>
          </cell>
          <cell r="BJ339">
            <v>0</v>
          </cell>
          <cell r="BK339">
            <v>0</v>
          </cell>
          <cell r="BL339">
            <v>0</v>
          </cell>
          <cell r="BM339">
            <v>0</v>
          </cell>
          <cell r="BN339">
            <v>0</v>
          </cell>
          <cell r="BO339">
            <v>0</v>
          </cell>
          <cell r="BP339">
            <v>0</v>
          </cell>
          <cell r="BQ339">
            <v>0</v>
          </cell>
          <cell r="BR339">
            <v>0</v>
          </cell>
          <cell r="BS339">
            <v>0</v>
          </cell>
          <cell r="BT339">
            <v>0</v>
          </cell>
          <cell r="BV339" t="str">
            <v>Commercial Energy Management and Load Control (CEMLC) LDC Innovation Fund Pilot Program2015Adjustment</v>
          </cell>
        </row>
        <row r="340">
          <cell r="L340"/>
          <cell r="M340"/>
          <cell r="N340"/>
          <cell r="O340"/>
          <cell r="P340"/>
          <cell r="Q340"/>
          <cell r="R340"/>
          <cell r="S340">
            <v>0</v>
          </cell>
          <cell r="T340"/>
          <cell r="U340">
            <v>0</v>
          </cell>
          <cell r="V340">
            <v>0</v>
          </cell>
          <cell r="W340">
            <v>0</v>
          </cell>
          <cell r="X340">
            <v>0</v>
          </cell>
          <cell r="Y340">
            <v>0</v>
          </cell>
          <cell r="Z340">
            <v>0</v>
          </cell>
          <cell r="AA340">
            <v>0</v>
          </cell>
          <cell r="AB340">
            <v>0</v>
          </cell>
          <cell r="AC340">
            <v>0</v>
          </cell>
          <cell r="AD340">
            <v>0</v>
          </cell>
          <cell r="AE340">
            <v>0</v>
          </cell>
          <cell r="AF340">
            <v>0</v>
          </cell>
          <cell r="AG340">
            <v>0</v>
          </cell>
          <cell r="AH340">
            <v>0</v>
          </cell>
          <cell r="AI340">
            <v>0</v>
          </cell>
          <cell r="AJ340">
            <v>0</v>
          </cell>
          <cell r="AK340">
            <v>0</v>
          </cell>
          <cell r="AL340">
            <v>0</v>
          </cell>
          <cell r="AM340">
            <v>0</v>
          </cell>
          <cell r="AN340">
            <v>0</v>
          </cell>
          <cell r="AO340" t="str">
            <v/>
          </cell>
          <cell r="AQ340"/>
          <cell r="AR340"/>
          <cell r="AS340"/>
          <cell r="AT340"/>
          <cell r="AU340"/>
          <cell r="AV340"/>
          <cell r="AW340"/>
          <cell r="AX340">
            <v>0</v>
          </cell>
          <cell r="AY340"/>
          <cell r="AZ340">
            <v>0</v>
          </cell>
          <cell r="BA340">
            <v>0</v>
          </cell>
          <cell r="BB340">
            <v>0</v>
          </cell>
          <cell r="BC340">
            <v>0</v>
          </cell>
          <cell r="BD340">
            <v>0</v>
          </cell>
          <cell r="BE340">
            <v>0</v>
          </cell>
          <cell r="BF340">
            <v>0</v>
          </cell>
          <cell r="BG340">
            <v>0</v>
          </cell>
          <cell r="BH340">
            <v>0</v>
          </cell>
          <cell r="BI340">
            <v>0</v>
          </cell>
          <cell r="BJ340">
            <v>0</v>
          </cell>
          <cell r="BK340">
            <v>0</v>
          </cell>
          <cell r="BL340">
            <v>0</v>
          </cell>
          <cell r="BM340">
            <v>0</v>
          </cell>
          <cell r="BN340">
            <v>0</v>
          </cell>
          <cell r="BO340">
            <v>0</v>
          </cell>
          <cell r="BP340">
            <v>0</v>
          </cell>
          <cell r="BQ340">
            <v>0</v>
          </cell>
          <cell r="BR340">
            <v>0</v>
          </cell>
          <cell r="BS340">
            <v>0</v>
          </cell>
          <cell r="BT340">
            <v>0</v>
          </cell>
          <cell r="BV340" t="str">
            <v>Conservation Cultivator LDC Innovation Fund Pilot Program2015Adjustment</v>
          </cell>
        </row>
        <row r="341">
          <cell r="L341"/>
          <cell r="M341"/>
          <cell r="N341"/>
          <cell r="O341"/>
          <cell r="P341"/>
          <cell r="Q341"/>
          <cell r="R341"/>
          <cell r="S341">
            <v>0</v>
          </cell>
          <cell r="T341"/>
          <cell r="U341">
            <v>0</v>
          </cell>
          <cell r="V341">
            <v>0</v>
          </cell>
          <cell r="W341">
            <v>0</v>
          </cell>
          <cell r="X341">
            <v>0</v>
          </cell>
          <cell r="Y341">
            <v>0</v>
          </cell>
          <cell r="Z341">
            <v>0</v>
          </cell>
          <cell r="AA341">
            <v>0</v>
          </cell>
          <cell r="AB341">
            <v>0</v>
          </cell>
          <cell r="AC341">
            <v>0</v>
          </cell>
          <cell r="AD341">
            <v>0</v>
          </cell>
          <cell r="AE341">
            <v>0</v>
          </cell>
          <cell r="AF341">
            <v>0</v>
          </cell>
          <cell r="AG341">
            <v>0</v>
          </cell>
          <cell r="AH341">
            <v>0</v>
          </cell>
          <cell r="AI341">
            <v>0</v>
          </cell>
          <cell r="AJ341">
            <v>0</v>
          </cell>
          <cell r="AK341">
            <v>0</v>
          </cell>
          <cell r="AL341">
            <v>0</v>
          </cell>
          <cell r="AM341">
            <v>0</v>
          </cell>
          <cell r="AN341">
            <v>0</v>
          </cell>
          <cell r="AO341" t="str">
            <v/>
          </cell>
          <cell r="AQ341"/>
          <cell r="AR341"/>
          <cell r="AS341"/>
          <cell r="AT341"/>
          <cell r="AU341"/>
          <cell r="AV341"/>
          <cell r="AW341"/>
          <cell r="AX341">
            <v>0</v>
          </cell>
          <cell r="AY341"/>
          <cell r="AZ341">
            <v>0</v>
          </cell>
          <cell r="BA341">
            <v>0</v>
          </cell>
          <cell r="BB341">
            <v>0</v>
          </cell>
          <cell r="BC341">
            <v>0</v>
          </cell>
          <cell r="BD341">
            <v>0</v>
          </cell>
          <cell r="BE341">
            <v>0</v>
          </cell>
          <cell r="BF341">
            <v>0</v>
          </cell>
          <cell r="BG341">
            <v>0</v>
          </cell>
          <cell r="BH341">
            <v>0</v>
          </cell>
          <cell r="BI341">
            <v>0</v>
          </cell>
          <cell r="BJ341">
            <v>0</v>
          </cell>
          <cell r="BK341">
            <v>0</v>
          </cell>
          <cell r="BL341">
            <v>0</v>
          </cell>
          <cell r="BM341">
            <v>0</v>
          </cell>
          <cell r="BN341">
            <v>0</v>
          </cell>
          <cell r="BO341">
            <v>0</v>
          </cell>
          <cell r="BP341">
            <v>0</v>
          </cell>
          <cell r="BQ341">
            <v>0</v>
          </cell>
          <cell r="BR341">
            <v>0</v>
          </cell>
          <cell r="BS341">
            <v>0</v>
          </cell>
          <cell r="BT341">
            <v>0</v>
          </cell>
          <cell r="BV341" t="str">
            <v>Data Centre LDC Innovation Fund Pilot Program2015Adjustment</v>
          </cell>
        </row>
        <row r="342">
          <cell r="L342"/>
          <cell r="M342"/>
          <cell r="N342"/>
          <cell r="O342"/>
          <cell r="P342"/>
          <cell r="Q342"/>
          <cell r="R342"/>
          <cell r="S342">
            <v>0</v>
          </cell>
          <cell r="T342"/>
          <cell r="U342">
            <v>0</v>
          </cell>
          <cell r="V342">
            <v>0</v>
          </cell>
          <cell r="W342">
            <v>0</v>
          </cell>
          <cell r="X342">
            <v>0</v>
          </cell>
          <cell r="Y342">
            <v>0</v>
          </cell>
          <cell r="Z342">
            <v>0</v>
          </cell>
          <cell r="AA342">
            <v>0</v>
          </cell>
          <cell r="AB342">
            <v>0</v>
          </cell>
          <cell r="AC342">
            <v>0</v>
          </cell>
          <cell r="AD342">
            <v>0</v>
          </cell>
          <cell r="AE342">
            <v>0</v>
          </cell>
          <cell r="AF342">
            <v>0</v>
          </cell>
          <cell r="AG342">
            <v>0</v>
          </cell>
          <cell r="AH342">
            <v>0</v>
          </cell>
          <cell r="AI342">
            <v>0</v>
          </cell>
          <cell r="AJ342">
            <v>0</v>
          </cell>
          <cell r="AK342">
            <v>0</v>
          </cell>
          <cell r="AL342">
            <v>0</v>
          </cell>
          <cell r="AM342">
            <v>0</v>
          </cell>
          <cell r="AN342">
            <v>0</v>
          </cell>
          <cell r="AO342">
            <v>0</v>
          </cell>
          <cell r="AQ342"/>
          <cell r="AR342"/>
          <cell r="AS342"/>
          <cell r="AT342"/>
          <cell r="AU342"/>
          <cell r="AV342"/>
          <cell r="AW342"/>
          <cell r="AX342">
            <v>0</v>
          </cell>
          <cell r="AY342"/>
          <cell r="AZ342">
            <v>0</v>
          </cell>
          <cell r="BA342">
            <v>0</v>
          </cell>
          <cell r="BB342">
            <v>0</v>
          </cell>
          <cell r="BC342">
            <v>0</v>
          </cell>
          <cell r="BD342">
            <v>0</v>
          </cell>
          <cell r="BE342">
            <v>0</v>
          </cell>
          <cell r="BF342">
            <v>0</v>
          </cell>
          <cell r="BG342">
            <v>0</v>
          </cell>
          <cell r="BH342">
            <v>0</v>
          </cell>
          <cell r="BI342">
            <v>0</v>
          </cell>
          <cell r="BJ342">
            <v>0</v>
          </cell>
          <cell r="BK342">
            <v>0</v>
          </cell>
          <cell r="BL342">
            <v>0</v>
          </cell>
          <cell r="BM342">
            <v>0</v>
          </cell>
          <cell r="BN342">
            <v>0</v>
          </cell>
          <cell r="BO342">
            <v>0</v>
          </cell>
          <cell r="BP342">
            <v>0</v>
          </cell>
          <cell r="BQ342">
            <v>0</v>
          </cell>
          <cell r="BR342">
            <v>0</v>
          </cell>
          <cell r="BS342">
            <v>0</v>
          </cell>
          <cell r="BT342">
            <v>0</v>
          </cell>
          <cell r="BV342" t="str">
            <v>Electronics Take Back LDC Innovation Fund Pilot Program2015Adjustment</v>
          </cell>
        </row>
        <row r="343">
          <cell r="L343"/>
          <cell r="M343"/>
          <cell r="N343"/>
          <cell r="O343"/>
          <cell r="P343"/>
          <cell r="Q343"/>
          <cell r="R343"/>
          <cell r="S343">
            <v>0</v>
          </cell>
          <cell r="T343"/>
          <cell r="U343">
            <v>0</v>
          </cell>
          <cell r="V343">
            <v>0</v>
          </cell>
          <cell r="W343">
            <v>0</v>
          </cell>
          <cell r="X343">
            <v>0</v>
          </cell>
          <cell r="Y343">
            <v>0</v>
          </cell>
          <cell r="Z343">
            <v>0</v>
          </cell>
          <cell r="AA343">
            <v>0</v>
          </cell>
          <cell r="AB343">
            <v>0</v>
          </cell>
          <cell r="AC343">
            <v>0</v>
          </cell>
          <cell r="AD343">
            <v>0</v>
          </cell>
          <cell r="AE343">
            <v>0</v>
          </cell>
          <cell r="AF343">
            <v>0</v>
          </cell>
          <cell r="AG343">
            <v>0</v>
          </cell>
          <cell r="AH343">
            <v>0</v>
          </cell>
          <cell r="AI343">
            <v>0</v>
          </cell>
          <cell r="AJ343">
            <v>0</v>
          </cell>
          <cell r="AK343">
            <v>0</v>
          </cell>
          <cell r="AL343">
            <v>0</v>
          </cell>
          <cell r="AM343">
            <v>0</v>
          </cell>
          <cell r="AN343">
            <v>0</v>
          </cell>
          <cell r="AO343" t="str">
            <v/>
          </cell>
          <cell r="AQ343"/>
          <cell r="AR343"/>
          <cell r="AS343"/>
          <cell r="AT343"/>
          <cell r="AU343"/>
          <cell r="AV343"/>
          <cell r="AW343"/>
          <cell r="AX343">
            <v>0</v>
          </cell>
          <cell r="AY343"/>
          <cell r="AZ343">
            <v>0</v>
          </cell>
          <cell r="BA343">
            <v>0</v>
          </cell>
          <cell r="BB343">
            <v>0</v>
          </cell>
          <cell r="BC343">
            <v>0</v>
          </cell>
          <cell r="BD343">
            <v>0</v>
          </cell>
          <cell r="BE343">
            <v>0</v>
          </cell>
          <cell r="BF343">
            <v>0</v>
          </cell>
          <cell r="BG343">
            <v>0</v>
          </cell>
          <cell r="BH343">
            <v>0</v>
          </cell>
          <cell r="BI343">
            <v>0</v>
          </cell>
          <cell r="BJ343">
            <v>0</v>
          </cell>
          <cell r="BK343">
            <v>0</v>
          </cell>
          <cell r="BL343">
            <v>0</v>
          </cell>
          <cell r="BM343">
            <v>0</v>
          </cell>
          <cell r="BN343">
            <v>0</v>
          </cell>
          <cell r="BO343">
            <v>0</v>
          </cell>
          <cell r="BP343">
            <v>0</v>
          </cell>
          <cell r="BQ343">
            <v>0</v>
          </cell>
          <cell r="BR343">
            <v>0</v>
          </cell>
          <cell r="BS343">
            <v>0</v>
          </cell>
          <cell r="BT343">
            <v>0</v>
          </cell>
          <cell r="BV343" t="str">
            <v>Energy Reinvestment LDC Innovation Fund Pilot Program2015Adjustment</v>
          </cell>
        </row>
        <row r="344">
          <cell r="L344"/>
          <cell r="M344"/>
          <cell r="N344"/>
          <cell r="O344"/>
          <cell r="P344"/>
          <cell r="Q344"/>
          <cell r="R344"/>
          <cell r="S344">
            <v>0</v>
          </cell>
          <cell r="T344"/>
          <cell r="U344">
            <v>0</v>
          </cell>
          <cell r="V344">
            <v>0</v>
          </cell>
          <cell r="W344">
            <v>0</v>
          </cell>
          <cell r="X344">
            <v>0</v>
          </cell>
          <cell r="Y344">
            <v>0</v>
          </cell>
          <cell r="Z344">
            <v>0</v>
          </cell>
          <cell r="AA344">
            <v>0</v>
          </cell>
          <cell r="AB344">
            <v>0</v>
          </cell>
          <cell r="AC344">
            <v>0</v>
          </cell>
          <cell r="AD344">
            <v>0</v>
          </cell>
          <cell r="AE344">
            <v>0</v>
          </cell>
          <cell r="AF344">
            <v>0</v>
          </cell>
          <cell r="AG344">
            <v>0</v>
          </cell>
          <cell r="AH344">
            <v>0</v>
          </cell>
          <cell r="AI344">
            <v>0</v>
          </cell>
          <cell r="AJ344">
            <v>0</v>
          </cell>
          <cell r="AK344">
            <v>0</v>
          </cell>
          <cell r="AL344">
            <v>0</v>
          </cell>
          <cell r="AM344">
            <v>0</v>
          </cell>
          <cell r="AN344">
            <v>0</v>
          </cell>
          <cell r="AO344" t="str">
            <v/>
          </cell>
          <cell r="AQ344"/>
          <cell r="AR344"/>
          <cell r="AS344"/>
          <cell r="AT344"/>
          <cell r="AU344"/>
          <cell r="AV344"/>
          <cell r="AW344"/>
          <cell r="AX344">
            <v>0</v>
          </cell>
          <cell r="AY344"/>
          <cell r="AZ344">
            <v>0</v>
          </cell>
          <cell r="BA344">
            <v>0</v>
          </cell>
          <cell r="BB344">
            <v>0</v>
          </cell>
          <cell r="BC344">
            <v>0</v>
          </cell>
          <cell r="BD344">
            <v>0</v>
          </cell>
          <cell r="BE344">
            <v>0</v>
          </cell>
          <cell r="BF344">
            <v>0</v>
          </cell>
          <cell r="BG344">
            <v>0</v>
          </cell>
          <cell r="BH344">
            <v>0</v>
          </cell>
          <cell r="BI344">
            <v>0</v>
          </cell>
          <cell r="BJ344">
            <v>0</v>
          </cell>
          <cell r="BK344">
            <v>0</v>
          </cell>
          <cell r="BL344">
            <v>0</v>
          </cell>
          <cell r="BM344">
            <v>0</v>
          </cell>
          <cell r="BN344">
            <v>0</v>
          </cell>
          <cell r="BO344">
            <v>0</v>
          </cell>
          <cell r="BP344">
            <v>0</v>
          </cell>
          <cell r="BQ344">
            <v>0</v>
          </cell>
          <cell r="BR344">
            <v>0</v>
          </cell>
          <cell r="BS344">
            <v>0</v>
          </cell>
          <cell r="BT344">
            <v>0</v>
          </cell>
          <cell r="BV344" t="str">
            <v>Home Energy Assessment &amp; Retrofit LDC Innovation Fund Pilot Program2015Adjustment</v>
          </cell>
        </row>
        <row r="345">
          <cell r="L345"/>
          <cell r="M345"/>
          <cell r="N345"/>
          <cell r="O345"/>
          <cell r="P345"/>
          <cell r="Q345"/>
          <cell r="R345"/>
          <cell r="S345">
            <v>0</v>
          </cell>
          <cell r="T345"/>
          <cell r="U345">
            <v>0</v>
          </cell>
          <cell r="V345">
            <v>0</v>
          </cell>
          <cell r="W345">
            <v>0</v>
          </cell>
          <cell r="X345">
            <v>0</v>
          </cell>
          <cell r="Y345">
            <v>0</v>
          </cell>
          <cell r="Z345">
            <v>0</v>
          </cell>
          <cell r="AA345">
            <v>0</v>
          </cell>
          <cell r="AB345">
            <v>0</v>
          </cell>
          <cell r="AC345">
            <v>0</v>
          </cell>
          <cell r="AD345">
            <v>0</v>
          </cell>
          <cell r="AE345">
            <v>0</v>
          </cell>
          <cell r="AF345">
            <v>0</v>
          </cell>
          <cell r="AG345">
            <v>0</v>
          </cell>
          <cell r="AH345">
            <v>0</v>
          </cell>
          <cell r="AI345">
            <v>0</v>
          </cell>
          <cell r="AJ345">
            <v>0</v>
          </cell>
          <cell r="AK345">
            <v>0</v>
          </cell>
          <cell r="AL345">
            <v>0</v>
          </cell>
          <cell r="AM345">
            <v>0</v>
          </cell>
          <cell r="AN345">
            <v>0</v>
          </cell>
          <cell r="AO345">
            <v>0</v>
          </cell>
          <cell r="AQ345"/>
          <cell r="AR345"/>
          <cell r="AS345"/>
          <cell r="AT345"/>
          <cell r="AU345"/>
          <cell r="AV345"/>
          <cell r="AW345"/>
          <cell r="AX345">
            <v>0</v>
          </cell>
          <cell r="AY345"/>
          <cell r="AZ345">
            <v>0</v>
          </cell>
          <cell r="BA345">
            <v>0</v>
          </cell>
          <cell r="BB345">
            <v>0</v>
          </cell>
          <cell r="BC345">
            <v>0</v>
          </cell>
          <cell r="BD345">
            <v>0</v>
          </cell>
          <cell r="BE345">
            <v>0</v>
          </cell>
          <cell r="BF345">
            <v>0</v>
          </cell>
          <cell r="BG345">
            <v>0</v>
          </cell>
          <cell r="BH345">
            <v>0</v>
          </cell>
          <cell r="BI345">
            <v>0</v>
          </cell>
          <cell r="BJ345">
            <v>0</v>
          </cell>
          <cell r="BK345">
            <v>0</v>
          </cell>
          <cell r="BL345">
            <v>0</v>
          </cell>
          <cell r="BM345">
            <v>0</v>
          </cell>
          <cell r="BN345">
            <v>0</v>
          </cell>
          <cell r="BO345">
            <v>0</v>
          </cell>
          <cell r="BP345">
            <v>0</v>
          </cell>
          <cell r="BQ345">
            <v>0</v>
          </cell>
          <cell r="BR345">
            <v>0</v>
          </cell>
          <cell r="BS345">
            <v>0</v>
          </cell>
          <cell r="BT345">
            <v>0</v>
          </cell>
          <cell r="BV345" t="str">
            <v>Hotel/Motel LDC Innovation Fund Pilot Program2015Adjustment</v>
          </cell>
        </row>
        <row r="346">
          <cell r="L346"/>
          <cell r="M346"/>
          <cell r="N346"/>
          <cell r="O346"/>
          <cell r="P346"/>
          <cell r="Q346"/>
          <cell r="R346"/>
          <cell r="S346">
            <v>0</v>
          </cell>
          <cell r="T346"/>
          <cell r="U346">
            <v>0</v>
          </cell>
          <cell r="V346">
            <v>0</v>
          </cell>
          <cell r="W346">
            <v>0</v>
          </cell>
          <cell r="X346">
            <v>0</v>
          </cell>
          <cell r="Y346">
            <v>0</v>
          </cell>
          <cell r="Z346">
            <v>0</v>
          </cell>
          <cell r="AA346">
            <v>0</v>
          </cell>
          <cell r="AB346">
            <v>0</v>
          </cell>
          <cell r="AC346">
            <v>0</v>
          </cell>
          <cell r="AD346">
            <v>0</v>
          </cell>
          <cell r="AE346">
            <v>0</v>
          </cell>
          <cell r="AF346">
            <v>0</v>
          </cell>
          <cell r="AG346">
            <v>0</v>
          </cell>
          <cell r="AH346">
            <v>0</v>
          </cell>
          <cell r="AI346">
            <v>0</v>
          </cell>
          <cell r="AJ346">
            <v>0</v>
          </cell>
          <cell r="AK346">
            <v>0</v>
          </cell>
          <cell r="AL346">
            <v>0</v>
          </cell>
          <cell r="AM346">
            <v>0</v>
          </cell>
          <cell r="AN346">
            <v>0</v>
          </cell>
          <cell r="AO346" t="str">
            <v/>
          </cell>
          <cell r="AQ346"/>
          <cell r="AR346"/>
          <cell r="AS346"/>
          <cell r="AT346"/>
          <cell r="AU346"/>
          <cell r="AV346"/>
          <cell r="AW346"/>
          <cell r="AX346">
            <v>0</v>
          </cell>
          <cell r="AY346"/>
          <cell r="AZ346">
            <v>0</v>
          </cell>
          <cell r="BA346">
            <v>0</v>
          </cell>
          <cell r="BB346">
            <v>0</v>
          </cell>
          <cell r="BC346">
            <v>0</v>
          </cell>
          <cell r="BD346">
            <v>0</v>
          </cell>
          <cell r="BE346">
            <v>0</v>
          </cell>
          <cell r="BF346">
            <v>0</v>
          </cell>
          <cell r="BG346">
            <v>0</v>
          </cell>
          <cell r="BH346">
            <v>0</v>
          </cell>
          <cell r="BI346">
            <v>0</v>
          </cell>
          <cell r="BJ346">
            <v>0</v>
          </cell>
          <cell r="BK346">
            <v>0</v>
          </cell>
          <cell r="BL346">
            <v>0</v>
          </cell>
          <cell r="BM346">
            <v>0</v>
          </cell>
          <cell r="BN346">
            <v>0</v>
          </cell>
          <cell r="BO346">
            <v>0</v>
          </cell>
          <cell r="BP346">
            <v>0</v>
          </cell>
          <cell r="BQ346">
            <v>0</v>
          </cell>
          <cell r="BR346">
            <v>0</v>
          </cell>
          <cell r="BS346">
            <v>0</v>
          </cell>
          <cell r="BT346">
            <v>0</v>
          </cell>
          <cell r="BV346" t="str">
            <v>Intelligent Air Technology LDC Innovation Fund Pilot Program2015Adjustment</v>
          </cell>
        </row>
        <row r="347">
          <cell r="L347"/>
          <cell r="M347"/>
          <cell r="N347"/>
          <cell r="O347"/>
          <cell r="P347"/>
          <cell r="Q347"/>
          <cell r="R347"/>
          <cell r="S347">
            <v>0</v>
          </cell>
          <cell r="T347"/>
          <cell r="U347">
            <v>0</v>
          </cell>
          <cell r="V347">
            <v>0</v>
          </cell>
          <cell r="W347">
            <v>0</v>
          </cell>
          <cell r="X347">
            <v>0</v>
          </cell>
          <cell r="Y347">
            <v>0</v>
          </cell>
          <cell r="Z347">
            <v>0</v>
          </cell>
          <cell r="AA347">
            <v>0</v>
          </cell>
          <cell r="AB347">
            <v>0</v>
          </cell>
          <cell r="AC347">
            <v>0</v>
          </cell>
          <cell r="AD347">
            <v>0</v>
          </cell>
          <cell r="AE347">
            <v>0</v>
          </cell>
          <cell r="AF347">
            <v>0</v>
          </cell>
          <cell r="AG347">
            <v>0</v>
          </cell>
          <cell r="AH347">
            <v>0</v>
          </cell>
          <cell r="AI347">
            <v>0</v>
          </cell>
          <cell r="AJ347">
            <v>0</v>
          </cell>
          <cell r="AK347">
            <v>0</v>
          </cell>
          <cell r="AL347">
            <v>0</v>
          </cell>
          <cell r="AM347">
            <v>0</v>
          </cell>
          <cell r="AN347">
            <v>0</v>
          </cell>
          <cell r="AO347" t="str">
            <v/>
          </cell>
          <cell r="AQ347"/>
          <cell r="AR347"/>
          <cell r="AS347"/>
          <cell r="AT347"/>
          <cell r="AU347"/>
          <cell r="AV347"/>
          <cell r="AW347"/>
          <cell r="AX347">
            <v>0</v>
          </cell>
          <cell r="AY347"/>
          <cell r="AZ347">
            <v>0</v>
          </cell>
          <cell r="BA347">
            <v>0</v>
          </cell>
          <cell r="BB347">
            <v>0</v>
          </cell>
          <cell r="BC347">
            <v>0</v>
          </cell>
          <cell r="BD347">
            <v>0</v>
          </cell>
          <cell r="BE347">
            <v>0</v>
          </cell>
          <cell r="BF347">
            <v>0</v>
          </cell>
          <cell r="BG347">
            <v>0</v>
          </cell>
          <cell r="BH347">
            <v>0</v>
          </cell>
          <cell r="BI347">
            <v>0</v>
          </cell>
          <cell r="BJ347">
            <v>0</v>
          </cell>
          <cell r="BK347">
            <v>0</v>
          </cell>
          <cell r="BL347">
            <v>0</v>
          </cell>
          <cell r="BM347">
            <v>0</v>
          </cell>
          <cell r="BN347">
            <v>0</v>
          </cell>
          <cell r="BO347">
            <v>0</v>
          </cell>
          <cell r="BP347">
            <v>0</v>
          </cell>
          <cell r="BQ347">
            <v>0</v>
          </cell>
          <cell r="BR347">
            <v>0</v>
          </cell>
          <cell r="BS347">
            <v>0</v>
          </cell>
          <cell r="BT347">
            <v>0</v>
          </cell>
          <cell r="BV347" t="str">
            <v>OPsaver LDC Innovation Fund Pilot Program2015Adjustment</v>
          </cell>
        </row>
        <row r="348">
          <cell r="L348"/>
          <cell r="M348"/>
          <cell r="N348"/>
          <cell r="O348"/>
          <cell r="P348"/>
          <cell r="Q348"/>
          <cell r="R348"/>
          <cell r="S348">
            <v>0</v>
          </cell>
          <cell r="T348"/>
          <cell r="U348">
            <v>0</v>
          </cell>
          <cell r="V348">
            <v>0</v>
          </cell>
          <cell r="W348">
            <v>0</v>
          </cell>
          <cell r="X348">
            <v>0</v>
          </cell>
          <cell r="Y348">
            <v>0</v>
          </cell>
          <cell r="Z348">
            <v>0</v>
          </cell>
          <cell r="AA348">
            <v>0</v>
          </cell>
          <cell r="AB348">
            <v>0</v>
          </cell>
          <cell r="AC348">
            <v>0</v>
          </cell>
          <cell r="AD348">
            <v>0</v>
          </cell>
          <cell r="AE348">
            <v>0</v>
          </cell>
          <cell r="AF348">
            <v>0</v>
          </cell>
          <cell r="AG348">
            <v>0</v>
          </cell>
          <cell r="AH348">
            <v>0</v>
          </cell>
          <cell r="AI348">
            <v>0</v>
          </cell>
          <cell r="AJ348">
            <v>0</v>
          </cell>
          <cell r="AK348">
            <v>0</v>
          </cell>
          <cell r="AL348">
            <v>0</v>
          </cell>
          <cell r="AM348">
            <v>0</v>
          </cell>
          <cell r="AN348">
            <v>0</v>
          </cell>
          <cell r="AO348">
            <v>0</v>
          </cell>
          <cell r="AQ348"/>
          <cell r="AR348"/>
          <cell r="AS348"/>
          <cell r="AT348"/>
          <cell r="AU348"/>
          <cell r="AV348"/>
          <cell r="AW348"/>
          <cell r="AX348">
            <v>0</v>
          </cell>
          <cell r="AY348"/>
          <cell r="AZ348">
            <v>0</v>
          </cell>
          <cell r="BA348">
            <v>0</v>
          </cell>
          <cell r="BB348">
            <v>0</v>
          </cell>
          <cell r="BC348">
            <v>0</v>
          </cell>
          <cell r="BD348">
            <v>0</v>
          </cell>
          <cell r="BE348">
            <v>0</v>
          </cell>
          <cell r="BF348">
            <v>0</v>
          </cell>
          <cell r="BG348">
            <v>0</v>
          </cell>
          <cell r="BH348">
            <v>0</v>
          </cell>
          <cell r="BI348">
            <v>0</v>
          </cell>
          <cell r="BJ348">
            <v>0</v>
          </cell>
          <cell r="BK348">
            <v>0</v>
          </cell>
          <cell r="BL348">
            <v>0</v>
          </cell>
          <cell r="BM348">
            <v>0</v>
          </cell>
          <cell r="BN348">
            <v>0</v>
          </cell>
          <cell r="BO348">
            <v>0</v>
          </cell>
          <cell r="BP348">
            <v>0</v>
          </cell>
          <cell r="BQ348">
            <v>0</v>
          </cell>
          <cell r="BR348">
            <v>0</v>
          </cell>
          <cell r="BS348">
            <v>0</v>
          </cell>
          <cell r="BT348">
            <v>0</v>
          </cell>
          <cell r="BV348" t="str">
            <v>PUMPsaver LDC Innovation Fund Pilot Program2015Adjustment</v>
          </cell>
        </row>
        <row r="349">
          <cell r="L349"/>
          <cell r="M349"/>
          <cell r="N349"/>
          <cell r="O349"/>
          <cell r="P349"/>
          <cell r="Q349"/>
          <cell r="R349"/>
          <cell r="S349">
            <v>0</v>
          </cell>
          <cell r="T349"/>
          <cell r="U349">
            <v>0</v>
          </cell>
          <cell r="V349">
            <v>0</v>
          </cell>
          <cell r="W349">
            <v>0</v>
          </cell>
          <cell r="X349">
            <v>0</v>
          </cell>
          <cell r="Y349">
            <v>0</v>
          </cell>
          <cell r="Z349">
            <v>0</v>
          </cell>
          <cell r="AA349">
            <v>0</v>
          </cell>
          <cell r="AB349">
            <v>0</v>
          </cell>
          <cell r="AC349">
            <v>0</v>
          </cell>
          <cell r="AD349">
            <v>0</v>
          </cell>
          <cell r="AE349">
            <v>0</v>
          </cell>
          <cell r="AF349">
            <v>0</v>
          </cell>
          <cell r="AG349">
            <v>0</v>
          </cell>
          <cell r="AH349">
            <v>0</v>
          </cell>
          <cell r="AI349">
            <v>0</v>
          </cell>
          <cell r="AJ349">
            <v>0</v>
          </cell>
          <cell r="AK349">
            <v>0</v>
          </cell>
          <cell r="AL349">
            <v>0</v>
          </cell>
          <cell r="AM349">
            <v>0</v>
          </cell>
          <cell r="AN349">
            <v>0</v>
          </cell>
          <cell r="AO349" t="str">
            <v/>
          </cell>
          <cell r="AQ349"/>
          <cell r="AR349"/>
          <cell r="AS349"/>
          <cell r="AT349"/>
          <cell r="AU349"/>
          <cell r="AV349"/>
          <cell r="AW349"/>
          <cell r="AX349">
            <v>0</v>
          </cell>
          <cell r="AY349"/>
          <cell r="AZ349">
            <v>0</v>
          </cell>
          <cell r="BA349">
            <v>0</v>
          </cell>
          <cell r="BB349">
            <v>0</v>
          </cell>
          <cell r="BC349">
            <v>0</v>
          </cell>
          <cell r="BD349">
            <v>0</v>
          </cell>
          <cell r="BE349">
            <v>0</v>
          </cell>
          <cell r="BF349">
            <v>0</v>
          </cell>
          <cell r="BG349">
            <v>0</v>
          </cell>
          <cell r="BH349">
            <v>0</v>
          </cell>
          <cell r="BI349">
            <v>0</v>
          </cell>
          <cell r="BJ349">
            <v>0</v>
          </cell>
          <cell r="BK349">
            <v>0</v>
          </cell>
          <cell r="BL349">
            <v>0</v>
          </cell>
          <cell r="BM349">
            <v>0</v>
          </cell>
          <cell r="BN349">
            <v>0</v>
          </cell>
          <cell r="BO349">
            <v>0</v>
          </cell>
          <cell r="BP349">
            <v>0</v>
          </cell>
          <cell r="BQ349">
            <v>0</v>
          </cell>
          <cell r="BR349">
            <v>0</v>
          </cell>
          <cell r="BS349">
            <v>0</v>
          </cell>
          <cell r="BT349">
            <v>0</v>
          </cell>
          <cell r="BV349" t="str">
            <v>Residential Direct Install LDC Innovation Fund Pilot Program2015Adjustment</v>
          </cell>
        </row>
        <row r="350">
          <cell r="L350"/>
          <cell r="M350"/>
          <cell r="N350"/>
          <cell r="O350"/>
          <cell r="P350"/>
          <cell r="Q350"/>
          <cell r="R350"/>
          <cell r="S350">
            <v>0</v>
          </cell>
          <cell r="T350"/>
          <cell r="U350">
            <v>0</v>
          </cell>
          <cell r="V350">
            <v>0</v>
          </cell>
          <cell r="W350">
            <v>0</v>
          </cell>
          <cell r="X350">
            <v>0</v>
          </cell>
          <cell r="Y350">
            <v>0</v>
          </cell>
          <cell r="Z350">
            <v>0</v>
          </cell>
          <cell r="AA350">
            <v>0</v>
          </cell>
          <cell r="AB350">
            <v>0</v>
          </cell>
          <cell r="AC350">
            <v>0</v>
          </cell>
          <cell r="AD350">
            <v>0</v>
          </cell>
          <cell r="AE350">
            <v>0</v>
          </cell>
          <cell r="AF350">
            <v>0</v>
          </cell>
          <cell r="AG350">
            <v>0</v>
          </cell>
          <cell r="AH350">
            <v>0</v>
          </cell>
          <cell r="AI350">
            <v>0</v>
          </cell>
          <cell r="AJ350">
            <v>0</v>
          </cell>
          <cell r="AK350">
            <v>0</v>
          </cell>
          <cell r="AL350">
            <v>0</v>
          </cell>
          <cell r="AM350">
            <v>0</v>
          </cell>
          <cell r="AN350">
            <v>0</v>
          </cell>
          <cell r="AO350" t="str">
            <v/>
          </cell>
          <cell r="AQ350"/>
          <cell r="AR350"/>
          <cell r="AS350"/>
          <cell r="AT350"/>
          <cell r="AU350"/>
          <cell r="AV350"/>
          <cell r="AW350"/>
          <cell r="AX350">
            <v>0</v>
          </cell>
          <cell r="AY350"/>
          <cell r="AZ350">
            <v>0</v>
          </cell>
          <cell r="BA350">
            <v>0</v>
          </cell>
          <cell r="BB350">
            <v>0</v>
          </cell>
          <cell r="BC350">
            <v>0</v>
          </cell>
          <cell r="BD350">
            <v>0</v>
          </cell>
          <cell r="BE350">
            <v>0</v>
          </cell>
          <cell r="BF350">
            <v>0</v>
          </cell>
          <cell r="BG350">
            <v>0</v>
          </cell>
          <cell r="BH350">
            <v>0</v>
          </cell>
          <cell r="BI350">
            <v>0</v>
          </cell>
          <cell r="BJ350">
            <v>0</v>
          </cell>
          <cell r="BK350">
            <v>0</v>
          </cell>
          <cell r="BL350">
            <v>0</v>
          </cell>
          <cell r="BM350">
            <v>0</v>
          </cell>
          <cell r="BN350">
            <v>0</v>
          </cell>
          <cell r="BO350">
            <v>0</v>
          </cell>
          <cell r="BP350">
            <v>0</v>
          </cell>
          <cell r="BQ350">
            <v>0</v>
          </cell>
          <cell r="BR350">
            <v>0</v>
          </cell>
          <cell r="BS350">
            <v>0</v>
          </cell>
          <cell r="BT350">
            <v>0</v>
          </cell>
          <cell r="BV350" t="str">
            <v>Residential Direct Mail LDC Innovation Fund Pilot Program2015Adjustment</v>
          </cell>
        </row>
        <row r="351">
          <cell r="L351"/>
          <cell r="M351"/>
          <cell r="N351"/>
          <cell r="O351"/>
          <cell r="P351"/>
          <cell r="Q351"/>
          <cell r="R351"/>
          <cell r="S351">
            <v>0</v>
          </cell>
          <cell r="T351"/>
          <cell r="U351">
            <v>0</v>
          </cell>
          <cell r="V351">
            <v>0</v>
          </cell>
          <cell r="W351">
            <v>0</v>
          </cell>
          <cell r="X351">
            <v>0</v>
          </cell>
          <cell r="Y351">
            <v>0</v>
          </cell>
          <cell r="Z351">
            <v>0</v>
          </cell>
          <cell r="AA351">
            <v>0</v>
          </cell>
          <cell r="AB351">
            <v>0</v>
          </cell>
          <cell r="AC351">
            <v>0</v>
          </cell>
          <cell r="AD351">
            <v>0</v>
          </cell>
          <cell r="AE351">
            <v>0</v>
          </cell>
          <cell r="AF351">
            <v>0</v>
          </cell>
          <cell r="AG351">
            <v>0</v>
          </cell>
          <cell r="AH351">
            <v>0</v>
          </cell>
          <cell r="AI351">
            <v>0</v>
          </cell>
          <cell r="AJ351">
            <v>0</v>
          </cell>
          <cell r="AK351">
            <v>0</v>
          </cell>
          <cell r="AL351">
            <v>0</v>
          </cell>
          <cell r="AM351">
            <v>0</v>
          </cell>
          <cell r="AN351">
            <v>0</v>
          </cell>
          <cell r="AO351">
            <v>0</v>
          </cell>
          <cell r="AQ351"/>
          <cell r="AR351"/>
          <cell r="AS351"/>
          <cell r="AT351"/>
          <cell r="AU351"/>
          <cell r="AV351"/>
          <cell r="AW351"/>
          <cell r="AX351">
            <v>0</v>
          </cell>
          <cell r="AY351"/>
          <cell r="AZ351">
            <v>0</v>
          </cell>
          <cell r="BA351">
            <v>0</v>
          </cell>
          <cell r="BB351">
            <v>0</v>
          </cell>
          <cell r="BC351">
            <v>0</v>
          </cell>
          <cell r="BD351">
            <v>0</v>
          </cell>
          <cell r="BE351">
            <v>0</v>
          </cell>
          <cell r="BF351">
            <v>0</v>
          </cell>
          <cell r="BG351">
            <v>0</v>
          </cell>
          <cell r="BH351">
            <v>0</v>
          </cell>
          <cell r="BI351">
            <v>0</v>
          </cell>
          <cell r="BJ351">
            <v>0</v>
          </cell>
          <cell r="BK351">
            <v>0</v>
          </cell>
          <cell r="BL351">
            <v>0</v>
          </cell>
          <cell r="BM351">
            <v>0</v>
          </cell>
          <cell r="BN351">
            <v>0</v>
          </cell>
          <cell r="BO351">
            <v>0</v>
          </cell>
          <cell r="BP351">
            <v>0</v>
          </cell>
          <cell r="BQ351">
            <v>0</v>
          </cell>
          <cell r="BR351">
            <v>0</v>
          </cell>
          <cell r="BS351">
            <v>0</v>
          </cell>
          <cell r="BT351">
            <v>0</v>
          </cell>
          <cell r="BV351" t="str">
            <v>Residential Ductless Heat Pump LDC Innovation Fund Pilot Program2015Adjustment</v>
          </cell>
        </row>
        <row r="352">
          <cell r="L352"/>
          <cell r="M352"/>
          <cell r="N352"/>
          <cell r="O352"/>
          <cell r="P352"/>
          <cell r="Q352"/>
          <cell r="R352"/>
          <cell r="S352">
            <v>0</v>
          </cell>
          <cell r="T352"/>
          <cell r="U352">
            <v>0</v>
          </cell>
          <cell r="V352">
            <v>0</v>
          </cell>
          <cell r="W352">
            <v>0</v>
          </cell>
          <cell r="X352">
            <v>0</v>
          </cell>
          <cell r="Y352">
            <v>0</v>
          </cell>
          <cell r="Z352">
            <v>0</v>
          </cell>
          <cell r="AA352">
            <v>0</v>
          </cell>
          <cell r="AB352">
            <v>0</v>
          </cell>
          <cell r="AC352">
            <v>0</v>
          </cell>
          <cell r="AD352">
            <v>0</v>
          </cell>
          <cell r="AE352">
            <v>0</v>
          </cell>
          <cell r="AF352">
            <v>0</v>
          </cell>
          <cell r="AG352">
            <v>0</v>
          </cell>
          <cell r="AH352">
            <v>0</v>
          </cell>
          <cell r="AI352">
            <v>0</v>
          </cell>
          <cell r="AJ352">
            <v>0</v>
          </cell>
          <cell r="AK352">
            <v>0</v>
          </cell>
          <cell r="AL352">
            <v>0</v>
          </cell>
          <cell r="AM352">
            <v>0</v>
          </cell>
          <cell r="AN352">
            <v>0</v>
          </cell>
          <cell r="AO352" t="str">
            <v/>
          </cell>
          <cell r="AQ352"/>
          <cell r="AR352"/>
          <cell r="AS352"/>
          <cell r="AT352"/>
          <cell r="AU352"/>
          <cell r="AV352"/>
          <cell r="AW352"/>
          <cell r="AX352">
            <v>0</v>
          </cell>
          <cell r="AY352"/>
          <cell r="AZ352">
            <v>0</v>
          </cell>
          <cell r="BA352">
            <v>0</v>
          </cell>
          <cell r="BB352">
            <v>0</v>
          </cell>
          <cell r="BC352">
            <v>0</v>
          </cell>
          <cell r="BD352">
            <v>0</v>
          </cell>
          <cell r="BE352">
            <v>0</v>
          </cell>
          <cell r="BF352">
            <v>0</v>
          </cell>
          <cell r="BG352">
            <v>0</v>
          </cell>
          <cell r="BH352">
            <v>0</v>
          </cell>
          <cell r="BI352">
            <v>0</v>
          </cell>
          <cell r="BJ352">
            <v>0</v>
          </cell>
          <cell r="BK352">
            <v>0</v>
          </cell>
          <cell r="BL352">
            <v>0</v>
          </cell>
          <cell r="BM352">
            <v>0</v>
          </cell>
          <cell r="BN352">
            <v>0</v>
          </cell>
          <cell r="BO352">
            <v>0</v>
          </cell>
          <cell r="BP352">
            <v>0</v>
          </cell>
          <cell r="BQ352">
            <v>0</v>
          </cell>
          <cell r="BR352">
            <v>0</v>
          </cell>
          <cell r="BS352">
            <v>0</v>
          </cell>
          <cell r="BT352">
            <v>0</v>
          </cell>
          <cell r="BV352" t="str">
            <v>Retrocomissioning LDC Innovation Fund Pilot Program2015Adjustment</v>
          </cell>
        </row>
        <row r="353">
          <cell r="L353"/>
          <cell r="M353"/>
          <cell r="N353"/>
          <cell r="O353"/>
          <cell r="P353"/>
          <cell r="Q353"/>
          <cell r="R353"/>
          <cell r="S353">
            <v>0</v>
          </cell>
          <cell r="T353"/>
          <cell r="U353">
            <v>0</v>
          </cell>
          <cell r="V353">
            <v>0</v>
          </cell>
          <cell r="W353">
            <v>0</v>
          </cell>
          <cell r="X353">
            <v>0</v>
          </cell>
          <cell r="Y353">
            <v>0</v>
          </cell>
          <cell r="Z353">
            <v>0</v>
          </cell>
          <cell r="AA353">
            <v>0</v>
          </cell>
          <cell r="AB353">
            <v>0</v>
          </cell>
          <cell r="AC353">
            <v>0</v>
          </cell>
          <cell r="AD353">
            <v>0</v>
          </cell>
          <cell r="AE353">
            <v>0</v>
          </cell>
          <cell r="AF353">
            <v>0</v>
          </cell>
          <cell r="AG353">
            <v>0</v>
          </cell>
          <cell r="AH353">
            <v>0</v>
          </cell>
          <cell r="AI353">
            <v>0</v>
          </cell>
          <cell r="AJ353">
            <v>0</v>
          </cell>
          <cell r="AK353">
            <v>0</v>
          </cell>
          <cell r="AL353">
            <v>0</v>
          </cell>
          <cell r="AM353">
            <v>0</v>
          </cell>
          <cell r="AN353">
            <v>0</v>
          </cell>
          <cell r="AO353" t="str">
            <v/>
          </cell>
          <cell r="AQ353"/>
          <cell r="AR353"/>
          <cell r="AS353"/>
          <cell r="AT353"/>
          <cell r="AU353"/>
          <cell r="AV353"/>
          <cell r="AW353"/>
          <cell r="AX353">
            <v>0</v>
          </cell>
          <cell r="AY353"/>
          <cell r="AZ353">
            <v>0</v>
          </cell>
          <cell r="BA353">
            <v>0</v>
          </cell>
          <cell r="BB353">
            <v>0</v>
          </cell>
          <cell r="BC353">
            <v>0</v>
          </cell>
          <cell r="BD353">
            <v>0</v>
          </cell>
          <cell r="BE353">
            <v>0</v>
          </cell>
          <cell r="BF353">
            <v>0</v>
          </cell>
          <cell r="BG353">
            <v>0</v>
          </cell>
          <cell r="BH353">
            <v>0</v>
          </cell>
          <cell r="BI353">
            <v>0</v>
          </cell>
          <cell r="BJ353">
            <v>0</v>
          </cell>
          <cell r="BK353">
            <v>0</v>
          </cell>
          <cell r="BL353">
            <v>0</v>
          </cell>
          <cell r="BM353">
            <v>0</v>
          </cell>
          <cell r="BN353">
            <v>0</v>
          </cell>
          <cell r="BO353">
            <v>0</v>
          </cell>
          <cell r="BP353">
            <v>0</v>
          </cell>
          <cell r="BQ353">
            <v>0</v>
          </cell>
          <cell r="BR353">
            <v>0</v>
          </cell>
          <cell r="BS353">
            <v>0</v>
          </cell>
          <cell r="BT353">
            <v>0</v>
          </cell>
          <cell r="BV353" t="str">
            <v>RTUsaver LDC Innovation Fund Pilot Program2015Adjustment</v>
          </cell>
        </row>
        <row r="354">
          <cell r="L354"/>
          <cell r="M354"/>
          <cell r="N354"/>
          <cell r="O354"/>
          <cell r="P354"/>
          <cell r="Q354"/>
          <cell r="R354"/>
          <cell r="S354">
            <v>0</v>
          </cell>
          <cell r="T354"/>
          <cell r="U354">
            <v>0</v>
          </cell>
          <cell r="V354">
            <v>0</v>
          </cell>
          <cell r="W354">
            <v>0</v>
          </cell>
          <cell r="X354">
            <v>0</v>
          </cell>
          <cell r="Y354">
            <v>0</v>
          </cell>
          <cell r="Z354">
            <v>0</v>
          </cell>
          <cell r="AA354">
            <v>0</v>
          </cell>
          <cell r="AB354">
            <v>0</v>
          </cell>
          <cell r="AC354">
            <v>0</v>
          </cell>
          <cell r="AD354">
            <v>0</v>
          </cell>
          <cell r="AE354">
            <v>0</v>
          </cell>
          <cell r="AF354">
            <v>0</v>
          </cell>
          <cell r="AG354">
            <v>0</v>
          </cell>
          <cell r="AH354">
            <v>0</v>
          </cell>
          <cell r="AI354">
            <v>0</v>
          </cell>
          <cell r="AJ354">
            <v>0</v>
          </cell>
          <cell r="AK354">
            <v>0</v>
          </cell>
          <cell r="AL354">
            <v>0</v>
          </cell>
          <cell r="AM354">
            <v>0</v>
          </cell>
          <cell r="AN354">
            <v>0</v>
          </cell>
          <cell r="AO354">
            <v>0</v>
          </cell>
          <cell r="AQ354"/>
          <cell r="AR354"/>
          <cell r="AS354"/>
          <cell r="AT354"/>
          <cell r="AU354"/>
          <cell r="AV354"/>
          <cell r="AW354"/>
          <cell r="AX354">
            <v>0</v>
          </cell>
          <cell r="AY354"/>
          <cell r="AZ354">
            <v>0</v>
          </cell>
          <cell r="BA354">
            <v>0</v>
          </cell>
          <cell r="BB354">
            <v>0</v>
          </cell>
          <cell r="BC354">
            <v>0</v>
          </cell>
          <cell r="BD354">
            <v>0</v>
          </cell>
          <cell r="BE354">
            <v>0</v>
          </cell>
          <cell r="BF354">
            <v>0</v>
          </cell>
          <cell r="BG354">
            <v>0</v>
          </cell>
          <cell r="BH354">
            <v>0</v>
          </cell>
          <cell r="BI354">
            <v>0</v>
          </cell>
          <cell r="BJ354">
            <v>0</v>
          </cell>
          <cell r="BK354">
            <v>0</v>
          </cell>
          <cell r="BL354">
            <v>0</v>
          </cell>
          <cell r="BM354">
            <v>0</v>
          </cell>
          <cell r="BN354">
            <v>0</v>
          </cell>
          <cell r="BO354">
            <v>0</v>
          </cell>
          <cell r="BP354">
            <v>0</v>
          </cell>
          <cell r="BQ354">
            <v>0</v>
          </cell>
          <cell r="BR354">
            <v>0</v>
          </cell>
          <cell r="BS354">
            <v>0</v>
          </cell>
          <cell r="BT354">
            <v>0</v>
          </cell>
          <cell r="BV354" t="str">
            <v>Small &amp; Medium Business Energy Management System LDC Innovation Fund Pilot Program2015Adjustment</v>
          </cell>
        </row>
        <row r="355">
          <cell r="L355"/>
          <cell r="M355"/>
          <cell r="N355"/>
          <cell r="O355"/>
          <cell r="P355"/>
          <cell r="Q355"/>
          <cell r="R355"/>
          <cell r="S355">
            <v>0</v>
          </cell>
          <cell r="T355"/>
          <cell r="U355">
            <v>0</v>
          </cell>
          <cell r="V355">
            <v>0</v>
          </cell>
          <cell r="W355">
            <v>0</v>
          </cell>
          <cell r="X355">
            <v>0</v>
          </cell>
          <cell r="Y355">
            <v>0</v>
          </cell>
          <cell r="Z355">
            <v>0</v>
          </cell>
          <cell r="AA355">
            <v>0</v>
          </cell>
          <cell r="AB355">
            <v>0</v>
          </cell>
          <cell r="AC355">
            <v>0</v>
          </cell>
          <cell r="AD355">
            <v>0</v>
          </cell>
          <cell r="AE355">
            <v>0</v>
          </cell>
          <cell r="AF355">
            <v>0</v>
          </cell>
          <cell r="AG355">
            <v>0</v>
          </cell>
          <cell r="AH355">
            <v>0</v>
          </cell>
          <cell r="AI355">
            <v>0</v>
          </cell>
          <cell r="AJ355">
            <v>0</v>
          </cell>
          <cell r="AK355">
            <v>0</v>
          </cell>
          <cell r="AL355">
            <v>0</v>
          </cell>
          <cell r="AM355">
            <v>0</v>
          </cell>
          <cell r="AN355">
            <v>0</v>
          </cell>
          <cell r="AO355" t="str">
            <v/>
          </cell>
          <cell r="AQ355"/>
          <cell r="AR355"/>
          <cell r="AS355"/>
          <cell r="AT355"/>
          <cell r="AU355"/>
          <cell r="AV355"/>
          <cell r="AW355"/>
          <cell r="AX355">
            <v>0</v>
          </cell>
          <cell r="AY355"/>
          <cell r="AZ355">
            <v>0</v>
          </cell>
          <cell r="BA355">
            <v>0</v>
          </cell>
          <cell r="BB355">
            <v>0</v>
          </cell>
          <cell r="BC355">
            <v>0</v>
          </cell>
          <cell r="BD355">
            <v>0</v>
          </cell>
          <cell r="BE355">
            <v>0</v>
          </cell>
          <cell r="BF355">
            <v>0</v>
          </cell>
          <cell r="BG355">
            <v>0</v>
          </cell>
          <cell r="BH355">
            <v>0</v>
          </cell>
          <cell r="BI355">
            <v>0</v>
          </cell>
          <cell r="BJ355">
            <v>0</v>
          </cell>
          <cell r="BK355">
            <v>0</v>
          </cell>
          <cell r="BL355">
            <v>0</v>
          </cell>
          <cell r="BM355">
            <v>0</v>
          </cell>
          <cell r="BN355">
            <v>0</v>
          </cell>
          <cell r="BO355">
            <v>0</v>
          </cell>
          <cell r="BP355">
            <v>0</v>
          </cell>
          <cell r="BQ355">
            <v>0</v>
          </cell>
          <cell r="BR355">
            <v>0</v>
          </cell>
          <cell r="BS355">
            <v>0</v>
          </cell>
          <cell r="BT355">
            <v>0</v>
          </cell>
          <cell r="BV355" t="str">
            <v>Solar Powered Attic Ventilation LDC Innovation Fund Pilot Program2015Adjustment</v>
          </cell>
        </row>
        <row r="356">
          <cell r="L356"/>
          <cell r="M356"/>
          <cell r="N356"/>
          <cell r="O356"/>
          <cell r="P356"/>
          <cell r="Q356"/>
          <cell r="R356"/>
          <cell r="S356">
            <v>0</v>
          </cell>
          <cell r="T356"/>
          <cell r="U356">
            <v>0</v>
          </cell>
          <cell r="V356">
            <v>0</v>
          </cell>
          <cell r="W356">
            <v>0</v>
          </cell>
          <cell r="X356">
            <v>0</v>
          </cell>
          <cell r="Y356">
            <v>0</v>
          </cell>
          <cell r="Z356">
            <v>0</v>
          </cell>
          <cell r="AA356">
            <v>0</v>
          </cell>
          <cell r="AB356">
            <v>0</v>
          </cell>
          <cell r="AC356">
            <v>0</v>
          </cell>
          <cell r="AD356">
            <v>0</v>
          </cell>
          <cell r="AE356">
            <v>0</v>
          </cell>
          <cell r="AF356">
            <v>0</v>
          </cell>
          <cell r="AG356">
            <v>0</v>
          </cell>
          <cell r="AH356">
            <v>0</v>
          </cell>
          <cell r="AI356">
            <v>0</v>
          </cell>
          <cell r="AJ356">
            <v>0</v>
          </cell>
          <cell r="AK356">
            <v>0</v>
          </cell>
          <cell r="AL356">
            <v>0</v>
          </cell>
          <cell r="AM356">
            <v>0</v>
          </cell>
          <cell r="AN356">
            <v>0</v>
          </cell>
          <cell r="AO356" t="str">
            <v/>
          </cell>
          <cell r="AQ356"/>
          <cell r="AR356"/>
          <cell r="AS356"/>
          <cell r="AT356"/>
          <cell r="AU356"/>
          <cell r="AV356"/>
          <cell r="AW356"/>
          <cell r="AX356">
            <v>0</v>
          </cell>
          <cell r="AY356"/>
          <cell r="AZ356">
            <v>0</v>
          </cell>
          <cell r="BA356">
            <v>0</v>
          </cell>
          <cell r="BB356">
            <v>0</v>
          </cell>
          <cell r="BC356">
            <v>0</v>
          </cell>
          <cell r="BD356">
            <v>0</v>
          </cell>
          <cell r="BE356">
            <v>0</v>
          </cell>
          <cell r="BF356">
            <v>0</v>
          </cell>
          <cell r="BG356">
            <v>0</v>
          </cell>
          <cell r="BH356">
            <v>0</v>
          </cell>
          <cell r="BI356">
            <v>0</v>
          </cell>
          <cell r="BJ356">
            <v>0</v>
          </cell>
          <cell r="BK356">
            <v>0</v>
          </cell>
          <cell r="BL356">
            <v>0</v>
          </cell>
          <cell r="BM356">
            <v>0</v>
          </cell>
          <cell r="BN356">
            <v>0</v>
          </cell>
          <cell r="BO356">
            <v>0</v>
          </cell>
          <cell r="BP356">
            <v>0</v>
          </cell>
          <cell r="BQ356">
            <v>0</v>
          </cell>
          <cell r="BR356">
            <v>0</v>
          </cell>
          <cell r="BS356">
            <v>0</v>
          </cell>
          <cell r="BT356">
            <v>0</v>
          </cell>
          <cell r="BV356" t="str">
            <v>Toronto Hydro – Enbridge Joint Low-Income Program LDC Innovation Fund Pilot Program2015Adjustment</v>
          </cell>
        </row>
        <row r="357">
          <cell r="L357"/>
          <cell r="M357"/>
          <cell r="N357"/>
          <cell r="O357"/>
          <cell r="P357"/>
          <cell r="Q357"/>
          <cell r="R357"/>
          <cell r="S357">
            <v>0</v>
          </cell>
          <cell r="T357"/>
          <cell r="U357">
            <v>0</v>
          </cell>
          <cell r="V357">
            <v>0</v>
          </cell>
          <cell r="W357">
            <v>0</v>
          </cell>
          <cell r="X357">
            <v>0</v>
          </cell>
          <cell r="Y357">
            <v>0</v>
          </cell>
          <cell r="Z357">
            <v>0</v>
          </cell>
          <cell r="AA357">
            <v>0</v>
          </cell>
          <cell r="AB357">
            <v>0</v>
          </cell>
          <cell r="AC357">
            <v>0</v>
          </cell>
          <cell r="AD357">
            <v>0</v>
          </cell>
          <cell r="AE357">
            <v>0</v>
          </cell>
          <cell r="AF357">
            <v>0</v>
          </cell>
          <cell r="AG357">
            <v>0</v>
          </cell>
          <cell r="AH357">
            <v>0</v>
          </cell>
          <cell r="AI357">
            <v>0</v>
          </cell>
          <cell r="AJ357">
            <v>0</v>
          </cell>
          <cell r="AK357">
            <v>0</v>
          </cell>
          <cell r="AL357">
            <v>0</v>
          </cell>
          <cell r="AM357">
            <v>0</v>
          </cell>
          <cell r="AN357">
            <v>0</v>
          </cell>
          <cell r="AO357">
            <v>0</v>
          </cell>
          <cell r="AQ357"/>
          <cell r="AR357"/>
          <cell r="AS357"/>
          <cell r="AT357"/>
          <cell r="AU357"/>
          <cell r="AV357"/>
          <cell r="AW357"/>
          <cell r="AX357">
            <v>0</v>
          </cell>
          <cell r="AY357"/>
          <cell r="AZ357">
            <v>0</v>
          </cell>
          <cell r="BA357">
            <v>0</v>
          </cell>
          <cell r="BB357">
            <v>0</v>
          </cell>
          <cell r="BC357">
            <v>0</v>
          </cell>
          <cell r="BD357">
            <v>0</v>
          </cell>
          <cell r="BE357">
            <v>0</v>
          </cell>
          <cell r="BF357">
            <v>0</v>
          </cell>
          <cell r="BG357">
            <v>0</v>
          </cell>
          <cell r="BH357">
            <v>0</v>
          </cell>
          <cell r="BI357">
            <v>0</v>
          </cell>
          <cell r="BJ357">
            <v>0</v>
          </cell>
          <cell r="BK357">
            <v>0</v>
          </cell>
          <cell r="BL357">
            <v>0</v>
          </cell>
          <cell r="BM357">
            <v>0</v>
          </cell>
          <cell r="BN357">
            <v>0</v>
          </cell>
          <cell r="BO357">
            <v>0</v>
          </cell>
          <cell r="BP357">
            <v>0</v>
          </cell>
          <cell r="BQ357">
            <v>0</v>
          </cell>
          <cell r="BR357">
            <v>0</v>
          </cell>
          <cell r="BS357">
            <v>0</v>
          </cell>
          <cell r="BT357">
            <v>0</v>
          </cell>
          <cell r="BV357" t="str">
            <v>Truckload Event LDC Innovation Fund Pilot Program2015Adjustment</v>
          </cell>
        </row>
        <row r="358">
          <cell r="L358"/>
          <cell r="M358"/>
          <cell r="N358"/>
          <cell r="O358"/>
          <cell r="P358"/>
          <cell r="Q358"/>
          <cell r="R358"/>
          <cell r="S358">
            <v>0</v>
          </cell>
          <cell r="T358"/>
          <cell r="U358">
            <v>0</v>
          </cell>
          <cell r="V358">
            <v>0</v>
          </cell>
          <cell r="W358">
            <v>0</v>
          </cell>
          <cell r="X358">
            <v>0</v>
          </cell>
          <cell r="Y358">
            <v>0</v>
          </cell>
          <cell r="Z358">
            <v>0</v>
          </cell>
          <cell r="AA358">
            <v>0</v>
          </cell>
          <cell r="AB358">
            <v>0</v>
          </cell>
          <cell r="AC358">
            <v>0</v>
          </cell>
          <cell r="AD358">
            <v>0</v>
          </cell>
          <cell r="AE358">
            <v>0</v>
          </cell>
          <cell r="AF358">
            <v>0</v>
          </cell>
          <cell r="AG358">
            <v>0</v>
          </cell>
          <cell r="AH358">
            <v>0</v>
          </cell>
          <cell r="AI358">
            <v>0</v>
          </cell>
          <cell r="AJ358">
            <v>0</v>
          </cell>
          <cell r="AK358">
            <v>0</v>
          </cell>
          <cell r="AL358">
            <v>0</v>
          </cell>
          <cell r="AM358">
            <v>0</v>
          </cell>
          <cell r="AN358">
            <v>0</v>
          </cell>
          <cell r="AO358" t="str">
            <v/>
          </cell>
          <cell r="AQ358"/>
          <cell r="AR358"/>
          <cell r="AS358"/>
          <cell r="AT358"/>
          <cell r="AU358"/>
          <cell r="AV358"/>
          <cell r="AW358"/>
          <cell r="AX358">
            <v>0</v>
          </cell>
          <cell r="AY358"/>
          <cell r="AZ358">
            <v>0</v>
          </cell>
          <cell r="BA358">
            <v>0</v>
          </cell>
          <cell r="BB358">
            <v>0</v>
          </cell>
          <cell r="BC358">
            <v>0</v>
          </cell>
          <cell r="BD358">
            <v>0</v>
          </cell>
          <cell r="BE358">
            <v>0</v>
          </cell>
          <cell r="BF358">
            <v>0</v>
          </cell>
          <cell r="BG358">
            <v>0</v>
          </cell>
          <cell r="BH358">
            <v>0</v>
          </cell>
          <cell r="BI358">
            <v>0</v>
          </cell>
          <cell r="BJ358">
            <v>0</v>
          </cell>
          <cell r="BK358">
            <v>0</v>
          </cell>
          <cell r="BL358">
            <v>0</v>
          </cell>
          <cell r="BM358">
            <v>0</v>
          </cell>
          <cell r="BN358">
            <v>0</v>
          </cell>
          <cell r="BO358">
            <v>0</v>
          </cell>
          <cell r="BP358">
            <v>0</v>
          </cell>
          <cell r="BQ358">
            <v>0</v>
          </cell>
          <cell r="BR358">
            <v>0</v>
          </cell>
          <cell r="BS358">
            <v>0</v>
          </cell>
          <cell r="BT358">
            <v>0</v>
          </cell>
          <cell r="BV358" t="str">
            <v>Industrial Accelerator Program2015Adjustment</v>
          </cell>
        </row>
        <row r="359">
          <cell r="L359"/>
          <cell r="M359"/>
          <cell r="N359"/>
          <cell r="O359"/>
          <cell r="P359"/>
          <cell r="Q359"/>
          <cell r="R359"/>
          <cell r="S359">
            <v>0</v>
          </cell>
          <cell r="T359"/>
          <cell r="U359">
            <v>0</v>
          </cell>
          <cell r="V359">
            <v>0</v>
          </cell>
          <cell r="W359">
            <v>0</v>
          </cell>
          <cell r="X359">
            <v>0</v>
          </cell>
          <cell r="Y359">
            <v>0</v>
          </cell>
          <cell r="Z359">
            <v>0</v>
          </cell>
          <cell r="AA359">
            <v>0</v>
          </cell>
          <cell r="AB359">
            <v>0</v>
          </cell>
          <cell r="AC359">
            <v>0</v>
          </cell>
          <cell r="AD359">
            <v>0</v>
          </cell>
          <cell r="AE359">
            <v>0</v>
          </cell>
          <cell r="AF359">
            <v>0</v>
          </cell>
          <cell r="AG359">
            <v>0</v>
          </cell>
          <cell r="AH359">
            <v>0</v>
          </cell>
          <cell r="AI359">
            <v>0</v>
          </cell>
          <cell r="AJ359">
            <v>0</v>
          </cell>
          <cell r="AK359">
            <v>0</v>
          </cell>
          <cell r="AL359">
            <v>0</v>
          </cell>
          <cell r="AM359">
            <v>0</v>
          </cell>
          <cell r="AN359">
            <v>0</v>
          </cell>
          <cell r="AO359" t="str">
            <v/>
          </cell>
          <cell r="AQ359"/>
          <cell r="AR359"/>
          <cell r="AS359"/>
          <cell r="AT359"/>
          <cell r="AU359"/>
          <cell r="AV359"/>
          <cell r="AW359"/>
          <cell r="AX359">
            <v>0</v>
          </cell>
          <cell r="AY359"/>
          <cell r="AZ359">
            <v>0</v>
          </cell>
          <cell r="BA359">
            <v>0</v>
          </cell>
          <cell r="BB359">
            <v>0</v>
          </cell>
          <cell r="BC359">
            <v>0</v>
          </cell>
          <cell r="BD359">
            <v>0</v>
          </cell>
          <cell r="BE359">
            <v>0</v>
          </cell>
          <cell r="BF359">
            <v>0</v>
          </cell>
          <cell r="BG359">
            <v>0</v>
          </cell>
          <cell r="BH359">
            <v>0</v>
          </cell>
          <cell r="BI359">
            <v>0</v>
          </cell>
          <cell r="BJ359">
            <v>0</v>
          </cell>
          <cell r="BK359">
            <v>0</v>
          </cell>
          <cell r="BL359">
            <v>0</v>
          </cell>
          <cell r="BM359">
            <v>0</v>
          </cell>
          <cell r="BN359">
            <v>0</v>
          </cell>
          <cell r="BO359">
            <v>0</v>
          </cell>
          <cell r="BP359">
            <v>0</v>
          </cell>
          <cell r="BQ359">
            <v>0</v>
          </cell>
          <cell r="BR359">
            <v>0</v>
          </cell>
          <cell r="BS359">
            <v>0</v>
          </cell>
          <cell r="BT359">
            <v>0</v>
          </cell>
          <cell r="BV359" t="str">
            <v>Save on Energy Energy Performance Program for Multi-Site Customers2015Adjustment</v>
          </cell>
        </row>
        <row r="360">
          <cell r="L360"/>
          <cell r="M360"/>
          <cell r="N360"/>
          <cell r="O360"/>
          <cell r="P360"/>
          <cell r="Q360"/>
          <cell r="R360"/>
          <cell r="S360">
            <v>0</v>
          </cell>
          <cell r="T360"/>
          <cell r="U360">
            <v>0</v>
          </cell>
          <cell r="V360">
            <v>0</v>
          </cell>
          <cell r="W360">
            <v>0</v>
          </cell>
          <cell r="X360">
            <v>0</v>
          </cell>
          <cell r="Y360">
            <v>0</v>
          </cell>
          <cell r="Z360">
            <v>0</v>
          </cell>
          <cell r="AA360">
            <v>0</v>
          </cell>
          <cell r="AB360">
            <v>0</v>
          </cell>
          <cell r="AC360">
            <v>0</v>
          </cell>
          <cell r="AD360">
            <v>0</v>
          </cell>
          <cell r="AE360">
            <v>0</v>
          </cell>
          <cell r="AF360">
            <v>0</v>
          </cell>
          <cell r="AG360">
            <v>0</v>
          </cell>
          <cell r="AH360">
            <v>0</v>
          </cell>
          <cell r="AI360">
            <v>0</v>
          </cell>
          <cell r="AJ360">
            <v>0</v>
          </cell>
          <cell r="AK360">
            <v>0</v>
          </cell>
          <cell r="AL360">
            <v>0</v>
          </cell>
          <cell r="AM360">
            <v>0</v>
          </cell>
          <cell r="AN360">
            <v>0</v>
          </cell>
          <cell r="AO360">
            <v>0</v>
          </cell>
          <cell r="AQ360"/>
          <cell r="AR360"/>
          <cell r="AS360"/>
          <cell r="AT360"/>
          <cell r="AU360"/>
          <cell r="AV360"/>
          <cell r="AW360"/>
          <cell r="AX360">
            <v>0</v>
          </cell>
          <cell r="AY360"/>
          <cell r="AZ360">
            <v>0</v>
          </cell>
          <cell r="BA360">
            <v>0</v>
          </cell>
          <cell r="BB360">
            <v>0</v>
          </cell>
          <cell r="BC360">
            <v>0</v>
          </cell>
          <cell r="BD360">
            <v>0</v>
          </cell>
          <cell r="BE360">
            <v>0</v>
          </cell>
          <cell r="BF360">
            <v>0</v>
          </cell>
          <cell r="BG360">
            <v>0</v>
          </cell>
          <cell r="BH360">
            <v>0</v>
          </cell>
          <cell r="BI360">
            <v>0</v>
          </cell>
          <cell r="BJ360">
            <v>0</v>
          </cell>
          <cell r="BK360">
            <v>0</v>
          </cell>
          <cell r="BL360">
            <v>0</v>
          </cell>
          <cell r="BM360">
            <v>0</v>
          </cell>
          <cell r="BN360">
            <v>0</v>
          </cell>
          <cell r="BO360">
            <v>0</v>
          </cell>
          <cell r="BP360">
            <v>0</v>
          </cell>
          <cell r="BQ360">
            <v>0</v>
          </cell>
          <cell r="BR360">
            <v>0</v>
          </cell>
          <cell r="BS360">
            <v>0</v>
          </cell>
          <cell r="BT360">
            <v>0</v>
          </cell>
          <cell r="BV360" t="str">
            <v>Whole Home Pilot Program2015Adjustment</v>
          </cell>
        </row>
        <row r="361">
          <cell r="L361"/>
          <cell r="M361"/>
          <cell r="N361"/>
          <cell r="O361"/>
          <cell r="P361"/>
          <cell r="Q361"/>
          <cell r="R361"/>
          <cell r="S361">
            <v>0</v>
          </cell>
          <cell r="T361"/>
          <cell r="U361">
            <v>0</v>
          </cell>
          <cell r="V361">
            <v>0</v>
          </cell>
          <cell r="W361">
            <v>0</v>
          </cell>
          <cell r="X361">
            <v>0</v>
          </cell>
          <cell r="Y361">
            <v>0</v>
          </cell>
          <cell r="Z361">
            <v>0</v>
          </cell>
          <cell r="AA361">
            <v>0</v>
          </cell>
          <cell r="AB361">
            <v>0</v>
          </cell>
          <cell r="AC361">
            <v>0</v>
          </cell>
          <cell r="AD361">
            <v>0</v>
          </cell>
          <cell r="AE361">
            <v>0</v>
          </cell>
          <cell r="AF361">
            <v>0</v>
          </cell>
          <cell r="AG361">
            <v>0</v>
          </cell>
          <cell r="AH361">
            <v>0</v>
          </cell>
          <cell r="AI361">
            <v>0</v>
          </cell>
          <cell r="AJ361">
            <v>0</v>
          </cell>
          <cell r="AK361">
            <v>0</v>
          </cell>
          <cell r="AL361">
            <v>0</v>
          </cell>
          <cell r="AM361">
            <v>0</v>
          </cell>
          <cell r="AN361">
            <v>0</v>
          </cell>
          <cell r="AO361" t="str">
            <v/>
          </cell>
          <cell r="AQ361"/>
          <cell r="AR361"/>
          <cell r="AS361"/>
          <cell r="AT361"/>
          <cell r="AU361"/>
          <cell r="AV361"/>
          <cell r="AW361"/>
          <cell r="AX361">
            <v>0</v>
          </cell>
          <cell r="AY361"/>
          <cell r="AZ361">
            <v>0</v>
          </cell>
          <cell r="BA361">
            <v>0</v>
          </cell>
          <cell r="BB361">
            <v>0</v>
          </cell>
          <cell r="BC361">
            <v>0</v>
          </cell>
          <cell r="BD361">
            <v>0</v>
          </cell>
          <cell r="BE361">
            <v>0</v>
          </cell>
          <cell r="BF361">
            <v>0</v>
          </cell>
          <cell r="BG361">
            <v>0</v>
          </cell>
          <cell r="BH361">
            <v>0</v>
          </cell>
          <cell r="BI361">
            <v>0</v>
          </cell>
          <cell r="BJ361">
            <v>0</v>
          </cell>
          <cell r="BK361">
            <v>0</v>
          </cell>
          <cell r="BL361">
            <v>0</v>
          </cell>
          <cell r="BM361">
            <v>0</v>
          </cell>
          <cell r="BN361">
            <v>0</v>
          </cell>
          <cell r="BO361">
            <v>0</v>
          </cell>
          <cell r="BP361">
            <v>0</v>
          </cell>
          <cell r="BQ361">
            <v>0</v>
          </cell>
          <cell r="BR361">
            <v>0</v>
          </cell>
          <cell r="BS361">
            <v>0</v>
          </cell>
          <cell r="BT361">
            <v>0</v>
          </cell>
          <cell r="BV361" t="str">
            <v>Save on Energy Retrofit Program Enabled Savings2015Adjustment</v>
          </cell>
        </row>
        <row r="362">
          <cell r="L362"/>
          <cell r="M362"/>
          <cell r="N362"/>
          <cell r="O362"/>
          <cell r="P362"/>
          <cell r="Q362"/>
          <cell r="R362"/>
          <cell r="S362">
            <v>0</v>
          </cell>
          <cell r="T362"/>
          <cell r="U362">
            <v>0</v>
          </cell>
          <cell r="V362">
            <v>0</v>
          </cell>
          <cell r="W362">
            <v>0</v>
          </cell>
          <cell r="X362">
            <v>0</v>
          </cell>
          <cell r="Y362">
            <v>0</v>
          </cell>
          <cell r="Z362">
            <v>0</v>
          </cell>
          <cell r="AA362">
            <v>0</v>
          </cell>
          <cell r="AB362">
            <v>0</v>
          </cell>
          <cell r="AC362">
            <v>0</v>
          </cell>
          <cell r="AD362">
            <v>0</v>
          </cell>
          <cell r="AE362">
            <v>0</v>
          </cell>
          <cell r="AF362">
            <v>0</v>
          </cell>
          <cell r="AG362">
            <v>0</v>
          </cell>
          <cell r="AH362">
            <v>0</v>
          </cell>
          <cell r="AI362">
            <v>0</v>
          </cell>
          <cell r="AJ362">
            <v>0</v>
          </cell>
          <cell r="AK362">
            <v>0</v>
          </cell>
          <cell r="AL362">
            <v>0</v>
          </cell>
          <cell r="AM362">
            <v>0</v>
          </cell>
          <cell r="AN362">
            <v>0</v>
          </cell>
          <cell r="AO362" t="str">
            <v/>
          </cell>
          <cell r="AQ362"/>
          <cell r="AR362"/>
          <cell r="AS362"/>
          <cell r="AT362"/>
          <cell r="AU362"/>
          <cell r="AV362"/>
          <cell r="AW362"/>
          <cell r="AX362">
            <v>0</v>
          </cell>
          <cell r="AY362"/>
          <cell r="AZ362">
            <v>0</v>
          </cell>
          <cell r="BA362">
            <v>0</v>
          </cell>
          <cell r="BB362">
            <v>0</v>
          </cell>
          <cell r="BC362">
            <v>0</v>
          </cell>
          <cell r="BD362">
            <v>0</v>
          </cell>
          <cell r="BE362">
            <v>0</v>
          </cell>
          <cell r="BF362">
            <v>0</v>
          </cell>
          <cell r="BG362">
            <v>0</v>
          </cell>
          <cell r="BH362">
            <v>0</v>
          </cell>
          <cell r="BI362">
            <v>0</v>
          </cell>
          <cell r="BJ362">
            <v>0</v>
          </cell>
          <cell r="BK362">
            <v>0</v>
          </cell>
          <cell r="BL362">
            <v>0</v>
          </cell>
          <cell r="BM362">
            <v>0</v>
          </cell>
          <cell r="BN362">
            <v>0</v>
          </cell>
          <cell r="BO362">
            <v>0</v>
          </cell>
          <cell r="BP362">
            <v>0</v>
          </cell>
          <cell r="BQ362">
            <v>0</v>
          </cell>
          <cell r="BR362">
            <v>0</v>
          </cell>
          <cell r="BS362">
            <v>0</v>
          </cell>
          <cell r="BT362">
            <v>0</v>
          </cell>
          <cell r="BV362" t="str">
            <v>Save on Energy High Performance New Construction Program Enabled Savings2015Adjustment</v>
          </cell>
        </row>
        <row r="363">
          <cell r="L363"/>
          <cell r="M363"/>
          <cell r="N363"/>
          <cell r="O363"/>
          <cell r="P363"/>
          <cell r="Q363"/>
          <cell r="R363"/>
          <cell r="S363">
            <v>0</v>
          </cell>
          <cell r="T363"/>
          <cell r="U363">
            <v>0</v>
          </cell>
          <cell r="V363">
            <v>0</v>
          </cell>
          <cell r="W363">
            <v>0</v>
          </cell>
          <cell r="X363">
            <v>0</v>
          </cell>
          <cell r="Y363">
            <v>0</v>
          </cell>
          <cell r="Z363">
            <v>0</v>
          </cell>
          <cell r="AA363">
            <v>0</v>
          </cell>
          <cell r="AB363">
            <v>0</v>
          </cell>
          <cell r="AC363">
            <v>0</v>
          </cell>
          <cell r="AD363">
            <v>0</v>
          </cell>
          <cell r="AE363">
            <v>0</v>
          </cell>
          <cell r="AF363">
            <v>0</v>
          </cell>
          <cell r="AG363">
            <v>0</v>
          </cell>
          <cell r="AH363">
            <v>0</v>
          </cell>
          <cell r="AI363">
            <v>0</v>
          </cell>
          <cell r="AJ363">
            <v>0</v>
          </cell>
          <cell r="AK363">
            <v>0</v>
          </cell>
          <cell r="AL363">
            <v>0</v>
          </cell>
          <cell r="AM363">
            <v>0</v>
          </cell>
          <cell r="AN363">
            <v>0</v>
          </cell>
          <cell r="AO363">
            <v>0</v>
          </cell>
          <cell r="AQ363"/>
          <cell r="AR363"/>
          <cell r="AS363"/>
          <cell r="AT363"/>
          <cell r="AU363"/>
          <cell r="AV363"/>
          <cell r="AW363"/>
          <cell r="AX363">
            <v>0</v>
          </cell>
          <cell r="AY363"/>
          <cell r="AZ363">
            <v>0</v>
          </cell>
          <cell r="BA363">
            <v>0</v>
          </cell>
          <cell r="BB363">
            <v>0</v>
          </cell>
          <cell r="BC363">
            <v>0</v>
          </cell>
          <cell r="BD363">
            <v>0</v>
          </cell>
          <cell r="BE363">
            <v>0</v>
          </cell>
          <cell r="BF363">
            <v>0</v>
          </cell>
          <cell r="BG363">
            <v>0</v>
          </cell>
          <cell r="BH363">
            <v>0</v>
          </cell>
          <cell r="BI363">
            <v>0</v>
          </cell>
          <cell r="BJ363">
            <v>0</v>
          </cell>
          <cell r="BK363">
            <v>0</v>
          </cell>
          <cell r="BL363">
            <v>0</v>
          </cell>
          <cell r="BM363">
            <v>0</v>
          </cell>
          <cell r="BN363">
            <v>0</v>
          </cell>
          <cell r="BO363">
            <v>0</v>
          </cell>
          <cell r="BP363">
            <v>0</v>
          </cell>
          <cell r="BQ363">
            <v>0</v>
          </cell>
          <cell r="BR363">
            <v>0</v>
          </cell>
          <cell r="BS363">
            <v>0</v>
          </cell>
          <cell r="BT363">
            <v>0</v>
          </cell>
          <cell r="BV363" t="str">
            <v>Save on Energy Process &amp; Systems Upgrades Program Enabled Savings2015Adjustment</v>
          </cell>
        </row>
        <row r="364">
          <cell r="L364"/>
          <cell r="M364"/>
          <cell r="N364"/>
          <cell r="O364"/>
          <cell r="P364"/>
          <cell r="Q364"/>
          <cell r="R364"/>
          <cell r="S364">
            <v>0</v>
          </cell>
          <cell r="T364"/>
          <cell r="U364">
            <v>0</v>
          </cell>
          <cell r="V364">
            <v>0</v>
          </cell>
          <cell r="W364">
            <v>0</v>
          </cell>
          <cell r="X364">
            <v>0</v>
          </cell>
          <cell r="Y364">
            <v>0</v>
          </cell>
          <cell r="Z364">
            <v>0</v>
          </cell>
          <cell r="AA364">
            <v>0</v>
          </cell>
          <cell r="AB364">
            <v>0</v>
          </cell>
          <cell r="AC364">
            <v>0</v>
          </cell>
          <cell r="AD364">
            <v>0</v>
          </cell>
          <cell r="AE364">
            <v>0</v>
          </cell>
          <cell r="AF364">
            <v>0</v>
          </cell>
          <cell r="AG364">
            <v>0</v>
          </cell>
          <cell r="AH364">
            <v>0</v>
          </cell>
          <cell r="AI364">
            <v>0</v>
          </cell>
          <cell r="AJ364">
            <v>0</v>
          </cell>
          <cell r="AK364">
            <v>0</v>
          </cell>
          <cell r="AL364">
            <v>0</v>
          </cell>
          <cell r="AM364">
            <v>0</v>
          </cell>
          <cell r="AN364">
            <v>0</v>
          </cell>
          <cell r="AO364" t="str">
            <v/>
          </cell>
          <cell r="AQ364"/>
          <cell r="AR364"/>
          <cell r="AS364"/>
          <cell r="AT364"/>
          <cell r="AU364"/>
          <cell r="AV364"/>
          <cell r="AW364"/>
          <cell r="AX364">
            <v>0</v>
          </cell>
          <cell r="AY364"/>
          <cell r="AZ364">
            <v>0</v>
          </cell>
          <cell r="BA364">
            <v>0</v>
          </cell>
          <cell r="BB364">
            <v>0</v>
          </cell>
          <cell r="BC364">
            <v>0</v>
          </cell>
          <cell r="BD364">
            <v>0</v>
          </cell>
          <cell r="BE364">
            <v>0</v>
          </cell>
          <cell r="BF364">
            <v>0</v>
          </cell>
          <cell r="BG364">
            <v>0</v>
          </cell>
          <cell r="BH364">
            <v>0</v>
          </cell>
          <cell r="BI364">
            <v>0</v>
          </cell>
          <cell r="BJ364">
            <v>0</v>
          </cell>
          <cell r="BK364">
            <v>0</v>
          </cell>
          <cell r="BL364">
            <v>0</v>
          </cell>
          <cell r="BM364">
            <v>0</v>
          </cell>
          <cell r="BN364">
            <v>0</v>
          </cell>
          <cell r="BO364">
            <v>0</v>
          </cell>
          <cell r="BP364">
            <v>0</v>
          </cell>
          <cell r="BQ364">
            <v>0</v>
          </cell>
          <cell r="BR364">
            <v>0</v>
          </cell>
          <cell r="BS364">
            <v>0</v>
          </cell>
          <cell r="BT364">
            <v>0</v>
          </cell>
          <cell r="BV364" t="str">
            <v>Non-Approved Program2015Adjustment</v>
          </cell>
        </row>
        <row r="365">
          <cell r="L365"/>
          <cell r="M365"/>
          <cell r="N365"/>
          <cell r="O365"/>
          <cell r="P365"/>
          <cell r="Q365"/>
          <cell r="R365"/>
          <cell r="S365">
            <v>0</v>
          </cell>
          <cell r="T365"/>
          <cell r="U365">
            <v>0</v>
          </cell>
          <cell r="V365">
            <v>0</v>
          </cell>
          <cell r="W365">
            <v>0</v>
          </cell>
          <cell r="X365">
            <v>0</v>
          </cell>
          <cell r="Y365">
            <v>0</v>
          </cell>
          <cell r="Z365">
            <v>0</v>
          </cell>
          <cell r="AA365">
            <v>0</v>
          </cell>
          <cell r="AB365">
            <v>0</v>
          </cell>
          <cell r="AC365">
            <v>0</v>
          </cell>
          <cell r="AD365">
            <v>0</v>
          </cell>
          <cell r="AE365">
            <v>0</v>
          </cell>
          <cell r="AF365">
            <v>0</v>
          </cell>
          <cell r="AG365">
            <v>0</v>
          </cell>
          <cell r="AH365">
            <v>0</v>
          </cell>
          <cell r="AI365">
            <v>0</v>
          </cell>
          <cell r="AJ365">
            <v>0</v>
          </cell>
          <cell r="AK365">
            <v>0</v>
          </cell>
          <cell r="AL365">
            <v>0</v>
          </cell>
          <cell r="AM365">
            <v>0</v>
          </cell>
          <cell r="AN365">
            <v>0</v>
          </cell>
          <cell r="AO365" t="str">
            <v/>
          </cell>
          <cell r="AQ365"/>
          <cell r="AR365"/>
          <cell r="AS365"/>
          <cell r="AT365"/>
          <cell r="AU365"/>
          <cell r="AV365"/>
          <cell r="AW365"/>
          <cell r="AX365">
            <v>0</v>
          </cell>
          <cell r="AY365"/>
          <cell r="AZ365">
            <v>0</v>
          </cell>
          <cell r="BA365">
            <v>0</v>
          </cell>
          <cell r="BB365">
            <v>0</v>
          </cell>
          <cell r="BC365">
            <v>0</v>
          </cell>
          <cell r="BD365">
            <v>0</v>
          </cell>
          <cell r="BE365">
            <v>0</v>
          </cell>
          <cell r="BF365">
            <v>0</v>
          </cell>
          <cell r="BG365">
            <v>0</v>
          </cell>
          <cell r="BH365">
            <v>0</v>
          </cell>
          <cell r="BI365">
            <v>0</v>
          </cell>
          <cell r="BJ365">
            <v>0</v>
          </cell>
          <cell r="BK365">
            <v>0</v>
          </cell>
          <cell r="BL365">
            <v>0</v>
          </cell>
          <cell r="BM365">
            <v>0</v>
          </cell>
          <cell r="BN365">
            <v>0</v>
          </cell>
          <cell r="BO365">
            <v>0</v>
          </cell>
          <cell r="BP365">
            <v>0</v>
          </cell>
          <cell r="BQ365">
            <v>0</v>
          </cell>
          <cell r="BR365">
            <v>0</v>
          </cell>
          <cell r="BS365">
            <v>0</v>
          </cell>
          <cell r="BT365">
            <v>0</v>
          </cell>
          <cell r="BV365" t="str">
            <v>Unassigned Program2015Adjustment</v>
          </cell>
        </row>
        <row r="366">
          <cell r="L366"/>
          <cell r="M366"/>
          <cell r="N366"/>
          <cell r="O366"/>
          <cell r="P366"/>
          <cell r="Q366"/>
          <cell r="R366"/>
          <cell r="S366">
            <v>0</v>
          </cell>
          <cell r="T366"/>
          <cell r="U366">
            <v>0</v>
          </cell>
          <cell r="V366">
            <v>0</v>
          </cell>
          <cell r="W366">
            <v>0</v>
          </cell>
          <cell r="X366">
            <v>0</v>
          </cell>
          <cell r="Y366">
            <v>0</v>
          </cell>
          <cell r="Z366">
            <v>0</v>
          </cell>
          <cell r="AA366">
            <v>0</v>
          </cell>
          <cell r="AB366">
            <v>0</v>
          </cell>
          <cell r="AC366">
            <v>0</v>
          </cell>
          <cell r="AD366">
            <v>0</v>
          </cell>
          <cell r="AE366">
            <v>0</v>
          </cell>
          <cell r="AF366">
            <v>0</v>
          </cell>
          <cell r="AG366">
            <v>0</v>
          </cell>
          <cell r="AH366">
            <v>0</v>
          </cell>
          <cell r="AI366">
            <v>0</v>
          </cell>
          <cell r="AJ366">
            <v>0</v>
          </cell>
          <cell r="AK366">
            <v>0</v>
          </cell>
          <cell r="AL366">
            <v>0</v>
          </cell>
          <cell r="AM366">
            <v>0</v>
          </cell>
          <cell r="AN366">
            <v>0</v>
          </cell>
          <cell r="AO366">
            <v>0</v>
          </cell>
          <cell r="AQ366"/>
          <cell r="AR366"/>
          <cell r="AS366"/>
          <cell r="AT366"/>
          <cell r="AU366"/>
          <cell r="AV366"/>
          <cell r="AW366"/>
          <cell r="AX366">
            <v>0</v>
          </cell>
          <cell r="AY366"/>
          <cell r="AZ366">
            <v>0</v>
          </cell>
          <cell r="BA366">
            <v>0</v>
          </cell>
          <cell r="BB366">
            <v>0</v>
          </cell>
          <cell r="BC366">
            <v>0</v>
          </cell>
          <cell r="BD366">
            <v>0</v>
          </cell>
          <cell r="BE366">
            <v>0</v>
          </cell>
          <cell r="BF366">
            <v>0</v>
          </cell>
          <cell r="BG366">
            <v>0</v>
          </cell>
          <cell r="BH366">
            <v>0</v>
          </cell>
          <cell r="BI366">
            <v>0</v>
          </cell>
          <cell r="BJ366">
            <v>0</v>
          </cell>
          <cell r="BK366">
            <v>0</v>
          </cell>
          <cell r="BL366">
            <v>0</v>
          </cell>
          <cell r="BM366">
            <v>0</v>
          </cell>
          <cell r="BN366">
            <v>0</v>
          </cell>
          <cell r="BO366">
            <v>0</v>
          </cell>
          <cell r="BP366">
            <v>0</v>
          </cell>
          <cell r="BQ366">
            <v>0</v>
          </cell>
          <cell r="BR366">
            <v>0</v>
          </cell>
          <cell r="BS366">
            <v>0</v>
          </cell>
          <cell r="BT366">
            <v>0</v>
          </cell>
          <cell r="BV366" t="str">
            <v>223Conservation Voltage Reduction Conservation Fund Pilot Program2015Adjustment</v>
          </cell>
        </row>
        <row r="367">
          <cell r="L367"/>
          <cell r="M367"/>
          <cell r="N367"/>
          <cell r="O367"/>
          <cell r="P367"/>
          <cell r="Q367"/>
          <cell r="R367"/>
          <cell r="S367">
            <v>0</v>
          </cell>
          <cell r="T367"/>
          <cell r="U367">
            <v>0</v>
          </cell>
          <cell r="V367">
            <v>0</v>
          </cell>
          <cell r="W367">
            <v>0</v>
          </cell>
          <cell r="X367">
            <v>0</v>
          </cell>
          <cell r="Y367">
            <v>0</v>
          </cell>
          <cell r="Z367">
            <v>0</v>
          </cell>
          <cell r="AA367">
            <v>0</v>
          </cell>
          <cell r="AB367">
            <v>0</v>
          </cell>
          <cell r="AC367">
            <v>0</v>
          </cell>
          <cell r="AD367">
            <v>0</v>
          </cell>
          <cell r="AE367">
            <v>0</v>
          </cell>
          <cell r="AF367">
            <v>0</v>
          </cell>
          <cell r="AG367">
            <v>0</v>
          </cell>
          <cell r="AH367">
            <v>0</v>
          </cell>
          <cell r="AI367">
            <v>0</v>
          </cell>
          <cell r="AJ367">
            <v>0</v>
          </cell>
          <cell r="AK367">
            <v>0</v>
          </cell>
          <cell r="AL367">
            <v>0</v>
          </cell>
          <cell r="AM367">
            <v>0</v>
          </cell>
          <cell r="AN367">
            <v>0</v>
          </cell>
          <cell r="AO367" t="str">
            <v/>
          </cell>
          <cell r="AQ367"/>
          <cell r="AR367"/>
          <cell r="AS367"/>
          <cell r="AT367"/>
          <cell r="AU367"/>
          <cell r="AV367"/>
          <cell r="AW367"/>
          <cell r="AX367">
            <v>0</v>
          </cell>
          <cell r="AY367"/>
          <cell r="AZ367">
            <v>0</v>
          </cell>
          <cell r="BA367">
            <v>0</v>
          </cell>
          <cell r="BB367">
            <v>0</v>
          </cell>
          <cell r="BC367">
            <v>0</v>
          </cell>
          <cell r="BD367">
            <v>0</v>
          </cell>
          <cell r="BE367">
            <v>0</v>
          </cell>
          <cell r="BF367">
            <v>0</v>
          </cell>
          <cell r="BG367">
            <v>0</v>
          </cell>
          <cell r="BH367">
            <v>0</v>
          </cell>
          <cell r="BI367">
            <v>0</v>
          </cell>
          <cell r="BJ367">
            <v>0</v>
          </cell>
          <cell r="BK367">
            <v>0</v>
          </cell>
          <cell r="BL367">
            <v>0</v>
          </cell>
          <cell r="BM367">
            <v>0</v>
          </cell>
          <cell r="BN367">
            <v>0</v>
          </cell>
          <cell r="BO367">
            <v>0</v>
          </cell>
          <cell r="BP367">
            <v>0</v>
          </cell>
          <cell r="BQ367">
            <v>0</v>
          </cell>
          <cell r="BR367">
            <v>0</v>
          </cell>
          <cell r="BS367">
            <v>0</v>
          </cell>
          <cell r="BT367">
            <v>0</v>
          </cell>
          <cell r="BV367" t="str">
            <v>224EnerNOC Conservation Fund Pilot Program2015Adjustment</v>
          </cell>
        </row>
        <row r="368">
          <cell r="L368"/>
          <cell r="M368"/>
          <cell r="N368"/>
          <cell r="O368"/>
          <cell r="P368"/>
          <cell r="Q368"/>
          <cell r="R368"/>
          <cell r="S368">
            <v>0</v>
          </cell>
          <cell r="T368"/>
          <cell r="U368">
            <v>0</v>
          </cell>
          <cell r="V368">
            <v>0</v>
          </cell>
          <cell r="W368">
            <v>0</v>
          </cell>
          <cell r="X368">
            <v>0</v>
          </cell>
          <cell r="Y368">
            <v>0</v>
          </cell>
          <cell r="Z368">
            <v>0</v>
          </cell>
          <cell r="AA368">
            <v>0</v>
          </cell>
          <cell r="AB368">
            <v>0</v>
          </cell>
          <cell r="AC368">
            <v>0</v>
          </cell>
          <cell r="AD368">
            <v>0</v>
          </cell>
          <cell r="AE368">
            <v>0</v>
          </cell>
          <cell r="AF368">
            <v>0</v>
          </cell>
          <cell r="AG368">
            <v>0</v>
          </cell>
          <cell r="AH368">
            <v>0</v>
          </cell>
          <cell r="AI368">
            <v>0</v>
          </cell>
          <cell r="AJ368">
            <v>0</v>
          </cell>
          <cell r="AK368">
            <v>0</v>
          </cell>
          <cell r="AL368">
            <v>0</v>
          </cell>
          <cell r="AM368">
            <v>0</v>
          </cell>
          <cell r="AN368">
            <v>0</v>
          </cell>
          <cell r="AO368" t="str">
            <v/>
          </cell>
          <cell r="AQ368"/>
          <cell r="AR368"/>
          <cell r="AS368"/>
          <cell r="AT368"/>
          <cell r="AU368"/>
          <cell r="AV368"/>
          <cell r="AW368"/>
          <cell r="AX368">
            <v>0</v>
          </cell>
          <cell r="AY368"/>
          <cell r="AZ368">
            <v>0</v>
          </cell>
          <cell r="BA368">
            <v>0</v>
          </cell>
          <cell r="BB368">
            <v>0</v>
          </cell>
          <cell r="BC368">
            <v>0</v>
          </cell>
          <cell r="BD368">
            <v>0</v>
          </cell>
          <cell r="BE368">
            <v>0</v>
          </cell>
          <cell r="BF368">
            <v>0</v>
          </cell>
          <cell r="BG368">
            <v>0</v>
          </cell>
          <cell r="BH368">
            <v>0</v>
          </cell>
          <cell r="BI368">
            <v>0</v>
          </cell>
          <cell r="BJ368">
            <v>0</v>
          </cell>
          <cell r="BK368">
            <v>0</v>
          </cell>
          <cell r="BL368">
            <v>0</v>
          </cell>
          <cell r="BM368">
            <v>0</v>
          </cell>
          <cell r="BN368">
            <v>0</v>
          </cell>
          <cell r="BO368">
            <v>0</v>
          </cell>
          <cell r="BP368">
            <v>0</v>
          </cell>
          <cell r="BQ368">
            <v>0</v>
          </cell>
          <cell r="BR368">
            <v>0</v>
          </cell>
          <cell r="BS368">
            <v>0</v>
          </cell>
          <cell r="BT368">
            <v>0</v>
          </cell>
          <cell r="BV368" t="str">
            <v>Home Depot Home Appliance Market Uplift Conservation Fund Pilot Program2015Adjustment</v>
          </cell>
        </row>
        <row r="369">
          <cell r="L369"/>
          <cell r="M369"/>
          <cell r="N369"/>
          <cell r="O369"/>
          <cell r="P369"/>
          <cell r="Q369"/>
          <cell r="R369"/>
          <cell r="S369">
            <v>0</v>
          </cell>
          <cell r="T369"/>
          <cell r="U369">
            <v>0</v>
          </cell>
          <cell r="V369">
            <v>0</v>
          </cell>
          <cell r="W369">
            <v>0</v>
          </cell>
          <cell r="X369">
            <v>0</v>
          </cell>
          <cell r="Y369">
            <v>0</v>
          </cell>
          <cell r="Z369">
            <v>0</v>
          </cell>
          <cell r="AA369">
            <v>0</v>
          </cell>
          <cell r="AB369">
            <v>0</v>
          </cell>
          <cell r="AC369">
            <v>0</v>
          </cell>
          <cell r="AD369">
            <v>0</v>
          </cell>
          <cell r="AE369">
            <v>0</v>
          </cell>
          <cell r="AF369">
            <v>0</v>
          </cell>
          <cell r="AG369">
            <v>0</v>
          </cell>
          <cell r="AH369">
            <v>0</v>
          </cell>
          <cell r="AI369">
            <v>0</v>
          </cell>
          <cell r="AJ369">
            <v>0</v>
          </cell>
          <cell r="AK369">
            <v>0</v>
          </cell>
          <cell r="AL369">
            <v>0</v>
          </cell>
          <cell r="AM369">
            <v>0</v>
          </cell>
          <cell r="AN369">
            <v>0</v>
          </cell>
          <cell r="AO369">
            <v>0</v>
          </cell>
          <cell r="AQ369"/>
          <cell r="AR369"/>
          <cell r="AS369"/>
          <cell r="AT369"/>
          <cell r="AU369"/>
          <cell r="AV369"/>
          <cell r="AW369"/>
          <cell r="AX369">
            <v>0</v>
          </cell>
          <cell r="AY369"/>
          <cell r="AZ369">
            <v>0</v>
          </cell>
          <cell r="BA369">
            <v>0</v>
          </cell>
          <cell r="BB369">
            <v>0</v>
          </cell>
          <cell r="BC369">
            <v>0</v>
          </cell>
          <cell r="BD369">
            <v>0</v>
          </cell>
          <cell r="BE369">
            <v>0</v>
          </cell>
          <cell r="BF369">
            <v>0</v>
          </cell>
          <cell r="BG369">
            <v>0</v>
          </cell>
          <cell r="BH369">
            <v>0</v>
          </cell>
          <cell r="BI369">
            <v>0</v>
          </cell>
          <cell r="BJ369">
            <v>0</v>
          </cell>
          <cell r="BK369">
            <v>0</v>
          </cell>
          <cell r="BL369">
            <v>0</v>
          </cell>
          <cell r="BM369">
            <v>0</v>
          </cell>
          <cell r="BN369">
            <v>0</v>
          </cell>
          <cell r="BO369">
            <v>0</v>
          </cell>
          <cell r="BP369">
            <v>0</v>
          </cell>
          <cell r="BQ369">
            <v>0</v>
          </cell>
          <cell r="BR369">
            <v>0</v>
          </cell>
          <cell r="BS369">
            <v>0</v>
          </cell>
          <cell r="BT369">
            <v>0</v>
          </cell>
          <cell r="BV369" t="str">
            <v>Loblaw P4P Conservation Fund Pilot Program2015Adjustment</v>
          </cell>
        </row>
        <row r="370">
          <cell r="L370"/>
          <cell r="M370"/>
          <cell r="N370"/>
          <cell r="O370"/>
          <cell r="P370"/>
          <cell r="Q370"/>
          <cell r="R370"/>
          <cell r="S370">
            <v>0</v>
          </cell>
          <cell r="T370"/>
          <cell r="U370">
            <v>0</v>
          </cell>
          <cell r="V370">
            <v>0</v>
          </cell>
          <cell r="W370">
            <v>0</v>
          </cell>
          <cell r="X370">
            <v>0</v>
          </cell>
          <cell r="Y370">
            <v>0</v>
          </cell>
          <cell r="Z370">
            <v>0</v>
          </cell>
          <cell r="AA370">
            <v>0</v>
          </cell>
          <cell r="AB370">
            <v>0</v>
          </cell>
          <cell r="AC370">
            <v>0</v>
          </cell>
          <cell r="AD370">
            <v>0</v>
          </cell>
          <cell r="AE370">
            <v>0</v>
          </cell>
          <cell r="AF370">
            <v>0</v>
          </cell>
          <cell r="AG370">
            <v>0</v>
          </cell>
          <cell r="AH370">
            <v>0</v>
          </cell>
          <cell r="AI370">
            <v>0</v>
          </cell>
          <cell r="AJ370">
            <v>0</v>
          </cell>
          <cell r="AK370">
            <v>0</v>
          </cell>
          <cell r="AL370">
            <v>0</v>
          </cell>
          <cell r="AM370">
            <v>0</v>
          </cell>
          <cell r="AN370">
            <v>0</v>
          </cell>
          <cell r="AO370" t="str">
            <v/>
          </cell>
          <cell r="AQ370"/>
          <cell r="AR370"/>
          <cell r="AS370"/>
          <cell r="AT370"/>
          <cell r="AU370"/>
          <cell r="AV370"/>
          <cell r="AW370"/>
          <cell r="AX370">
            <v>0</v>
          </cell>
          <cell r="AY370"/>
          <cell r="AZ370">
            <v>0</v>
          </cell>
          <cell r="BA370">
            <v>0</v>
          </cell>
          <cell r="BB370">
            <v>0</v>
          </cell>
          <cell r="BC370">
            <v>0</v>
          </cell>
          <cell r="BD370">
            <v>0</v>
          </cell>
          <cell r="BE370">
            <v>0</v>
          </cell>
          <cell r="BF370">
            <v>0</v>
          </cell>
          <cell r="BG370">
            <v>0</v>
          </cell>
          <cell r="BH370">
            <v>0</v>
          </cell>
          <cell r="BI370">
            <v>0</v>
          </cell>
          <cell r="BJ370">
            <v>0</v>
          </cell>
          <cell r="BK370">
            <v>0</v>
          </cell>
          <cell r="BL370">
            <v>0</v>
          </cell>
          <cell r="BM370">
            <v>0</v>
          </cell>
          <cell r="BN370">
            <v>0</v>
          </cell>
          <cell r="BO370">
            <v>0</v>
          </cell>
          <cell r="BP370">
            <v>0</v>
          </cell>
          <cell r="BQ370">
            <v>0</v>
          </cell>
          <cell r="BR370">
            <v>0</v>
          </cell>
          <cell r="BS370">
            <v>0</v>
          </cell>
          <cell r="BT370">
            <v>0</v>
          </cell>
          <cell r="BV370" t="str">
            <v>Ontario Clean Water Agency P4P Conservation Fund Pilot Program2015Adjustment</v>
          </cell>
        </row>
        <row r="371">
          <cell r="L371"/>
          <cell r="M371"/>
          <cell r="N371"/>
          <cell r="O371"/>
          <cell r="P371"/>
          <cell r="Q371"/>
          <cell r="R371"/>
          <cell r="S371">
            <v>0</v>
          </cell>
          <cell r="T371"/>
          <cell r="U371">
            <v>0</v>
          </cell>
          <cell r="V371">
            <v>0</v>
          </cell>
          <cell r="W371">
            <v>0</v>
          </cell>
          <cell r="X371">
            <v>0</v>
          </cell>
          <cell r="Y371">
            <v>0</v>
          </cell>
          <cell r="Z371">
            <v>0</v>
          </cell>
          <cell r="AA371">
            <v>0</v>
          </cell>
          <cell r="AB371">
            <v>0</v>
          </cell>
          <cell r="AC371">
            <v>0</v>
          </cell>
          <cell r="AD371">
            <v>0</v>
          </cell>
          <cell r="AE371">
            <v>0</v>
          </cell>
          <cell r="AF371">
            <v>0</v>
          </cell>
          <cell r="AG371">
            <v>0</v>
          </cell>
          <cell r="AH371">
            <v>0</v>
          </cell>
          <cell r="AI371">
            <v>0</v>
          </cell>
          <cell r="AJ371">
            <v>0</v>
          </cell>
          <cell r="AK371">
            <v>0</v>
          </cell>
          <cell r="AL371">
            <v>0</v>
          </cell>
          <cell r="AM371">
            <v>0</v>
          </cell>
          <cell r="AN371">
            <v>0</v>
          </cell>
          <cell r="AO371" t="str">
            <v/>
          </cell>
          <cell r="AQ371"/>
          <cell r="AR371"/>
          <cell r="AS371"/>
          <cell r="AT371"/>
          <cell r="AU371"/>
          <cell r="AV371"/>
          <cell r="AW371"/>
          <cell r="AX371">
            <v>0</v>
          </cell>
          <cell r="AY371"/>
          <cell r="AZ371">
            <v>0</v>
          </cell>
          <cell r="BA371">
            <v>0</v>
          </cell>
          <cell r="BB371">
            <v>0</v>
          </cell>
          <cell r="BC371">
            <v>0</v>
          </cell>
          <cell r="BD371">
            <v>0</v>
          </cell>
          <cell r="BE371">
            <v>0</v>
          </cell>
          <cell r="BF371">
            <v>0</v>
          </cell>
          <cell r="BG371">
            <v>0</v>
          </cell>
          <cell r="BH371">
            <v>0</v>
          </cell>
          <cell r="BI371">
            <v>0</v>
          </cell>
          <cell r="BJ371">
            <v>0</v>
          </cell>
          <cell r="BK371">
            <v>0</v>
          </cell>
          <cell r="BL371">
            <v>0</v>
          </cell>
          <cell r="BM371">
            <v>0</v>
          </cell>
          <cell r="BN371">
            <v>0</v>
          </cell>
          <cell r="BO371">
            <v>0</v>
          </cell>
          <cell r="BP371">
            <v>0</v>
          </cell>
          <cell r="BQ371">
            <v>0</v>
          </cell>
          <cell r="BR371">
            <v>0</v>
          </cell>
          <cell r="BS371">
            <v>0</v>
          </cell>
          <cell r="BT371">
            <v>0</v>
          </cell>
          <cell r="BV371" t="str">
            <v>Performance Based Conservation Fund Pilot Program2015Adjustment</v>
          </cell>
        </row>
        <row r="372">
          <cell r="L372"/>
          <cell r="M372"/>
          <cell r="N372"/>
          <cell r="O372"/>
          <cell r="P372"/>
          <cell r="Q372"/>
          <cell r="R372"/>
          <cell r="S372">
            <v>0</v>
          </cell>
          <cell r="T372"/>
          <cell r="U372">
            <v>0</v>
          </cell>
          <cell r="V372">
            <v>0</v>
          </cell>
          <cell r="W372">
            <v>0</v>
          </cell>
          <cell r="X372">
            <v>0</v>
          </cell>
          <cell r="Y372">
            <v>0</v>
          </cell>
          <cell r="Z372">
            <v>0</v>
          </cell>
          <cell r="AA372">
            <v>0</v>
          </cell>
          <cell r="AB372">
            <v>0</v>
          </cell>
          <cell r="AC372">
            <v>0</v>
          </cell>
          <cell r="AD372">
            <v>0</v>
          </cell>
          <cell r="AE372">
            <v>0</v>
          </cell>
          <cell r="AF372">
            <v>0</v>
          </cell>
          <cell r="AG372">
            <v>0</v>
          </cell>
          <cell r="AH372">
            <v>0</v>
          </cell>
          <cell r="AI372">
            <v>0</v>
          </cell>
          <cell r="AJ372">
            <v>0</v>
          </cell>
          <cell r="AK372">
            <v>0</v>
          </cell>
          <cell r="AL372">
            <v>0</v>
          </cell>
          <cell r="AM372">
            <v>0</v>
          </cell>
          <cell r="AN372">
            <v>0</v>
          </cell>
          <cell r="AO372">
            <v>0</v>
          </cell>
          <cell r="AQ372"/>
          <cell r="AR372"/>
          <cell r="AS372"/>
          <cell r="AT372"/>
          <cell r="AU372"/>
          <cell r="AV372"/>
          <cell r="AW372"/>
          <cell r="AX372">
            <v>0</v>
          </cell>
          <cell r="AY372"/>
          <cell r="AZ372">
            <v>0</v>
          </cell>
          <cell r="BA372">
            <v>0</v>
          </cell>
          <cell r="BB372">
            <v>0</v>
          </cell>
          <cell r="BC372">
            <v>0</v>
          </cell>
          <cell r="BD372">
            <v>0</v>
          </cell>
          <cell r="BE372">
            <v>0</v>
          </cell>
          <cell r="BF372">
            <v>0</v>
          </cell>
          <cell r="BG372">
            <v>0</v>
          </cell>
          <cell r="BH372">
            <v>0</v>
          </cell>
          <cell r="BI372">
            <v>0</v>
          </cell>
          <cell r="BJ372">
            <v>0</v>
          </cell>
          <cell r="BK372">
            <v>0</v>
          </cell>
          <cell r="BL372">
            <v>0</v>
          </cell>
          <cell r="BM372">
            <v>0</v>
          </cell>
          <cell r="BN372">
            <v>0</v>
          </cell>
          <cell r="BO372">
            <v>0</v>
          </cell>
          <cell r="BP372">
            <v>0</v>
          </cell>
          <cell r="BQ372">
            <v>0</v>
          </cell>
          <cell r="BR372">
            <v>0</v>
          </cell>
          <cell r="BS372">
            <v>0</v>
          </cell>
          <cell r="BT372">
            <v>0</v>
          </cell>
          <cell r="BV372" t="str">
            <v>Social Benchmarking Conservation Fund Pilot Program2015Adjustment</v>
          </cell>
        </row>
        <row r="373">
          <cell r="L373"/>
          <cell r="M373"/>
          <cell r="N373"/>
          <cell r="O373"/>
          <cell r="P373"/>
          <cell r="Q373"/>
          <cell r="R373"/>
          <cell r="S373">
            <v>0</v>
          </cell>
          <cell r="T373"/>
          <cell r="U373">
            <v>0</v>
          </cell>
          <cell r="V373">
            <v>0</v>
          </cell>
          <cell r="W373">
            <v>0</v>
          </cell>
          <cell r="X373">
            <v>0</v>
          </cell>
          <cell r="Y373">
            <v>0</v>
          </cell>
          <cell r="Z373">
            <v>0</v>
          </cell>
          <cell r="AA373">
            <v>0</v>
          </cell>
          <cell r="AB373">
            <v>0</v>
          </cell>
          <cell r="AC373">
            <v>0</v>
          </cell>
          <cell r="AD373">
            <v>0</v>
          </cell>
          <cell r="AE373">
            <v>0</v>
          </cell>
          <cell r="AF373">
            <v>0</v>
          </cell>
          <cell r="AG373">
            <v>0</v>
          </cell>
          <cell r="AH373">
            <v>0</v>
          </cell>
          <cell r="AI373">
            <v>0</v>
          </cell>
          <cell r="AJ373">
            <v>0</v>
          </cell>
          <cell r="AK373">
            <v>0</v>
          </cell>
          <cell r="AL373">
            <v>0</v>
          </cell>
          <cell r="AM373">
            <v>0</v>
          </cell>
          <cell r="AN373">
            <v>0</v>
          </cell>
          <cell r="AO373" t="str">
            <v/>
          </cell>
          <cell r="AQ373"/>
          <cell r="AR373"/>
          <cell r="AS373"/>
          <cell r="AT373"/>
          <cell r="AU373"/>
          <cell r="AV373"/>
          <cell r="AW373"/>
          <cell r="AX373">
            <v>0</v>
          </cell>
          <cell r="AY373"/>
          <cell r="AZ373">
            <v>0</v>
          </cell>
          <cell r="BA373">
            <v>0</v>
          </cell>
          <cell r="BB373">
            <v>0</v>
          </cell>
          <cell r="BC373">
            <v>0</v>
          </cell>
          <cell r="BD373">
            <v>0</v>
          </cell>
          <cell r="BE373">
            <v>0</v>
          </cell>
          <cell r="BF373">
            <v>0</v>
          </cell>
          <cell r="BG373">
            <v>0</v>
          </cell>
          <cell r="BH373">
            <v>0</v>
          </cell>
          <cell r="BI373">
            <v>0</v>
          </cell>
          <cell r="BJ373">
            <v>0</v>
          </cell>
          <cell r="BK373">
            <v>0</v>
          </cell>
          <cell r="BL373">
            <v>0</v>
          </cell>
          <cell r="BM373">
            <v>0</v>
          </cell>
          <cell r="BN373">
            <v>0</v>
          </cell>
          <cell r="BO373">
            <v>0</v>
          </cell>
          <cell r="BP373">
            <v>0</v>
          </cell>
          <cell r="BQ373">
            <v>0</v>
          </cell>
          <cell r="BR373">
            <v>0</v>
          </cell>
          <cell r="BS373">
            <v>0</v>
          </cell>
          <cell r="BT373">
            <v>0</v>
          </cell>
          <cell r="BV373" t="str">
            <v>Strategic Energy Group Conservation Fund Pilot Program2015Adjustment</v>
          </cell>
        </row>
        <row r="374">
          <cell r="L374"/>
          <cell r="M374"/>
          <cell r="N374"/>
          <cell r="O374"/>
          <cell r="P374"/>
          <cell r="Q374"/>
          <cell r="R374"/>
          <cell r="S374">
            <v>0</v>
          </cell>
          <cell r="T374"/>
          <cell r="U374">
            <v>0</v>
          </cell>
          <cell r="V374">
            <v>0</v>
          </cell>
          <cell r="W374">
            <v>0</v>
          </cell>
          <cell r="X374">
            <v>0</v>
          </cell>
          <cell r="Y374">
            <v>0</v>
          </cell>
          <cell r="Z374">
            <v>0</v>
          </cell>
          <cell r="AA374">
            <v>0</v>
          </cell>
          <cell r="AB374">
            <v>0</v>
          </cell>
          <cell r="AC374">
            <v>0</v>
          </cell>
          <cell r="AD374">
            <v>0</v>
          </cell>
          <cell r="AE374">
            <v>0</v>
          </cell>
          <cell r="AF374">
            <v>0</v>
          </cell>
          <cell r="AG374">
            <v>0</v>
          </cell>
          <cell r="AH374">
            <v>0</v>
          </cell>
          <cell r="AI374">
            <v>0</v>
          </cell>
          <cell r="AJ374">
            <v>0</v>
          </cell>
          <cell r="AK374">
            <v>0</v>
          </cell>
          <cell r="AL374">
            <v>0</v>
          </cell>
          <cell r="AM374">
            <v>0</v>
          </cell>
          <cell r="AN374">
            <v>0</v>
          </cell>
          <cell r="AO374" t="str">
            <v/>
          </cell>
          <cell r="AQ374"/>
          <cell r="AR374"/>
          <cell r="AS374"/>
          <cell r="AT374"/>
          <cell r="AU374"/>
          <cell r="AV374"/>
          <cell r="AW374"/>
          <cell r="AX374">
            <v>0</v>
          </cell>
          <cell r="AY374"/>
          <cell r="AZ374">
            <v>0</v>
          </cell>
          <cell r="BA374">
            <v>0</v>
          </cell>
          <cell r="BB374">
            <v>0</v>
          </cell>
          <cell r="BC374">
            <v>0</v>
          </cell>
          <cell r="BD374">
            <v>0</v>
          </cell>
          <cell r="BE374">
            <v>0</v>
          </cell>
          <cell r="BF374">
            <v>0</v>
          </cell>
          <cell r="BG374">
            <v>0</v>
          </cell>
          <cell r="BH374">
            <v>0</v>
          </cell>
          <cell r="BI374">
            <v>0</v>
          </cell>
          <cell r="BJ374">
            <v>0</v>
          </cell>
          <cell r="BK374">
            <v>0</v>
          </cell>
          <cell r="BL374">
            <v>0</v>
          </cell>
          <cell r="BM374">
            <v>0</v>
          </cell>
          <cell r="BN374">
            <v>0</v>
          </cell>
          <cell r="BO374">
            <v>0</v>
          </cell>
          <cell r="BP374">
            <v>0</v>
          </cell>
          <cell r="BQ374">
            <v>0</v>
          </cell>
          <cell r="BR374">
            <v>0</v>
          </cell>
          <cell r="BS374">
            <v>0</v>
          </cell>
          <cell r="BT374">
            <v>0</v>
          </cell>
          <cell r="BV374" t="str">
            <v>Appliance Retirement Initiative2015Adjustment</v>
          </cell>
        </row>
        <row r="375">
          <cell r="L375"/>
          <cell r="M375"/>
          <cell r="N375"/>
          <cell r="O375"/>
          <cell r="P375"/>
          <cell r="Q375"/>
          <cell r="R375"/>
          <cell r="S375">
            <v>0</v>
          </cell>
          <cell r="T375"/>
          <cell r="U375">
            <v>0</v>
          </cell>
          <cell r="V375">
            <v>0</v>
          </cell>
          <cell r="W375">
            <v>0</v>
          </cell>
          <cell r="X375">
            <v>0</v>
          </cell>
          <cell r="Y375">
            <v>0</v>
          </cell>
          <cell r="Z375">
            <v>0</v>
          </cell>
          <cell r="AA375">
            <v>0</v>
          </cell>
          <cell r="AB375">
            <v>0</v>
          </cell>
          <cell r="AC375">
            <v>0</v>
          </cell>
          <cell r="AD375">
            <v>0</v>
          </cell>
          <cell r="AE375">
            <v>0</v>
          </cell>
          <cell r="AF375">
            <v>0</v>
          </cell>
          <cell r="AG375">
            <v>0</v>
          </cell>
          <cell r="AH375">
            <v>0</v>
          </cell>
          <cell r="AI375">
            <v>0</v>
          </cell>
          <cell r="AJ375">
            <v>0</v>
          </cell>
          <cell r="AK375">
            <v>0</v>
          </cell>
          <cell r="AL375">
            <v>0</v>
          </cell>
          <cell r="AM375">
            <v>0</v>
          </cell>
          <cell r="AN375">
            <v>0</v>
          </cell>
          <cell r="AO375">
            <v>0</v>
          </cell>
          <cell r="AQ375"/>
          <cell r="AR375"/>
          <cell r="AS375"/>
          <cell r="AT375"/>
          <cell r="AU375"/>
          <cell r="AV375"/>
          <cell r="AW375"/>
          <cell r="AX375">
            <v>0</v>
          </cell>
          <cell r="AY375"/>
          <cell r="AZ375">
            <v>0</v>
          </cell>
          <cell r="BA375">
            <v>0</v>
          </cell>
          <cell r="BB375">
            <v>0</v>
          </cell>
          <cell r="BC375">
            <v>0</v>
          </cell>
          <cell r="BD375">
            <v>0</v>
          </cell>
          <cell r="BE375">
            <v>0</v>
          </cell>
          <cell r="BF375">
            <v>0</v>
          </cell>
          <cell r="BG375">
            <v>0</v>
          </cell>
          <cell r="BH375">
            <v>0</v>
          </cell>
          <cell r="BI375">
            <v>0</v>
          </cell>
          <cell r="BJ375">
            <v>0</v>
          </cell>
          <cell r="BK375">
            <v>0</v>
          </cell>
          <cell r="BL375">
            <v>0</v>
          </cell>
          <cell r="BM375">
            <v>0</v>
          </cell>
          <cell r="BN375">
            <v>0</v>
          </cell>
          <cell r="BO375">
            <v>0</v>
          </cell>
          <cell r="BP375">
            <v>0</v>
          </cell>
          <cell r="BQ375">
            <v>0</v>
          </cell>
          <cell r="BR375">
            <v>0</v>
          </cell>
          <cell r="BS375">
            <v>0</v>
          </cell>
          <cell r="BT375">
            <v>0</v>
          </cell>
          <cell r="BV375" t="str">
            <v>Coupon Initiative2015Adjustment</v>
          </cell>
        </row>
        <row r="376">
          <cell r="L376"/>
          <cell r="M376"/>
          <cell r="N376"/>
          <cell r="O376"/>
          <cell r="P376"/>
          <cell r="Q376"/>
          <cell r="R376"/>
          <cell r="S376">
            <v>0</v>
          </cell>
          <cell r="T376"/>
          <cell r="U376">
            <v>0</v>
          </cell>
          <cell r="V376">
            <v>0</v>
          </cell>
          <cell r="W376">
            <v>0</v>
          </cell>
          <cell r="X376">
            <v>0</v>
          </cell>
          <cell r="Y376">
            <v>0</v>
          </cell>
          <cell r="Z376">
            <v>0</v>
          </cell>
          <cell r="AA376">
            <v>0</v>
          </cell>
          <cell r="AB376">
            <v>0</v>
          </cell>
          <cell r="AC376">
            <v>0</v>
          </cell>
          <cell r="AD376">
            <v>0</v>
          </cell>
          <cell r="AE376">
            <v>0</v>
          </cell>
          <cell r="AF376">
            <v>0</v>
          </cell>
          <cell r="AG376">
            <v>0</v>
          </cell>
          <cell r="AH376">
            <v>0</v>
          </cell>
          <cell r="AI376">
            <v>0</v>
          </cell>
          <cell r="AJ376">
            <v>0</v>
          </cell>
          <cell r="AK376">
            <v>0</v>
          </cell>
          <cell r="AL376">
            <v>0</v>
          </cell>
          <cell r="AM376">
            <v>0</v>
          </cell>
          <cell r="AN376">
            <v>0</v>
          </cell>
          <cell r="AO376" t="str">
            <v/>
          </cell>
          <cell r="AQ376"/>
          <cell r="AR376"/>
          <cell r="AS376"/>
          <cell r="AT376"/>
          <cell r="AU376"/>
          <cell r="AV376"/>
          <cell r="AW376"/>
          <cell r="AX376">
            <v>0</v>
          </cell>
          <cell r="AY376"/>
          <cell r="AZ376">
            <v>0</v>
          </cell>
          <cell r="BA376">
            <v>0</v>
          </cell>
          <cell r="BB376">
            <v>0</v>
          </cell>
          <cell r="BC376">
            <v>0</v>
          </cell>
          <cell r="BD376">
            <v>0</v>
          </cell>
          <cell r="BE376">
            <v>0</v>
          </cell>
          <cell r="BF376">
            <v>0</v>
          </cell>
          <cell r="BG376">
            <v>0</v>
          </cell>
          <cell r="BH376">
            <v>0</v>
          </cell>
          <cell r="BI376">
            <v>0</v>
          </cell>
          <cell r="BJ376">
            <v>0</v>
          </cell>
          <cell r="BK376">
            <v>0</v>
          </cell>
          <cell r="BL376">
            <v>0</v>
          </cell>
          <cell r="BM376">
            <v>0</v>
          </cell>
          <cell r="BN376">
            <v>0</v>
          </cell>
          <cell r="BO376">
            <v>0</v>
          </cell>
          <cell r="BP376">
            <v>0</v>
          </cell>
          <cell r="BQ376">
            <v>0</v>
          </cell>
          <cell r="BR376">
            <v>0</v>
          </cell>
          <cell r="BS376">
            <v>0</v>
          </cell>
          <cell r="BT376">
            <v>0</v>
          </cell>
          <cell r="BV376" t="str">
            <v>233Bi-Annual Retailer Event Initiative2015Adjustment</v>
          </cell>
        </row>
        <row r="377">
          <cell r="L377"/>
          <cell r="M377"/>
          <cell r="N377"/>
          <cell r="O377"/>
          <cell r="P377"/>
          <cell r="Q377"/>
          <cell r="R377"/>
          <cell r="S377">
            <v>0</v>
          </cell>
          <cell r="T377"/>
          <cell r="U377">
            <v>0</v>
          </cell>
          <cell r="V377">
            <v>0</v>
          </cell>
          <cell r="W377">
            <v>0</v>
          </cell>
          <cell r="X377">
            <v>0</v>
          </cell>
          <cell r="Y377">
            <v>0</v>
          </cell>
          <cell r="Z377">
            <v>0</v>
          </cell>
          <cell r="AA377">
            <v>0</v>
          </cell>
          <cell r="AB377">
            <v>0</v>
          </cell>
          <cell r="AC377">
            <v>0</v>
          </cell>
          <cell r="AD377">
            <v>0</v>
          </cell>
          <cell r="AE377">
            <v>0</v>
          </cell>
          <cell r="AF377">
            <v>0</v>
          </cell>
          <cell r="AG377">
            <v>0</v>
          </cell>
          <cell r="AH377">
            <v>0</v>
          </cell>
          <cell r="AI377">
            <v>0</v>
          </cell>
          <cell r="AJ377">
            <v>0</v>
          </cell>
          <cell r="AK377">
            <v>0</v>
          </cell>
          <cell r="AL377">
            <v>0</v>
          </cell>
          <cell r="AM377">
            <v>0</v>
          </cell>
          <cell r="AN377">
            <v>0</v>
          </cell>
          <cell r="AO377" t="str">
            <v/>
          </cell>
          <cell r="AQ377"/>
          <cell r="AR377"/>
          <cell r="AS377"/>
          <cell r="AT377"/>
          <cell r="AU377"/>
          <cell r="AV377"/>
          <cell r="AW377"/>
          <cell r="AX377">
            <v>0</v>
          </cell>
          <cell r="AY377"/>
          <cell r="AZ377">
            <v>0</v>
          </cell>
          <cell r="BA377">
            <v>0</v>
          </cell>
          <cell r="BB377">
            <v>0</v>
          </cell>
          <cell r="BC377">
            <v>0</v>
          </cell>
          <cell r="BD377">
            <v>0</v>
          </cell>
          <cell r="BE377">
            <v>0</v>
          </cell>
          <cell r="BF377">
            <v>0</v>
          </cell>
          <cell r="BG377">
            <v>0</v>
          </cell>
          <cell r="BH377">
            <v>0</v>
          </cell>
          <cell r="BI377">
            <v>0</v>
          </cell>
          <cell r="BJ377">
            <v>0</v>
          </cell>
          <cell r="BK377">
            <v>0</v>
          </cell>
          <cell r="BL377">
            <v>0</v>
          </cell>
          <cell r="BM377">
            <v>0</v>
          </cell>
          <cell r="BN377">
            <v>0</v>
          </cell>
          <cell r="BO377">
            <v>0</v>
          </cell>
          <cell r="BP377">
            <v>0</v>
          </cell>
          <cell r="BQ377">
            <v>0</v>
          </cell>
          <cell r="BR377">
            <v>0</v>
          </cell>
          <cell r="BS377">
            <v>0</v>
          </cell>
          <cell r="BT377">
            <v>0</v>
          </cell>
          <cell r="BV377" t="str">
            <v>HVAC Incentives Initiative2015Adjustment</v>
          </cell>
        </row>
        <row r="378">
          <cell r="L378"/>
          <cell r="M378"/>
          <cell r="N378"/>
          <cell r="O378"/>
          <cell r="P378"/>
          <cell r="Q378"/>
          <cell r="R378"/>
          <cell r="S378">
            <v>0</v>
          </cell>
          <cell r="T378"/>
          <cell r="U378">
            <v>0</v>
          </cell>
          <cell r="V378">
            <v>0</v>
          </cell>
          <cell r="W378">
            <v>0</v>
          </cell>
          <cell r="X378">
            <v>0</v>
          </cell>
          <cell r="Y378">
            <v>0</v>
          </cell>
          <cell r="Z378">
            <v>0</v>
          </cell>
          <cell r="AA378">
            <v>0</v>
          </cell>
          <cell r="AB378">
            <v>0</v>
          </cell>
          <cell r="AC378">
            <v>0</v>
          </cell>
          <cell r="AD378">
            <v>0</v>
          </cell>
          <cell r="AE378">
            <v>0</v>
          </cell>
          <cell r="AF378">
            <v>0</v>
          </cell>
          <cell r="AG378">
            <v>0</v>
          </cell>
          <cell r="AH378">
            <v>0</v>
          </cell>
          <cell r="AI378">
            <v>0</v>
          </cell>
          <cell r="AJ378">
            <v>0</v>
          </cell>
          <cell r="AK378">
            <v>0</v>
          </cell>
          <cell r="AL378">
            <v>0</v>
          </cell>
          <cell r="AM378">
            <v>0</v>
          </cell>
          <cell r="AN378">
            <v>0</v>
          </cell>
          <cell r="AO378">
            <v>0</v>
          </cell>
          <cell r="AQ378"/>
          <cell r="AR378"/>
          <cell r="AS378"/>
          <cell r="AT378"/>
          <cell r="AU378"/>
          <cell r="AV378"/>
          <cell r="AW378"/>
          <cell r="AX378">
            <v>0</v>
          </cell>
          <cell r="AY378"/>
          <cell r="AZ378">
            <v>0</v>
          </cell>
          <cell r="BA378">
            <v>0</v>
          </cell>
          <cell r="BB378">
            <v>0</v>
          </cell>
          <cell r="BC378">
            <v>0</v>
          </cell>
          <cell r="BD378">
            <v>0</v>
          </cell>
          <cell r="BE378">
            <v>0</v>
          </cell>
          <cell r="BF378">
            <v>0</v>
          </cell>
          <cell r="BG378">
            <v>0</v>
          </cell>
          <cell r="BH378">
            <v>0</v>
          </cell>
          <cell r="BI378">
            <v>0</v>
          </cell>
          <cell r="BJ378">
            <v>0</v>
          </cell>
          <cell r="BK378">
            <v>0</v>
          </cell>
          <cell r="BL378">
            <v>0</v>
          </cell>
          <cell r="BM378">
            <v>0</v>
          </cell>
          <cell r="BN378">
            <v>0</v>
          </cell>
          <cell r="BO378">
            <v>0</v>
          </cell>
          <cell r="BP378">
            <v>0</v>
          </cell>
          <cell r="BQ378">
            <v>0</v>
          </cell>
          <cell r="BR378">
            <v>0</v>
          </cell>
          <cell r="BS378">
            <v>0</v>
          </cell>
          <cell r="BT378">
            <v>0</v>
          </cell>
          <cell r="BV378" t="str">
            <v>Residential New Construction and Major Renovation Initiative2015Adjustment</v>
          </cell>
        </row>
        <row r="379">
          <cell r="L379"/>
          <cell r="M379"/>
          <cell r="N379"/>
          <cell r="O379"/>
          <cell r="P379"/>
          <cell r="Q379"/>
          <cell r="R379"/>
          <cell r="S379">
            <v>0</v>
          </cell>
          <cell r="T379"/>
          <cell r="U379">
            <v>0</v>
          </cell>
          <cell r="V379">
            <v>0</v>
          </cell>
          <cell r="W379">
            <v>0</v>
          </cell>
          <cell r="X379">
            <v>0</v>
          </cell>
          <cell r="Y379">
            <v>0</v>
          </cell>
          <cell r="Z379">
            <v>0</v>
          </cell>
          <cell r="AA379">
            <v>0</v>
          </cell>
          <cell r="AB379">
            <v>0</v>
          </cell>
          <cell r="AC379">
            <v>0</v>
          </cell>
          <cell r="AD379">
            <v>0</v>
          </cell>
          <cell r="AE379">
            <v>0</v>
          </cell>
          <cell r="AF379">
            <v>0</v>
          </cell>
          <cell r="AG379">
            <v>0</v>
          </cell>
          <cell r="AH379">
            <v>0</v>
          </cell>
          <cell r="AI379">
            <v>0</v>
          </cell>
          <cell r="AJ379">
            <v>0</v>
          </cell>
          <cell r="AK379">
            <v>0</v>
          </cell>
          <cell r="AL379">
            <v>0</v>
          </cell>
          <cell r="AM379">
            <v>0</v>
          </cell>
          <cell r="AN379">
            <v>0</v>
          </cell>
          <cell r="AO379" t="str">
            <v/>
          </cell>
          <cell r="AQ379"/>
          <cell r="AR379"/>
          <cell r="AS379"/>
          <cell r="AT379"/>
          <cell r="AU379"/>
          <cell r="AV379"/>
          <cell r="AW379"/>
          <cell r="AX379">
            <v>0</v>
          </cell>
          <cell r="AY379"/>
          <cell r="AZ379">
            <v>0</v>
          </cell>
          <cell r="BA379">
            <v>0</v>
          </cell>
          <cell r="BB379">
            <v>0</v>
          </cell>
          <cell r="BC379">
            <v>0</v>
          </cell>
          <cell r="BD379">
            <v>0</v>
          </cell>
          <cell r="BE379">
            <v>0</v>
          </cell>
          <cell r="BF379">
            <v>0</v>
          </cell>
          <cell r="BG379">
            <v>0</v>
          </cell>
          <cell r="BH379">
            <v>0</v>
          </cell>
          <cell r="BI379">
            <v>0</v>
          </cell>
          <cell r="BJ379">
            <v>0</v>
          </cell>
          <cell r="BK379">
            <v>0</v>
          </cell>
          <cell r="BL379">
            <v>0</v>
          </cell>
          <cell r="BM379">
            <v>0</v>
          </cell>
          <cell r="BN379">
            <v>0</v>
          </cell>
          <cell r="BO379">
            <v>0</v>
          </cell>
          <cell r="BP379">
            <v>0</v>
          </cell>
          <cell r="BQ379">
            <v>0</v>
          </cell>
          <cell r="BR379">
            <v>0</v>
          </cell>
          <cell r="BS379">
            <v>0</v>
          </cell>
          <cell r="BT379">
            <v>0</v>
          </cell>
          <cell r="BV379" t="str">
            <v>Energy Audit Initiative2015Adjustment</v>
          </cell>
        </row>
        <row r="380">
          <cell r="L380"/>
          <cell r="M380"/>
          <cell r="N380"/>
          <cell r="O380"/>
          <cell r="P380"/>
          <cell r="Q380"/>
          <cell r="R380"/>
          <cell r="S380">
            <v>12</v>
          </cell>
          <cell r="T380"/>
          <cell r="U380">
            <v>12</v>
          </cell>
          <cell r="V380">
            <v>39</v>
          </cell>
          <cell r="W380">
            <v>39</v>
          </cell>
          <cell r="X380">
            <v>51</v>
          </cell>
          <cell r="Y380">
            <v>43</v>
          </cell>
          <cell r="Z380">
            <v>17</v>
          </cell>
          <cell r="AA380">
            <v>12</v>
          </cell>
          <cell r="AB380">
            <v>1</v>
          </cell>
          <cell r="AC380">
            <v>1</v>
          </cell>
          <cell r="AD380">
            <v>1</v>
          </cell>
          <cell r="AE380">
            <v>2</v>
          </cell>
          <cell r="AF380">
            <v>5</v>
          </cell>
          <cell r="AG380">
            <v>5</v>
          </cell>
          <cell r="AH380">
            <v>5</v>
          </cell>
          <cell r="AI380">
            <v>5</v>
          </cell>
          <cell r="AJ380">
            <v>0</v>
          </cell>
          <cell r="AK380">
            <v>0</v>
          </cell>
          <cell r="AL380">
            <v>0</v>
          </cell>
          <cell r="AM380">
            <v>0</v>
          </cell>
          <cell r="AN380">
            <v>0</v>
          </cell>
          <cell r="AO380" t="str">
            <v/>
          </cell>
          <cell r="AQ380"/>
          <cell r="AR380"/>
          <cell r="AS380"/>
          <cell r="AT380"/>
          <cell r="AU380"/>
          <cell r="AV380"/>
          <cell r="AW380"/>
          <cell r="AX380">
            <v>705702</v>
          </cell>
          <cell r="AY380"/>
          <cell r="AZ380">
            <v>705702</v>
          </cell>
          <cell r="BA380">
            <v>859190</v>
          </cell>
          <cell r="BB380">
            <v>859190</v>
          </cell>
          <cell r="BC380">
            <v>1160347</v>
          </cell>
          <cell r="BD380">
            <v>1227568</v>
          </cell>
          <cell r="BE380">
            <v>877682</v>
          </cell>
          <cell r="BF380">
            <v>702317</v>
          </cell>
          <cell r="BG380">
            <v>651283</v>
          </cell>
          <cell r="BH380">
            <v>651283</v>
          </cell>
          <cell r="BI380">
            <v>651283</v>
          </cell>
          <cell r="BJ380">
            <v>453224</v>
          </cell>
          <cell r="BK380">
            <v>14415</v>
          </cell>
          <cell r="BL380">
            <v>14415</v>
          </cell>
          <cell r="BM380">
            <v>14415</v>
          </cell>
          <cell r="BN380">
            <v>14415</v>
          </cell>
          <cell r="BO380">
            <v>0</v>
          </cell>
          <cell r="BP380">
            <v>0</v>
          </cell>
          <cell r="BQ380">
            <v>0</v>
          </cell>
          <cell r="BR380">
            <v>0</v>
          </cell>
          <cell r="BS380">
            <v>0</v>
          </cell>
          <cell r="BT380">
            <v>0</v>
          </cell>
          <cell r="BV380" t="str">
            <v>Efficiency:  Equipment Replacement Incentive Initiative2015Adjustment</v>
          </cell>
        </row>
        <row r="381">
          <cell r="L381"/>
          <cell r="M381"/>
          <cell r="N381"/>
          <cell r="O381"/>
          <cell r="P381"/>
          <cell r="Q381"/>
          <cell r="R381"/>
          <cell r="S381">
            <v>1</v>
          </cell>
          <cell r="T381"/>
          <cell r="U381">
            <v>1</v>
          </cell>
          <cell r="V381">
            <v>1</v>
          </cell>
          <cell r="W381">
            <v>1</v>
          </cell>
          <cell r="X381">
            <v>1</v>
          </cell>
          <cell r="Y381">
            <v>1</v>
          </cell>
          <cell r="Z381">
            <v>1</v>
          </cell>
          <cell r="AA381">
            <v>3</v>
          </cell>
          <cell r="AB381">
            <v>0</v>
          </cell>
          <cell r="AC381">
            <v>0</v>
          </cell>
          <cell r="AD381">
            <v>0</v>
          </cell>
          <cell r="AE381">
            <v>0</v>
          </cell>
          <cell r="AF381">
            <v>0</v>
          </cell>
          <cell r="AG381">
            <v>0</v>
          </cell>
          <cell r="AH381">
            <v>0</v>
          </cell>
          <cell r="AI381">
            <v>0</v>
          </cell>
          <cell r="AJ381">
            <v>0</v>
          </cell>
          <cell r="AK381">
            <v>0</v>
          </cell>
          <cell r="AL381">
            <v>0</v>
          </cell>
          <cell r="AM381">
            <v>0</v>
          </cell>
          <cell r="AN381">
            <v>0</v>
          </cell>
          <cell r="AO381">
            <v>0</v>
          </cell>
          <cell r="AQ381"/>
          <cell r="AR381"/>
          <cell r="AS381"/>
          <cell r="AT381"/>
          <cell r="AU381"/>
          <cell r="AV381"/>
          <cell r="AW381"/>
          <cell r="AX381">
            <v>3828</v>
          </cell>
          <cell r="AY381"/>
          <cell r="AZ381">
            <v>3828</v>
          </cell>
          <cell r="BA381">
            <v>3828</v>
          </cell>
          <cell r="BB381">
            <v>3828</v>
          </cell>
          <cell r="BC381">
            <v>3828</v>
          </cell>
          <cell r="BD381">
            <v>3828</v>
          </cell>
          <cell r="BE381">
            <v>3828</v>
          </cell>
          <cell r="BF381">
            <v>10769</v>
          </cell>
          <cell r="BG381">
            <v>0</v>
          </cell>
          <cell r="BH381">
            <v>0</v>
          </cell>
          <cell r="BI381">
            <v>0</v>
          </cell>
          <cell r="BJ381">
            <v>0</v>
          </cell>
          <cell r="BK381">
            <v>0</v>
          </cell>
          <cell r="BL381">
            <v>0</v>
          </cell>
          <cell r="BM381">
            <v>0</v>
          </cell>
          <cell r="BN381">
            <v>0</v>
          </cell>
          <cell r="BO381">
            <v>0</v>
          </cell>
          <cell r="BP381">
            <v>0</v>
          </cell>
          <cell r="BQ381">
            <v>0</v>
          </cell>
          <cell r="BR381">
            <v>0</v>
          </cell>
          <cell r="BS381">
            <v>0</v>
          </cell>
          <cell r="BT381">
            <v>0</v>
          </cell>
          <cell r="BV381" t="str">
            <v>Direct Install Lighting and Water Heating Initiative2015Adjustment</v>
          </cell>
        </row>
        <row r="382">
          <cell r="L382"/>
          <cell r="M382"/>
          <cell r="N382"/>
          <cell r="O382"/>
          <cell r="P382"/>
          <cell r="Q382"/>
          <cell r="R382"/>
          <cell r="S382">
            <v>0</v>
          </cell>
          <cell r="T382"/>
          <cell r="U382">
            <v>0</v>
          </cell>
          <cell r="V382">
            <v>0</v>
          </cell>
          <cell r="W382">
            <v>0</v>
          </cell>
          <cell r="X382">
            <v>0</v>
          </cell>
          <cell r="Y382">
            <v>0</v>
          </cell>
          <cell r="Z382">
            <v>0</v>
          </cell>
          <cell r="AA382">
            <v>0</v>
          </cell>
          <cell r="AB382">
            <v>0</v>
          </cell>
          <cell r="AC382">
            <v>0</v>
          </cell>
          <cell r="AD382">
            <v>0</v>
          </cell>
          <cell r="AE382">
            <v>0</v>
          </cell>
          <cell r="AF382">
            <v>0</v>
          </cell>
          <cell r="AG382">
            <v>0</v>
          </cell>
          <cell r="AH382">
            <v>0</v>
          </cell>
          <cell r="AI382">
            <v>0</v>
          </cell>
          <cell r="AJ382">
            <v>0</v>
          </cell>
          <cell r="AK382">
            <v>0</v>
          </cell>
          <cell r="AL382">
            <v>0</v>
          </cell>
          <cell r="AM382">
            <v>0</v>
          </cell>
          <cell r="AN382">
            <v>0</v>
          </cell>
          <cell r="AO382" t="str">
            <v/>
          </cell>
          <cell r="AQ382"/>
          <cell r="AR382"/>
          <cell r="AS382"/>
          <cell r="AT382"/>
          <cell r="AU382"/>
          <cell r="AV382"/>
          <cell r="AW382"/>
          <cell r="AX382">
            <v>0</v>
          </cell>
          <cell r="AY382"/>
          <cell r="AZ382">
            <v>0</v>
          </cell>
          <cell r="BA382">
            <v>0</v>
          </cell>
          <cell r="BB382">
            <v>0</v>
          </cell>
          <cell r="BC382">
            <v>0</v>
          </cell>
          <cell r="BD382">
            <v>0</v>
          </cell>
          <cell r="BE382">
            <v>0</v>
          </cell>
          <cell r="BF382">
            <v>0</v>
          </cell>
          <cell r="BG382">
            <v>0</v>
          </cell>
          <cell r="BH382">
            <v>0</v>
          </cell>
          <cell r="BI382">
            <v>0</v>
          </cell>
          <cell r="BJ382">
            <v>0</v>
          </cell>
          <cell r="BK382">
            <v>0</v>
          </cell>
          <cell r="BL382">
            <v>0</v>
          </cell>
          <cell r="BM382">
            <v>0</v>
          </cell>
          <cell r="BN382">
            <v>0</v>
          </cell>
          <cell r="BO382">
            <v>0</v>
          </cell>
          <cell r="BP382">
            <v>0</v>
          </cell>
          <cell r="BQ382">
            <v>0</v>
          </cell>
          <cell r="BR382">
            <v>0</v>
          </cell>
          <cell r="BS382">
            <v>0</v>
          </cell>
          <cell r="BT382">
            <v>0</v>
          </cell>
          <cell r="BV382" t="str">
            <v>New Construction and Major Renovation Initiative2015Adjustment</v>
          </cell>
        </row>
        <row r="383">
          <cell r="L383"/>
          <cell r="M383"/>
          <cell r="N383"/>
          <cell r="O383"/>
          <cell r="P383"/>
          <cell r="Q383"/>
          <cell r="R383"/>
          <cell r="S383">
            <v>0</v>
          </cell>
          <cell r="T383"/>
          <cell r="U383">
            <v>0</v>
          </cell>
          <cell r="V383">
            <v>0</v>
          </cell>
          <cell r="W383">
            <v>0</v>
          </cell>
          <cell r="X383">
            <v>0</v>
          </cell>
          <cell r="Y383">
            <v>0</v>
          </cell>
          <cell r="Z383">
            <v>0</v>
          </cell>
          <cell r="AA383">
            <v>0</v>
          </cell>
          <cell r="AB383">
            <v>0</v>
          </cell>
          <cell r="AC383">
            <v>0</v>
          </cell>
          <cell r="AD383">
            <v>0</v>
          </cell>
          <cell r="AE383">
            <v>0</v>
          </cell>
          <cell r="AF383">
            <v>0</v>
          </cell>
          <cell r="AG383">
            <v>0</v>
          </cell>
          <cell r="AH383">
            <v>0</v>
          </cell>
          <cell r="AI383">
            <v>0</v>
          </cell>
          <cell r="AJ383">
            <v>0</v>
          </cell>
          <cell r="AK383">
            <v>0</v>
          </cell>
          <cell r="AL383">
            <v>0</v>
          </cell>
          <cell r="AM383">
            <v>0</v>
          </cell>
          <cell r="AN383">
            <v>0</v>
          </cell>
          <cell r="AO383" t="str">
            <v/>
          </cell>
          <cell r="AQ383"/>
          <cell r="AR383"/>
          <cell r="AS383"/>
          <cell r="AT383"/>
          <cell r="AU383"/>
          <cell r="AV383"/>
          <cell r="AW383"/>
          <cell r="AX383">
            <v>0</v>
          </cell>
          <cell r="AY383"/>
          <cell r="AZ383">
            <v>0</v>
          </cell>
          <cell r="BA383">
            <v>0</v>
          </cell>
          <cell r="BB383">
            <v>0</v>
          </cell>
          <cell r="BC383">
            <v>0</v>
          </cell>
          <cell r="BD383">
            <v>0</v>
          </cell>
          <cell r="BE383">
            <v>0</v>
          </cell>
          <cell r="BF383">
            <v>0</v>
          </cell>
          <cell r="BG383">
            <v>0</v>
          </cell>
          <cell r="BH383">
            <v>0</v>
          </cell>
          <cell r="BI383">
            <v>0</v>
          </cell>
          <cell r="BJ383">
            <v>0</v>
          </cell>
          <cell r="BK383">
            <v>0</v>
          </cell>
          <cell r="BL383">
            <v>0</v>
          </cell>
          <cell r="BM383">
            <v>0</v>
          </cell>
          <cell r="BN383">
            <v>0</v>
          </cell>
          <cell r="BO383">
            <v>0</v>
          </cell>
          <cell r="BP383">
            <v>0</v>
          </cell>
          <cell r="BQ383">
            <v>0</v>
          </cell>
          <cell r="BR383">
            <v>0</v>
          </cell>
          <cell r="BS383">
            <v>0</v>
          </cell>
          <cell r="BT383">
            <v>0</v>
          </cell>
          <cell r="BV383" t="str">
            <v>Existing Building Commissioning Incentive Initiative2015Adjustment</v>
          </cell>
        </row>
        <row r="384">
          <cell r="L384"/>
          <cell r="M384"/>
          <cell r="N384"/>
          <cell r="O384"/>
          <cell r="P384"/>
          <cell r="Q384"/>
          <cell r="R384"/>
          <cell r="S384">
            <v>0</v>
          </cell>
          <cell r="T384"/>
          <cell r="U384">
            <v>0</v>
          </cell>
          <cell r="V384">
            <v>0</v>
          </cell>
          <cell r="W384">
            <v>0</v>
          </cell>
          <cell r="X384">
            <v>0</v>
          </cell>
          <cell r="Y384">
            <v>0</v>
          </cell>
          <cell r="Z384">
            <v>0</v>
          </cell>
          <cell r="AA384">
            <v>0</v>
          </cell>
          <cell r="AB384">
            <v>0</v>
          </cell>
          <cell r="AC384">
            <v>0</v>
          </cell>
          <cell r="AD384">
            <v>0</v>
          </cell>
          <cell r="AE384">
            <v>0</v>
          </cell>
          <cell r="AF384">
            <v>0</v>
          </cell>
          <cell r="AG384">
            <v>0</v>
          </cell>
          <cell r="AH384">
            <v>0</v>
          </cell>
          <cell r="AI384">
            <v>0</v>
          </cell>
          <cell r="AJ384">
            <v>0</v>
          </cell>
          <cell r="AK384">
            <v>0</v>
          </cell>
          <cell r="AL384">
            <v>0</v>
          </cell>
          <cell r="AM384">
            <v>0</v>
          </cell>
          <cell r="AN384">
            <v>0</v>
          </cell>
          <cell r="AO384">
            <v>0</v>
          </cell>
          <cell r="AQ384"/>
          <cell r="AR384"/>
          <cell r="AS384"/>
          <cell r="AT384"/>
          <cell r="AU384"/>
          <cell r="AV384"/>
          <cell r="AW384"/>
          <cell r="AX384">
            <v>0</v>
          </cell>
          <cell r="AY384"/>
          <cell r="AZ384">
            <v>0</v>
          </cell>
          <cell r="BA384">
            <v>0</v>
          </cell>
          <cell r="BB384">
            <v>0</v>
          </cell>
          <cell r="BC384">
            <v>0</v>
          </cell>
          <cell r="BD384">
            <v>0</v>
          </cell>
          <cell r="BE384">
            <v>0</v>
          </cell>
          <cell r="BF384">
            <v>0</v>
          </cell>
          <cell r="BG384">
            <v>0</v>
          </cell>
          <cell r="BH384">
            <v>0</v>
          </cell>
          <cell r="BI384">
            <v>0</v>
          </cell>
          <cell r="BJ384">
            <v>0</v>
          </cell>
          <cell r="BK384">
            <v>0</v>
          </cell>
          <cell r="BL384">
            <v>0</v>
          </cell>
          <cell r="BM384">
            <v>0</v>
          </cell>
          <cell r="BN384">
            <v>0</v>
          </cell>
          <cell r="BO384">
            <v>0</v>
          </cell>
          <cell r="BP384">
            <v>0</v>
          </cell>
          <cell r="BQ384">
            <v>0</v>
          </cell>
          <cell r="BR384">
            <v>0</v>
          </cell>
          <cell r="BS384">
            <v>0</v>
          </cell>
          <cell r="BT384">
            <v>0</v>
          </cell>
          <cell r="BV384" t="str">
            <v>Process and Systems Upgrades Initiatives - Project Incentive Initiative2015Adjustment</v>
          </cell>
        </row>
        <row r="385">
          <cell r="L385"/>
          <cell r="M385"/>
          <cell r="N385"/>
          <cell r="O385"/>
          <cell r="P385"/>
          <cell r="Q385"/>
          <cell r="R385"/>
          <cell r="S385">
            <v>0</v>
          </cell>
          <cell r="T385"/>
          <cell r="U385">
            <v>0</v>
          </cell>
          <cell r="V385">
            <v>0</v>
          </cell>
          <cell r="W385">
            <v>0</v>
          </cell>
          <cell r="X385">
            <v>0</v>
          </cell>
          <cell r="Y385">
            <v>0</v>
          </cell>
          <cell r="Z385">
            <v>0</v>
          </cell>
          <cell r="AA385">
            <v>0</v>
          </cell>
          <cell r="AB385">
            <v>0</v>
          </cell>
          <cell r="AC385">
            <v>0</v>
          </cell>
          <cell r="AD385">
            <v>0</v>
          </cell>
          <cell r="AE385">
            <v>0</v>
          </cell>
          <cell r="AF385">
            <v>0</v>
          </cell>
          <cell r="AG385">
            <v>0</v>
          </cell>
          <cell r="AH385">
            <v>0</v>
          </cell>
          <cell r="AI385">
            <v>0</v>
          </cell>
          <cell r="AJ385">
            <v>0</v>
          </cell>
          <cell r="AK385">
            <v>0</v>
          </cell>
          <cell r="AL385">
            <v>0</v>
          </cell>
          <cell r="AM385">
            <v>0</v>
          </cell>
          <cell r="AN385">
            <v>0</v>
          </cell>
          <cell r="AO385" t="str">
            <v/>
          </cell>
          <cell r="AQ385"/>
          <cell r="AR385"/>
          <cell r="AS385"/>
          <cell r="AT385"/>
          <cell r="AU385"/>
          <cell r="AV385"/>
          <cell r="AW385"/>
          <cell r="AX385">
            <v>0</v>
          </cell>
          <cell r="AY385"/>
          <cell r="AZ385">
            <v>0</v>
          </cell>
          <cell r="BA385">
            <v>0</v>
          </cell>
          <cell r="BB385">
            <v>0</v>
          </cell>
          <cell r="BC385">
            <v>0</v>
          </cell>
          <cell r="BD385">
            <v>0</v>
          </cell>
          <cell r="BE385">
            <v>0</v>
          </cell>
          <cell r="BF385">
            <v>0</v>
          </cell>
          <cell r="BG385">
            <v>0</v>
          </cell>
          <cell r="BH385">
            <v>0</v>
          </cell>
          <cell r="BI385">
            <v>0</v>
          </cell>
          <cell r="BJ385">
            <v>0</v>
          </cell>
          <cell r="BK385">
            <v>0</v>
          </cell>
          <cell r="BL385">
            <v>0</v>
          </cell>
          <cell r="BM385">
            <v>0</v>
          </cell>
          <cell r="BN385">
            <v>0</v>
          </cell>
          <cell r="BO385">
            <v>0</v>
          </cell>
          <cell r="BP385">
            <v>0</v>
          </cell>
          <cell r="BQ385">
            <v>0</v>
          </cell>
          <cell r="BR385">
            <v>0</v>
          </cell>
          <cell r="BS385">
            <v>0</v>
          </cell>
          <cell r="BT385">
            <v>0</v>
          </cell>
          <cell r="BV385" t="str">
            <v>Process and Systems Upgrades Initiatives - Energy Manager Initiative2015Adjustment</v>
          </cell>
        </row>
        <row r="386">
          <cell r="L386"/>
          <cell r="M386"/>
          <cell r="N386"/>
          <cell r="O386"/>
          <cell r="P386"/>
          <cell r="Q386"/>
          <cell r="R386"/>
          <cell r="S386">
            <v>0</v>
          </cell>
          <cell r="T386"/>
          <cell r="U386">
            <v>0</v>
          </cell>
          <cell r="V386">
            <v>0</v>
          </cell>
          <cell r="W386">
            <v>0</v>
          </cell>
          <cell r="X386">
            <v>0</v>
          </cell>
          <cell r="Y386">
            <v>0</v>
          </cell>
          <cell r="Z386">
            <v>0</v>
          </cell>
          <cell r="AA386">
            <v>0</v>
          </cell>
          <cell r="AB386">
            <v>0</v>
          </cell>
          <cell r="AC386">
            <v>0</v>
          </cell>
          <cell r="AD386">
            <v>0</v>
          </cell>
          <cell r="AE386">
            <v>0</v>
          </cell>
          <cell r="AF386">
            <v>0</v>
          </cell>
          <cell r="AG386">
            <v>0</v>
          </cell>
          <cell r="AH386">
            <v>0</v>
          </cell>
          <cell r="AI386">
            <v>0</v>
          </cell>
          <cell r="AJ386">
            <v>0</v>
          </cell>
          <cell r="AK386">
            <v>0</v>
          </cell>
          <cell r="AL386">
            <v>0</v>
          </cell>
          <cell r="AM386">
            <v>0</v>
          </cell>
          <cell r="AN386">
            <v>0</v>
          </cell>
          <cell r="AO386" t="str">
            <v/>
          </cell>
          <cell r="AQ386"/>
          <cell r="AR386"/>
          <cell r="AS386"/>
          <cell r="AT386"/>
          <cell r="AU386"/>
          <cell r="AV386"/>
          <cell r="AW386"/>
          <cell r="AX386">
            <v>0</v>
          </cell>
          <cell r="AY386"/>
          <cell r="AZ386">
            <v>0</v>
          </cell>
          <cell r="BA386">
            <v>0</v>
          </cell>
          <cell r="BB386">
            <v>0</v>
          </cell>
          <cell r="BC386">
            <v>0</v>
          </cell>
          <cell r="BD386">
            <v>0</v>
          </cell>
          <cell r="BE386">
            <v>0</v>
          </cell>
          <cell r="BF386">
            <v>0</v>
          </cell>
          <cell r="BG386">
            <v>0</v>
          </cell>
          <cell r="BH386">
            <v>0</v>
          </cell>
          <cell r="BI386">
            <v>0</v>
          </cell>
          <cell r="BJ386">
            <v>0</v>
          </cell>
          <cell r="BK386">
            <v>0</v>
          </cell>
          <cell r="BL386">
            <v>0</v>
          </cell>
          <cell r="BM386">
            <v>0</v>
          </cell>
          <cell r="BN386">
            <v>0</v>
          </cell>
          <cell r="BO386">
            <v>0</v>
          </cell>
          <cell r="BP386">
            <v>0</v>
          </cell>
          <cell r="BQ386">
            <v>0</v>
          </cell>
          <cell r="BR386">
            <v>0</v>
          </cell>
          <cell r="BS386">
            <v>0</v>
          </cell>
          <cell r="BT386">
            <v>0</v>
          </cell>
          <cell r="BV386" t="str">
            <v>Process and Systems Upgrades Initiatives - Monitoring and Targeting Initiative2015Adjustment</v>
          </cell>
        </row>
        <row r="387">
          <cell r="L387"/>
          <cell r="M387"/>
          <cell r="N387"/>
          <cell r="O387"/>
          <cell r="P387"/>
          <cell r="Q387"/>
          <cell r="R387"/>
          <cell r="S387">
            <v>0</v>
          </cell>
          <cell r="T387"/>
          <cell r="U387">
            <v>0</v>
          </cell>
          <cell r="V387">
            <v>0</v>
          </cell>
          <cell r="W387">
            <v>0</v>
          </cell>
          <cell r="X387">
            <v>0</v>
          </cell>
          <cell r="Y387">
            <v>0</v>
          </cell>
          <cell r="Z387">
            <v>0</v>
          </cell>
          <cell r="AA387">
            <v>0</v>
          </cell>
          <cell r="AB387">
            <v>0</v>
          </cell>
          <cell r="AC387">
            <v>0</v>
          </cell>
          <cell r="AD387">
            <v>0</v>
          </cell>
          <cell r="AE387">
            <v>0</v>
          </cell>
          <cell r="AF387">
            <v>0</v>
          </cell>
          <cell r="AG387">
            <v>0</v>
          </cell>
          <cell r="AH387">
            <v>0</v>
          </cell>
          <cell r="AI387">
            <v>0</v>
          </cell>
          <cell r="AJ387">
            <v>0</v>
          </cell>
          <cell r="AK387">
            <v>0</v>
          </cell>
          <cell r="AL387">
            <v>0</v>
          </cell>
          <cell r="AM387">
            <v>0</v>
          </cell>
          <cell r="AN387">
            <v>0</v>
          </cell>
          <cell r="AO387">
            <v>0</v>
          </cell>
          <cell r="AQ387"/>
          <cell r="AR387"/>
          <cell r="AS387"/>
          <cell r="AT387"/>
          <cell r="AU387"/>
          <cell r="AV387"/>
          <cell r="AW387"/>
          <cell r="AX387">
            <v>0</v>
          </cell>
          <cell r="AY387"/>
          <cell r="AZ387">
            <v>0</v>
          </cell>
          <cell r="BA387">
            <v>0</v>
          </cell>
          <cell r="BB387">
            <v>0</v>
          </cell>
          <cell r="BC387">
            <v>0</v>
          </cell>
          <cell r="BD387">
            <v>0</v>
          </cell>
          <cell r="BE387">
            <v>0</v>
          </cell>
          <cell r="BF387">
            <v>0</v>
          </cell>
          <cell r="BG387">
            <v>0</v>
          </cell>
          <cell r="BH387">
            <v>0</v>
          </cell>
          <cell r="BI387">
            <v>0</v>
          </cell>
          <cell r="BJ387">
            <v>0</v>
          </cell>
          <cell r="BK387">
            <v>0</v>
          </cell>
          <cell r="BL387">
            <v>0</v>
          </cell>
          <cell r="BM387">
            <v>0</v>
          </cell>
          <cell r="BN387">
            <v>0</v>
          </cell>
          <cell r="BO387">
            <v>0</v>
          </cell>
          <cell r="BP387">
            <v>0</v>
          </cell>
          <cell r="BQ387">
            <v>0</v>
          </cell>
          <cell r="BR387">
            <v>0</v>
          </cell>
          <cell r="BS387">
            <v>0</v>
          </cell>
          <cell r="BT387">
            <v>0</v>
          </cell>
          <cell r="BV387" t="str">
            <v>Low Income Initiative2015Adjustment</v>
          </cell>
        </row>
        <row r="388">
          <cell r="L388"/>
          <cell r="M388"/>
          <cell r="N388"/>
          <cell r="O388"/>
          <cell r="P388"/>
          <cell r="Q388"/>
          <cell r="R388"/>
          <cell r="S388">
            <v>0</v>
          </cell>
          <cell r="T388"/>
          <cell r="U388">
            <v>0</v>
          </cell>
          <cell r="V388">
            <v>0</v>
          </cell>
          <cell r="W388">
            <v>0</v>
          </cell>
          <cell r="X388">
            <v>0</v>
          </cell>
          <cell r="Y388">
            <v>0</v>
          </cell>
          <cell r="Z388">
            <v>0</v>
          </cell>
          <cell r="AA388">
            <v>0</v>
          </cell>
          <cell r="AB388">
            <v>0</v>
          </cell>
          <cell r="AC388">
            <v>0</v>
          </cell>
          <cell r="AD388">
            <v>0</v>
          </cell>
          <cell r="AE388">
            <v>0</v>
          </cell>
          <cell r="AF388">
            <v>0</v>
          </cell>
          <cell r="AG388">
            <v>0</v>
          </cell>
          <cell r="AH388">
            <v>0</v>
          </cell>
          <cell r="AI388">
            <v>0</v>
          </cell>
          <cell r="AJ388">
            <v>0</v>
          </cell>
          <cell r="AK388">
            <v>0</v>
          </cell>
          <cell r="AL388">
            <v>0</v>
          </cell>
          <cell r="AM388">
            <v>0</v>
          </cell>
          <cell r="AN388">
            <v>0</v>
          </cell>
          <cell r="AO388" t="str">
            <v/>
          </cell>
          <cell r="AQ388"/>
          <cell r="AR388"/>
          <cell r="AS388"/>
          <cell r="AT388"/>
          <cell r="AU388"/>
          <cell r="AV388"/>
          <cell r="AW388"/>
          <cell r="AX388">
            <v>0</v>
          </cell>
          <cell r="AY388"/>
          <cell r="AZ388">
            <v>0</v>
          </cell>
          <cell r="BA388">
            <v>0</v>
          </cell>
          <cell r="BB388">
            <v>0</v>
          </cell>
          <cell r="BC388">
            <v>0</v>
          </cell>
          <cell r="BD388">
            <v>0</v>
          </cell>
          <cell r="BE388">
            <v>0</v>
          </cell>
          <cell r="BF388">
            <v>0</v>
          </cell>
          <cell r="BG388">
            <v>0</v>
          </cell>
          <cell r="BH388">
            <v>0</v>
          </cell>
          <cell r="BI388">
            <v>0</v>
          </cell>
          <cell r="BJ388">
            <v>0</v>
          </cell>
          <cell r="BK388">
            <v>0</v>
          </cell>
          <cell r="BL388">
            <v>0</v>
          </cell>
          <cell r="BM388">
            <v>0</v>
          </cell>
          <cell r="BN388">
            <v>0</v>
          </cell>
          <cell r="BO388">
            <v>0</v>
          </cell>
          <cell r="BP388">
            <v>0</v>
          </cell>
          <cell r="BQ388">
            <v>0</v>
          </cell>
          <cell r="BR388">
            <v>0</v>
          </cell>
          <cell r="BS388">
            <v>0</v>
          </cell>
          <cell r="BT388">
            <v>0</v>
          </cell>
          <cell r="BV388" t="str">
            <v>Aboriginal Conservation Program2015Adjustment</v>
          </cell>
        </row>
        <row r="389">
          <cell r="L389"/>
          <cell r="M389"/>
          <cell r="N389"/>
          <cell r="O389"/>
          <cell r="P389"/>
          <cell r="Q389"/>
          <cell r="R389"/>
          <cell r="S389">
            <v>0</v>
          </cell>
          <cell r="T389"/>
          <cell r="U389">
            <v>0</v>
          </cell>
          <cell r="V389">
            <v>0</v>
          </cell>
          <cell r="W389">
            <v>0</v>
          </cell>
          <cell r="X389">
            <v>0</v>
          </cell>
          <cell r="Y389">
            <v>0</v>
          </cell>
          <cell r="Z389">
            <v>0</v>
          </cell>
          <cell r="AA389">
            <v>0</v>
          </cell>
          <cell r="AB389">
            <v>0</v>
          </cell>
          <cell r="AC389">
            <v>0</v>
          </cell>
          <cell r="AD389">
            <v>0</v>
          </cell>
          <cell r="AE389">
            <v>0</v>
          </cell>
          <cell r="AF389">
            <v>0</v>
          </cell>
          <cell r="AG389">
            <v>0</v>
          </cell>
          <cell r="AH389">
            <v>0</v>
          </cell>
          <cell r="AI389">
            <v>0</v>
          </cell>
          <cell r="AJ389">
            <v>0</v>
          </cell>
          <cell r="AK389">
            <v>0</v>
          </cell>
          <cell r="AL389">
            <v>0</v>
          </cell>
          <cell r="AM389">
            <v>0</v>
          </cell>
          <cell r="AN389">
            <v>0</v>
          </cell>
          <cell r="AO389" t="str">
            <v/>
          </cell>
          <cell r="AQ389"/>
          <cell r="AR389"/>
          <cell r="AS389"/>
          <cell r="AT389"/>
          <cell r="AU389"/>
          <cell r="AV389"/>
          <cell r="AW389"/>
          <cell r="AX389">
            <v>0</v>
          </cell>
          <cell r="AY389"/>
          <cell r="AZ389">
            <v>0</v>
          </cell>
          <cell r="BA389">
            <v>0</v>
          </cell>
          <cell r="BB389">
            <v>0</v>
          </cell>
          <cell r="BC389">
            <v>0</v>
          </cell>
          <cell r="BD389">
            <v>0</v>
          </cell>
          <cell r="BE389">
            <v>0</v>
          </cell>
          <cell r="BF389">
            <v>0</v>
          </cell>
          <cell r="BG389">
            <v>0</v>
          </cell>
          <cell r="BH389">
            <v>0</v>
          </cell>
          <cell r="BI389">
            <v>0</v>
          </cell>
          <cell r="BJ389">
            <v>0</v>
          </cell>
          <cell r="BK389">
            <v>0</v>
          </cell>
          <cell r="BL389">
            <v>0</v>
          </cell>
          <cell r="BM389">
            <v>0</v>
          </cell>
          <cell r="BN389">
            <v>0</v>
          </cell>
          <cell r="BO389">
            <v>0</v>
          </cell>
          <cell r="BP389">
            <v>0</v>
          </cell>
          <cell r="BQ389">
            <v>0</v>
          </cell>
          <cell r="BR389">
            <v>0</v>
          </cell>
          <cell r="BS389">
            <v>0</v>
          </cell>
          <cell r="BT389">
            <v>0</v>
          </cell>
          <cell r="BV389" t="str">
            <v>Program Enabled Savings2015Adjustment</v>
          </cell>
        </row>
        <row r="390">
          <cell r="L390"/>
          <cell r="M390"/>
          <cell r="N390"/>
          <cell r="O390"/>
          <cell r="P390"/>
          <cell r="Q390"/>
          <cell r="R390"/>
          <cell r="S390">
            <v>14</v>
          </cell>
          <cell r="T390"/>
          <cell r="U390">
            <v>14</v>
          </cell>
          <cell r="V390">
            <v>14</v>
          </cell>
          <cell r="W390">
            <v>14</v>
          </cell>
          <cell r="X390">
            <v>14</v>
          </cell>
          <cell r="Y390">
            <v>14</v>
          </cell>
          <cell r="Z390">
            <v>14</v>
          </cell>
          <cell r="AA390">
            <v>14</v>
          </cell>
          <cell r="AB390">
            <v>14</v>
          </cell>
          <cell r="AC390">
            <v>14</v>
          </cell>
          <cell r="AD390">
            <v>14</v>
          </cell>
          <cell r="AE390">
            <v>12</v>
          </cell>
          <cell r="AF390">
            <v>12</v>
          </cell>
          <cell r="AG390">
            <v>5</v>
          </cell>
          <cell r="AH390">
            <v>0</v>
          </cell>
          <cell r="AI390">
            <v>0</v>
          </cell>
          <cell r="AJ390">
            <v>0</v>
          </cell>
          <cell r="AK390">
            <v>0</v>
          </cell>
          <cell r="AL390">
            <v>0</v>
          </cell>
          <cell r="AM390">
            <v>0</v>
          </cell>
          <cell r="AN390">
            <v>0</v>
          </cell>
          <cell r="AO390" t="str">
            <v/>
          </cell>
          <cell r="AQ390"/>
          <cell r="AR390"/>
          <cell r="AS390"/>
          <cell r="AT390"/>
          <cell r="AU390"/>
          <cell r="AV390"/>
          <cell r="AW390"/>
          <cell r="AX390">
            <v>223129</v>
          </cell>
          <cell r="AY390"/>
          <cell r="AZ390">
            <v>223129</v>
          </cell>
          <cell r="BA390">
            <v>223129</v>
          </cell>
          <cell r="BB390">
            <v>223129</v>
          </cell>
          <cell r="BC390">
            <v>223109</v>
          </cell>
          <cell r="BD390">
            <v>223109</v>
          </cell>
          <cell r="BE390">
            <v>223439</v>
          </cell>
          <cell r="BF390">
            <v>223577</v>
          </cell>
          <cell r="BG390">
            <v>223788</v>
          </cell>
          <cell r="BH390">
            <v>223788</v>
          </cell>
          <cell r="BI390">
            <v>223196</v>
          </cell>
          <cell r="BJ390">
            <v>193353</v>
          </cell>
          <cell r="BK390">
            <v>193353</v>
          </cell>
          <cell r="BL390">
            <v>79568</v>
          </cell>
          <cell r="BM390">
            <v>0</v>
          </cell>
          <cell r="BN390">
            <v>0</v>
          </cell>
          <cell r="BO390">
            <v>0</v>
          </cell>
          <cell r="BP390">
            <v>0</v>
          </cell>
          <cell r="BQ390">
            <v>0</v>
          </cell>
          <cell r="BR390">
            <v>0</v>
          </cell>
          <cell r="BS390">
            <v>0</v>
          </cell>
          <cell r="BT390">
            <v>0</v>
          </cell>
          <cell r="BV390" t="str">
            <v>Save on Energy Coupon Program2016Adjustment</v>
          </cell>
        </row>
        <row r="391">
          <cell r="L391"/>
          <cell r="M391"/>
          <cell r="N391"/>
          <cell r="O391"/>
          <cell r="P391"/>
          <cell r="Q391"/>
          <cell r="R391"/>
          <cell r="S391">
            <v>0</v>
          </cell>
          <cell r="T391"/>
          <cell r="U391">
            <v>0</v>
          </cell>
          <cell r="V391">
            <v>0</v>
          </cell>
          <cell r="W391">
            <v>0</v>
          </cell>
          <cell r="X391">
            <v>0</v>
          </cell>
          <cell r="Y391">
            <v>0</v>
          </cell>
          <cell r="Z391">
            <v>0</v>
          </cell>
          <cell r="AA391">
            <v>0</v>
          </cell>
          <cell r="AB391">
            <v>0</v>
          </cell>
          <cell r="AC391">
            <v>0</v>
          </cell>
          <cell r="AD391">
            <v>0</v>
          </cell>
          <cell r="AE391">
            <v>0</v>
          </cell>
          <cell r="AF391">
            <v>0</v>
          </cell>
          <cell r="AG391">
            <v>0</v>
          </cell>
          <cell r="AH391">
            <v>0</v>
          </cell>
          <cell r="AI391">
            <v>0</v>
          </cell>
          <cell r="AJ391">
            <v>0</v>
          </cell>
          <cell r="AK391">
            <v>0</v>
          </cell>
          <cell r="AL391">
            <v>0</v>
          </cell>
          <cell r="AM391">
            <v>0</v>
          </cell>
          <cell r="AN391">
            <v>0</v>
          </cell>
          <cell r="AO391" t="str">
            <v/>
          </cell>
          <cell r="AQ391"/>
          <cell r="AR391"/>
          <cell r="AS391"/>
          <cell r="AT391"/>
          <cell r="AU391"/>
          <cell r="AV391"/>
          <cell r="AW391"/>
          <cell r="AX391">
            <v>0</v>
          </cell>
          <cell r="AY391"/>
          <cell r="AZ391">
            <v>0</v>
          </cell>
          <cell r="BA391">
            <v>0</v>
          </cell>
          <cell r="BB391">
            <v>0</v>
          </cell>
          <cell r="BC391">
            <v>0</v>
          </cell>
          <cell r="BD391">
            <v>0</v>
          </cell>
          <cell r="BE391">
            <v>0</v>
          </cell>
          <cell r="BF391">
            <v>0</v>
          </cell>
          <cell r="BG391">
            <v>0</v>
          </cell>
          <cell r="BH391">
            <v>0</v>
          </cell>
          <cell r="BI391">
            <v>0</v>
          </cell>
          <cell r="BJ391">
            <v>0</v>
          </cell>
          <cell r="BK391">
            <v>0</v>
          </cell>
          <cell r="BL391">
            <v>0</v>
          </cell>
          <cell r="BM391">
            <v>0</v>
          </cell>
          <cell r="BN391">
            <v>0</v>
          </cell>
          <cell r="BO391">
            <v>0</v>
          </cell>
          <cell r="BP391">
            <v>0</v>
          </cell>
          <cell r="BQ391">
            <v>0</v>
          </cell>
          <cell r="BR391">
            <v>0</v>
          </cell>
          <cell r="BS391">
            <v>0</v>
          </cell>
          <cell r="BT391">
            <v>0</v>
          </cell>
          <cell r="BV391" t="str">
            <v>Save on Energy Instant Discount Program2016Adjustment</v>
          </cell>
        </row>
        <row r="392">
          <cell r="L392"/>
          <cell r="M392"/>
          <cell r="N392"/>
          <cell r="O392"/>
          <cell r="P392"/>
          <cell r="Q392"/>
          <cell r="R392"/>
          <cell r="S392">
            <v>3</v>
          </cell>
          <cell r="T392"/>
          <cell r="U392">
            <v>3</v>
          </cell>
          <cell r="V392">
            <v>3</v>
          </cell>
          <cell r="W392">
            <v>3</v>
          </cell>
          <cell r="X392">
            <v>3</v>
          </cell>
          <cell r="Y392">
            <v>3</v>
          </cell>
          <cell r="Z392">
            <v>3</v>
          </cell>
          <cell r="AA392">
            <v>3</v>
          </cell>
          <cell r="AB392">
            <v>3</v>
          </cell>
          <cell r="AC392">
            <v>3</v>
          </cell>
          <cell r="AD392">
            <v>3</v>
          </cell>
          <cell r="AE392">
            <v>3</v>
          </cell>
          <cell r="AF392">
            <v>3</v>
          </cell>
          <cell r="AG392">
            <v>3</v>
          </cell>
          <cell r="AH392">
            <v>3</v>
          </cell>
          <cell r="AI392">
            <v>2</v>
          </cell>
          <cell r="AJ392">
            <v>0</v>
          </cell>
          <cell r="AK392">
            <v>0</v>
          </cell>
          <cell r="AL392">
            <v>0</v>
          </cell>
          <cell r="AM392">
            <v>0</v>
          </cell>
          <cell r="AN392">
            <v>0</v>
          </cell>
          <cell r="AO392">
            <v>0</v>
          </cell>
          <cell r="AQ392"/>
          <cell r="AR392"/>
          <cell r="AS392"/>
          <cell r="AT392"/>
          <cell r="AU392"/>
          <cell r="AV392"/>
          <cell r="AW392"/>
          <cell r="AX392">
            <v>8802</v>
          </cell>
          <cell r="AY392"/>
          <cell r="AZ392">
            <v>8802</v>
          </cell>
          <cell r="BA392">
            <v>8802</v>
          </cell>
          <cell r="BB392">
            <v>8802</v>
          </cell>
          <cell r="BC392">
            <v>8802</v>
          </cell>
          <cell r="BD392">
            <v>8802</v>
          </cell>
          <cell r="BE392">
            <v>8802</v>
          </cell>
          <cell r="BF392">
            <v>8802</v>
          </cell>
          <cell r="BG392">
            <v>8802</v>
          </cell>
          <cell r="BH392">
            <v>8802</v>
          </cell>
          <cell r="BI392">
            <v>8802</v>
          </cell>
          <cell r="BJ392">
            <v>8802</v>
          </cell>
          <cell r="BK392">
            <v>8802</v>
          </cell>
          <cell r="BL392">
            <v>8802</v>
          </cell>
          <cell r="BM392">
            <v>8802</v>
          </cell>
          <cell r="BN392">
            <v>8611</v>
          </cell>
          <cell r="BO392">
            <v>0</v>
          </cell>
          <cell r="BP392">
            <v>0</v>
          </cell>
          <cell r="BQ392">
            <v>0</v>
          </cell>
          <cell r="BR392">
            <v>0</v>
          </cell>
          <cell r="BS392">
            <v>0</v>
          </cell>
          <cell r="BT392">
            <v>0</v>
          </cell>
          <cell r="BV392" t="str">
            <v>Save on Energy Heating &amp; Cooling Program2016Adjustment</v>
          </cell>
        </row>
        <row r="393">
          <cell r="L393"/>
          <cell r="M393"/>
          <cell r="N393"/>
          <cell r="O393"/>
          <cell r="P393"/>
          <cell r="Q393"/>
          <cell r="R393"/>
          <cell r="S393">
            <v>0</v>
          </cell>
          <cell r="T393"/>
          <cell r="U393">
            <v>0</v>
          </cell>
          <cell r="V393">
            <v>0</v>
          </cell>
          <cell r="W393">
            <v>0</v>
          </cell>
          <cell r="X393">
            <v>0</v>
          </cell>
          <cell r="Y393">
            <v>0</v>
          </cell>
          <cell r="Z393">
            <v>0</v>
          </cell>
          <cell r="AA393">
            <v>0</v>
          </cell>
          <cell r="AB393">
            <v>0</v>
          </cell>
          <cell r="AC393">
            <v>0</v>
          </cell>
          <cell r="AD393">
            <v>0</v>
          </cell>
          <cell r="AE393">
            <v>0</v>
          </cell>
          <cell r="AF393">
            <v>0</v>
          </cell>
          <cell r="AG393">
            <v>0</v>
          </cell>
          <cell r="AH393">
            <v>0</v>
          </cell>
          <cell r="AI393">
            <v>0</v>
          </cell>
          <cell r="AJ393">
            <v>0</v>
          </cell>
          <cell r="AK393">
            <v>0</v>
          </cell>
          <cell r="AL393">
            <v>0</v>
          </cell>
          <cell r="AM393">
            <v>0</v>
          </cell>
          <cell r="AN393">
            <v>0</v>
          </cell>
          <cell r="AO393" t="str">
            <v/>
          </cell>
          <cell r="AQ393"/>
          <cell r="AR393"/>
          <cell r="AS393"/>
          <cell r="AT393"/>
          <cell r="AU393"/>
          <cell r="AV393"/>
          <cell r="AW393"/>
          <cell r="AX393">
            <v>0</v>
          </cell>
          <cell r="AY393"/>
          <cell r="AZ393">
            <v>0</v>
          </cell>
          <cell r="BA393">
            <v>0</v>
          </cell>
          <cell r="BB393">
            <v>0</v>
          </cell>
          <cell r="BC393">
            <v>0</v>
          </cell>
          <cell r="BD393">
            <v>0</v>
          </cell>
          <cell r="BE393">
            <v>0</v>
          </cell>
          <cell r="BF393">
            <v>0</v>
          </cell>
          <cell r="BG393">
            <v>0</v>
          </cell>
          <cell r="BH393">
            <v>0</v>
          </cell>
          <cell r="BI393">
            <v>0</v>
          </cell>
          <cell r="BJ393">
            <v>0</v>
          </cell>
          <cell r="BK393">
            <v>0</v>
          </cell>
          <cell r="BL393">
            <v>0</v>
          </cell>
          <cell r="BM393">
            <v>0</v>
          </cell>
          <cell r="BN393">
            <v>0</v>
          </cell>
          <cell r="BO393">
            <v>0</v>
          </cell>
          <cell r="BP393">
            <v>0</v>
          </cell>
          <cell r="BQ393">
            <v>0</v>
          </cell>
          <cell r="BR393">
            <v>0</v>
          </cell>
          <cell r="BS393">
            <v>0</v>
          </cell>
          <cell r="BT393">
            <v>0</v>
          </cell>
          <cell r="BV393" t="str">
            <v>Save on Energy New Construction Program2016Adjustment</v>
          </cell>
        </row>
        <row r="394">
          <cell r="L394"/>
          <cell r="M394"/>
          <cell r="N394"/>
          <cell r="O394"/>
          <cell r="P394"/>
          <cell r="Q394"/>
          <cell r="R394"/>
          <cell r="S394">
            <v>0</v>
          </cell>
          <cell r="T394"/>
          <cell r="U394">
            <v>0</v>
          </cell>
          <cell r="V394">
            <v>0</v>
          </cell>
          <cell r="W394">
            <v>0</v>
          </cell>
          <cell r="X394">
            <v>0</v>
          </cell>
          <cell r="Y394">
            <v>0</v>
          </cell>
          <cell r="Z394">
            <v>0</v>
          </cell>
          <cell r="AA394">
            <v>0</v>
          </cell>
          <cell r="AB394">
            <v>0</v>
          </cell>
          <cell r="AC394">
            <v>0</v>
          </cell>
          <cell r="AD394">
            <v>0</v>
          </cell>
          <cell r="AE394">
            <v>0</v>
          </cell>
          <cell r="AF394">
            <v>0</v>
          </cell>
          <cell r="AG394">
            <v>0</v>
          </cell>
          <cell r="AH394">
            <v>0</v>
          </cell>
          <cell r="AI394">
            <v>0</v>
          </cell>
          <cell r="AJ394">
            <v>0</v>
          </cell>
          <cell r="AK394">
            <v>0</v>
          </cell>
          <cell r="AL394">
            <v>0</v>
          </cell>
          <cell r="AM394">
            <v>0</v>
          </cell>
          <cell r="AN394">
            <v>0</v>
          </cell>
          <cell r="AO394" t="str">
            <v/>
          </cell>
          <cell r="AQ394"/>
          <cell r="AR394"/>
          <cell r="AS394"/>
          <cell r="AT394"/>
          <cell r="AU394"/>
          <cell r="AV394"/>
          <cell r="AW394"/>
          <cell r="AX394">
            <v>0</v>
          </cell>
          <cell r="AY394"/>
          <cell r="AZ394">
            <v>0</v>
          </cell>
          <cell r="BA394">
            <v>0</v>
          </cell>
          <cell r="BB394">
            <v>0</v>
          </cell>
          <cell r="BC394">
            <v>0</v>
          </cell>
          <cell r="BD394">
            <v>0</v>
          </cell>
          <cell r="BE394">
            <v>0</v>
          </cell>
          <cell r="BF394">
            <v>0</v>
          </cell>
          <cell r="BG394">
            <v>0</v>
          </cell>
          <cell r="BH394">
            <v>0</v>
          </cell>
          <cell r="BI394">
            <v>0</v>
          </cell>
          <cell r="BJ394">
            <v>0</v>
          </cell>
          <cell r="BK394">
            <v>0</v>
          </cell>
          <cell r="BL394">
            <v>0</v>
          </cell>
          <cell r="BM394">
            <v>0</v>
          </cell>
          <cell r="BN394">
            <v>0</v>
          </cell>
          <cell r="BO394">
            <v>0</v>
          </cell>
          <cell r="BP394">
            <v>0</v>
          </cell>
          <cell r="BQ394">
            <v>0</v>
          </cell>
          <cell r="BR394">
            <v>0</v>
          </cell>
          <cell r="BS394">
            <v>0</v>
          </cell>
          <cell r="BT394">
            <v>0</v>
          </cell>
          <cell r="BV394" t="str">
            <v>Save on Energy Home Assistance Program2016Adjustment</v>
          </cell>
        </row>
        <row r="395">
          <cell r="L395"/>
          <cell r="M395"/>
          <cell r="N395"/>
          <cell r="O395"/>
          <cell r="P395"/>
          <cell r="Q395"/>
          <cell r="R395"/>
          <cell r="S395">
            <v>2</v>
          </cell>
          <cell r="T395"/>
          <cell r="U395">
            <v>2</v>
          </cell>
          <cell r="V395">
            <v>2</v>
          </cell>
          <cell r="W395">
            <v>2</v>
          </cell>
          <cell r="X395">
            <v>2</v>
          </cell>
          <cell r="Y395">
            <v>2</v>
          </cell>
          <cell r="Z395">
            <v>2</v>
          </cell>
          <cell r="AA395">
            <v>0</v>
          </cell>
          <cell r="AB395">
            <v>0</v>
          </cell>
          <cell r="AC395">
            <v>0</v>
          </cell>
          <cell r="AD395">
            <v>0</v>
          </cell>
          <cell r="AE395">
            <v>0</v>
          </cell>
          <cell r="AF395">
            <v>0</v>
          </cell>
          <cell r="AG395">
            <v>0</v>
          </cell>
          <cell r="AH395">
            <v>0</v>
          </cell>
          <cell r="AI395">
            <v>0</v>
          </cell>
          <cell r="AJ395">
            <v>0</v>
          </cell>
          <cell r="AK395">
            <v>0</v>
          </cell>
          <cell r="AL395">
            <v>0</v>
          </cell>
          <cell r="AM395">
            <v>0</v>
          </cell>
          <cell r="AN395">
            <v>0</v>
          </cell>
          <cell r="AO395">
            <v>0</v>
          </cell>
          <cell r="AQ395"/>
          <cell r="AR395"/>
          <cell r="AS395"/>
          <cell r="AT395"/>
          <cell r="AU395"/>
          <cell r="AV395"/>
          <cell r="AW395"/>
          <cell r="AX395">
            <v>13143</v>
          </cell>
          <cell r="AY395"/>
          <cell r="AZ395">
            <v>13143</v>
          </cell>
          <cell r="BA395">
            <v>13143</v>
          </cell>
          <cell r="BB395">
            <v>13143</v>
          </cell>
          <cell r="BC395">
            <v>13143</v>
          </cell>
          <cell r="BD395">
            <v>13143</v>
          </cell>
          <cell r="BE395">
            <v>13143</v>
          </cell>
          <cell r="BF395">
            <v>3245</v>
          </cell>
          <cell r="BG395">
            <v>0</v>
          </cell>
          <cell r="BH395">
            <v>0</v>
          </cell>
          <cell r="BI395">
            <v>0</v>
          </cell>
          <cell r="BJ395">
            <v>0</v>
          </cell>
          <cell r="BK395">
            <v>0</v>
          </cell>
          <cell r="BL395">
            <v>0</v>
          </cell>
          <cell r="BM395">
            <v>0</v>
          </cell>
          <cell r="BN395">
            <v>0</v>
          </cell>
          <cell r="BO395">
            <v>0</v>
          </cell>
          <cell r="BP395">
            <v>0</v>
          </cell>
          <cell r="BQ395">
            <v>0</v>
          </cell>
          <cell r="BR395">
            <v>0</v>
          </cell>
          <cell r="BS395">
            <v>0</v>
          </cell>
          <cell r="BT395">
            <v>0</v>
          </cell>
          <cell r="BV395" t="str">
            <v>Save on Energy Audit Funding Program2016Adjustment</v>
          </cell>
        </row>
        <row r="396">
          <cell r="L396"/>
          <cell r="M396"/>
          <cell r="N396"/>
          <cell r="O396"/>
          <cell r="P396"/>
          <cell r="Q396"/>
          <cell r="R396"/>
          <cell r="S396">
            <v>-17</v>
          </cell>
          <cell r="T396"/>
          <cell r="U396">
            <v>-17</v>
          </cell>
          <cell r="V396">
            <v>-17</v>
          </cell>
          <cell r="W396">
            <v>-17</v>
          </cell>
          <cell r="X396">
            <v>-17</v>
          </cell>
          <cell r="Y396">
            <v>-17</v>
          </cell>
          <cell r="Z396">
            <v>-17</v>
          </cell>
          <cell r="AA396">
            <v>-17</v>
          </cell>
          <cell r="AB396">
            <v>-17</v>
          </cell>
          <cell r="AC396">
            <v>-33</v>
          </cell>
          <cell r="AD396">
            <v>-33</v>
          </cell>
          <cell r="AE396">
            <v>-2</v>
          </cell>
          <cell r="AF396">
            <v>0</v>
          </cell>
          <cell r="AG396">
            <v>0</v>
          </cell>
          <cell r="AH396">
            <v>0</v>
          </cell>
          <cell r="AI396">
            <v>0</v>
          </cell>
          <cell r="AJ396">
            <v>0</v>
          </cell>
          <cell r="AK396">
            <v>0</v>
          </cell>
          <cell r="AL396">
            <v>0</v>
          </cell>
          <cell r="AM396">
            <v>0</v>
          </cell>
          <cell r="AN396">
            <v>0</v>
          </cell>
          <cell r="AO396" t="str">
            <v/>
          </cell>
          <cell r="AQ396"/>
          <cell r="AR396"/>
          <cell r="AS396"/>
          <cell r="AT396"/>
          <cell r="AU396"/>
          <cell r="AV396"/>
          <cell r="AW396"/>
          <cell r="AX396">
            <v>163558</v>
          </cell>
          <cell r="AY396"/>
          <cell r="AZ396">
            <v>163558</v>
          </cell>
          <cell r="BA396">
            <v>154787</v>
          </cell>
          <cell r="BB396">
            <v>154787</v>
          </cell>
          <cell r="BC396">
            <v>154787</v>
          </cell>
          <cell r="BD396">
            <v>154787</v>
          </cell>
          <cell r="BE396">
            <v>154787</v>
          </cell>
          <cell r="BF396">
            <v>153973</v>
          </cell>
          <cell r="BG396">
            <v>133580</v>
          </cell>
          <cell r="BH396">
            <v>16614</v>
          </cell>
          <cell r="BI396">
            <v>16614</v>
          </cell>
          <cell r="BJ396">
            <v>1146</v>
          </cell>
          <cell r="BK396">
            <v>0</v>
          </cell>
          <cell r="BL396">
            <v>0</v>
          </cell>
          <cell r="BM396">
            <v>0</v>
          </cell>
          <cell r="BN396">
            <v>0</v>
          </cell>
          <cell r="BO396">
            <v>0</v>
          </cell>
          <cell r="BP396">
            <v>0</v>
          </cell>
          <cell r="BQ396">
            <v>0</v>
          </cell>
          <cell r="BR396">
            <v>0</v>
          </cell>
          <cell r="BS396">
            <v>0</v>
          </cell>
          <cell r="BT396">
            <v>0</v>
          </cell>
          <cell r="BV396" t="str">
            <v>Save on Energy Retrofit Program2016Adjustment</v>
          </cell>
        </row>
        <row r="397">
          <cell r="L397"/>
          <cell r="M397"/>
          <cell r="N397"/>
          <cell r="O397"/>
          <cell r="P397"/>
          <cell r="Q397"/>
          <cell r="R397"/>
          <cell r="S397">
            <v>0</v>
          </cell>
          <cell r="T397"/>
          <cell r="U397">
            <v>0</v>
          </cell>
          <cell r="V397">
            <v>0</v>
          </cell>
          <cell r="W397">
            <v>0</v>
          </cell>
          <cell r="X397">
            <v>0</v>
          </cell>
          <cell r="Y397">
            <v>0</v>
          </cell>
          <cell r="Z397">
            <v>0</v>
          </cell>
          <cell r="AA397">
            <v>0</v>
          </cell>
          <cell r="AB397">
            <v>0</v>
          </cell>
          <cell r="AC397">
            <v>0</v>
          </cell>
          <cell r="AD397">
            <v>0</v>
          </cell>
          <cell r="AE397">
            <v>0</v>
          </cell>
          <cell r="AF397">
            <v>0</v>
          </cell>
          <cell r="AG397">
            <v>0</v>
          </cell>
          <cell r="AH397">
            <v>0</v>
          </cell>
          <cell r="AI397">
            <v>0</v>
          </cell>
          <cell r="AJ397">
            <v>0</v>
          </cell>
          <cell r="AK397">
            <v>0</v>
          </cell>
          <cell r="AL397">
            <v>0</v>
          </cell>
          <cell r="AM397">
            <v>0</v>
          </cell>
          <cell r="AN397">
            <v>0</v>
          </cell>
          <cell r="AO397" t="str">
            <v/>
          </cell>
          <cell r="AQ397"/>
          <cell r="AR397"/>
          <cell r="AS397"/>
          <cell r="AT397"/>
          <cell r="AU397"/>
          <cell r="AV397"/>
          <cell r="AW397"/>
          <cell r="AX397">
            <v>2276</v>
          </cell>
          <cell r="AY397"/>
          <cell r="AZ397">
            <v>1696</v>
          </cell>
          <cell r="BA397">
            <v>1581</v>
          </cell>
          <cell r="BB397">
            <v>1581</v>
          </cell>
          <cell r="BC397">
            <v>5</v>
          </cell>
          <cell r="BD397">
            <v>1</v>
          </cell>
          <cell r="BE397">
            <v>0</v>
          </cell>
          <cell r="BF397">
            <v>0</v>
          </cell>
          <cell r="BG397">
            <v>0</v>
          </cell>
          <cell r="BH397">
            <v>0</v>
          </cell>
          <cell r="BI397">
            <v>0</v>
          </cell>
          <cell r="BJ397">
            <v>0</v>
          </cell>
          <cell r="BK397">
            <v>0</v>
          </cell>
          <cell r="BL397">
            <v>0</v>
          </cell>
          <cell r="BM397">
            <v>0</v>
          </cell>
          <cell r="BN397">
            <v>0</v>
          </cell>
          <cell r="BO397">
            <v>0</v>
          </cell>
          <cell r="BP397">
            <v>0</v>
          </cell>
          <cell r="BQ397">
            <v>0</v>
          </cell>
          <cell r="BR397">
            <v>0</v>
          </cell>
          <cell r="BS397">
            <v>0</v>
          </cell>
          <cell r="BT397">
            <v>0</v>
          </cell>
          <cell r="BV397" t="str">
            <v>Save on Energy Small Business Lighting Program2016Adjustment</v>
          </cell>
        </row>
        <row r="398">
          <cell r="L398"/>
          <cell r="M398"/>
          <cell r="N398"/>
          <cell r="O398"/>
          <cell r="P398"/>
          <cell r="Q398"/>
          <cell r="R398"/>
          <cell r="S398">
            <v>0</v>
          </cell>
          <cell r="T398"/>
          <cell r="U398">
            <v>0</v>
          </cell>
          <cell r="V398">
            <v>0</v>
          </cell>
          <cell r="W398">
            <v>0</v>
          </cell>
          <cell r="X398">
            <v>0</v>
          </cell>
          <cell r="Y398">
            <v>0</v>
          </cell>
          <cell r="Z398">
            <v>0</v>
          </cell>
          <cell r="AA398">
            <v>0</v>
          </cell>
          <cell r="AB398">
            <v>0</v>
          </cell>
          <cell r="AC398">
            <v>0</v>
          </cell>
          <cell r="AD398">
            <v>0</v>
          </cell>
          <cell r="AE398">
            <v>0</v>
          </cell>
          <cell r="AF398">
            <v>0</v>
          </cell>
          <cell r="AG398">
            <v>0</v>
          </cell>
          <cell r="AH398">
            <v>0</v>
          </cell>
          <cell r="AI398">
            <v>0</v>
          </cell>
          <cell r="AJ398">
            <v>0</v>
          </cell>
          <cell r="AK398">
            <v>0</v>
          </cell>
          <cell r="AL398">
            <v>0</v>
          </cell>
          <cell r="AM398">
            <v>0</v>
          </cell>
          <cell r="AN398">
            <v>0</v>
          </cell>
          <cell r="AO398">
            <v>0</v>
          </cell>
          <cell r="AQ398"/>
          <cell r="AR398"/>
          <cell r="AS398"/>
          <cell r="AT398"/>
          <cell r="AU398"/>
          <cell r="AV398"/>
          <cell r="AW398"/>
          <cell r="AX398">
            <v>0</v>
          </cell>
          <cell r="AY398"/>
          <cell r="AZ398">
            <v>0</v>
          </cell>
          <cell r="BA398">
            <v>0</v>
          </cell>
          <cell r="BB398">
            <v>0</v>
          </cell>
          <cell r="BC398">
            <v>0</v>
          </cell>
          <cell r="BD398">
            <v>0</v>
          </cell>
          <cell r="BE398">
            <v>0</v>
          </cell>
          <cell r="BF398">
            <v>0</v>
          </cell>
          <cell r="BG398">
            <v>0</v>
          </cell>
          <cell r="BH398">
            <v>0</v>
          </cell>
          <cell r="BI398">
            <v>0</v>
          </cell>
          <cell r="BJ398">
            <v>0</v>
          </cell>
          <cell r="BK398">
            <v>0</v>
          </cell>
          <cell r="BL398">
            <v>0</v>
          </cell>
          <cell r="BM398">
            <v>0</v>
          </cell>
          <cell r="BN398">
            <v>0</v>
          </cell>
          <cell r="BO398">
            <v>0</v>
          </cell>
          <cell r="BP398">
            <v>0</v>
          </cell>
          <cell r="BQ398">
            <v>0</v>
          </cell>
          <cell r="BR398">
            <v>0</v>
          </cell>
          <cell r="BS398">
            <v>0</v>
          </cell>
          <cell r="BT398">
            <v>0</v>
          </cell>
          <cell r="BV398" t="str">
            <v>Save on Energy High Performance New Construction Program2016Adjustment</v>
          </cell>
        </row>
        <row r="399">
          <cell r="L399"/>
          <cell r="M399"/>
          <cell r="N399"/>
          <cell r="O399"/>
          <cell r="P399"/>
          <cell r="Q399"/>
          <cell r="R399"/>
          <cell r="S399">
            <v>0</v>
          </cell>
          <cell r="T399"/>
          <cell r="U399">
            <v>0</v>
          </cell>
          <cell r="V399">
            <v>0</v>
          </cell>
          <cell r="W399">
            <v>0</v>
          </cell>
          <cell r="X399">
            <v>0</v>
          </cell>
          <cell r="Y399">
            <v>0</v>
          </cell>
          <cell r="Z399">
            <v>0</v>
          </cell>
          <cell r="AA399">
            <v>0</v>
          </cell>
          <cell r="AB399">
            <v>0</v>
          </cell>
          <cell r="AC399">
            <v>0</v>
          </cell>
          <cell r="AD399">
            <v>0</v>
          </cell>
          <cell r="AE399">
            <v>0</v>
          </cell>
          <cell r="AF399">
            <v>0</v>
          </cell>
          <cell r="AG399">
            <v>0</v>
          </cell>
          <cell r="AH399">
            <v>0</v>
          </cell>
          <cell r="AI399">
            <v>0</v>
          </cell>
          <cell r="AJ399">
            <v>0</v>
          </cell>
          <cell r="AK399">
            <v>0</v>
          </cell>
          <cell r="AL399">
            <v>0</v>
          </cell>
          <cell r="AM399">
            <v>0</v>
          </cell>
          <cell r="AN399">
            <v>0</v>
          </cell>
          <cell r="AO399" t="str">
            <v/>
          </cell>
          <cell r="AQ399"/>
          <cell r="AR399"/>
          <cell r="AS399"/>
          <cell r="AT399"/>
          <cell r="AU399"/>
          <cell r="AV399"/>
          <cell r="AW399"/>
          <cell r="AX399">
            <v>0</v>
          </cell>
          <cell r="AY399"/>
          <cell r="AZ399">
            <v>0</v>
          </cell>
          <cell r="BA399">
            <v>0</v>
          </cell>
          <cell r="BB399">
            <v>0</v>
          </cell>
          <cell r="BC399">
            <v>0</v>
          </cell>
          <cell r="BD399">
            <v>0</v>
          </cell>
          <cell r="BE399">
            <v>0</v>
          </cell>
          <cell r="BF399">
            <v>0</v>
          </cell>
          <cell r="BG399">
            <v>0</v>
          </cell>
          <cell r="BH399">
            <v>0</v>
          </cell>
          <cell r="BI399">
            <v>0</v>
          </cell>
          <cell r="BJ399">
            <v>0</v>
          </cell>
          <cell r="BK399">
            <v>0</v>
          </cell>
          <cell r="BL399">
            <v>0</v>
          </cell>
          <cell r="BM399">
            <v>0</v>
          </cell>
          <cell r="BN399">
            <v>0</v>
          </cell>
          <cell r="BO399">
            <v>0</v>
          </cell>
          <cell r="BP399">
            <v>0</v>
          </cell>
          <cell r="BQ399">
            <v>0</v>
          </cell>
          <cell r="BR399">
            <v>0</v>
          </cell>
          <cell r="BS399">
            <v>0</v>
          </cell>
          <cell r="BT399">
            <v>0</v>
          </cell>
          <cell r="BV399" t="str">
            <v>Save on Energy Existing Building Commissioning Program2016Adjustment</v>
          </cell>
        </row>
        <row r="400">
          <cell r="L400"/>
          <cell r="M400"/>
          <cell r="N400"/>
          <cell r="O400"/>
          <cell r="P400"/>
          <cell r="Q400"/>
          <cell r="R400"/>
          <cell r="S400">
            <v>0</v>
          </cell>
          <cell r="T400"/>
          <cell r="U400">
            <v>0</v>
          </cell>
          <cell r="V400">
            <v>0</v>
          </cell>
          <cell r="W400">
            <v>0</v>
          </cell>
          <cell r="X400">
            <v>0</v>
          </cell>
          <cell r="Y400">
            <v>0</v>
          </cell>
          <cell r="Z400">
            <v>0</v>
          </cell>
          <cell r="AA400">
            <v>0</v>
          </cell>
          <cell r="AB400">
            <v>0</v>
          </cell>
          <cell r="AC400">
            <v>0</v>
          </cell>
          <cell r="AD400">
            <v>0</v>
          </cell>
          <cell r="AE400">
            <v>0</v>
          </cell>
          <cell r="AF400">
            <v>0</v>
          </cell>
          <cell r="AG400">
            <v>0</v>
          </cell>
          <cell r="AH400">
            <v>0</v>
          </cell>
          <cell r="AI400">
            <v>0</v>
          </cell>
          <cell r="AJ400">
            <v>0</v>
          </cell>
          <cell r="AK400">
            <v>0</v>
          </cell>
          <cell r="AL400">
            <v>0</v>
          </cell>
          <cell r="AM400">
            <v>0</v>
          </cell>
          <cell r="AN400">
            <v>0</v>
          </cell>
          <cell r="AO400" t="str">
            <v/>
          </cell>
          <cell r="AQ400"/>
          <cell r="AR400"/>
          <cell r="AS400"/>
          <cell r="AT400"/>
          <cell r="AU400"/>
          <cell r="AV400"/>
          <cell r="AW400"/>
          <cell r="AX400">
            <v>0</v>
          </cell>
          <cell r="AY400"/>
          <cell r="AZ400">
            <v>0</v>
          </cell>
          <cell r="BA400">
            <v>0</v>
          </cell>
          <cell r="BB400">
            <v>0</v>
          </cell>
          <cell r="BC400">
            <v>0</v>
          </cell>
          <cell r="BD400">
            <v>0</v>
          </cell>
          <cell r="BE400">
            <v>0</v>
          </cell>
          <cell r="BF400">
            <v>0</v>
          </cell>
          <cell r="BG400">
            <v>0</v>
          </cell>
          <cell r="BH400">
            <v>0</v>
          </cell>
          <cell r="BI400">
            <v>0</v>
          </cell>
          <cell r="BJ400">
            <v>0</v>
          </cell>
          <cell r="BK400">
            <v>0</v>
          </cell>
          <cell r="BL400">
            <v>0</v>
          </cell>
          <cell r="BM400">
            <v>0</v>
          </cell>
          <cell r="BN400">
            <v>0</v>
          </cell>
          <cell r="BO400">
            <v>0</v>
          </cell>
          <cell r="BP400">
            <v>0</v>
          </cell>
          <cell r="BQ400">
            <v>0</v>
          </cell>
          <cell r="BR400">
            <v>0</v>
          </cell>
          <cell r="BS400">
            <v>0</v>
          </cell>
          <cell r="BT400">
            <v>0</v>
          </cell>
          <cell r="BV400" t="str">
            <v>Save on Energy Business Refrigeration Incentive Program2016Adjustment</v>
          </cell>
        </row>
        <row r="401">
          <cell r="L401"/>
          <cell r="M401"/>
          <cell r="N401"/>
          <cell r="O401"/>
          <cell r="P401"/>
          <cell r="Q401"/>
          <cell r="R401"/>
          <cell r="S401">
            <v>0</v>
          </cell>
          <cell r="T401"/>
          <cell r="U401">
            <v>0</v>
          </cell>
          <cell r="V401">
            <v>0</v>
          </cell>
          <cell r="W401">
            <v>0</v>
          </cell>
          <cell r="X401">
            <v>0</v>
          </cell>
          <cell r="Y401">
            <v>0</v>
          </cell>
          <cell r="Z401">
            <v>0</v>
          </cell>
          <cell r="AA401">
            <v>0</v>
          </cell>
          <cell r="AB401">
            <v>0</v>
          </cell>
          <cell r="AC401">
            <v>0</v>
          </cell>
          <cell r="AD401">
            <v>0</v>
          </cell>
          <cell r="AE401">
            <v>0</v>
          </cell>
          <cell r="AF401">
            <v>0</v>
          </cell>
          <cell r="AG401">
            <v>0</v>
          </cell>
          <cell r="AH401">
            <v>0</v>
          </cell>
          <cell r="AI401">
            <v>0</v>
          </cell>
          <cell r="AJ401">
            <v>0</v>
          </cell>
          <cell r="AK401">
            <v>0</v>
          </cell>
          <cell r="AL401">
            <v>0</v>
          </cell>
          <cell r="AM401">
            <v>0</v>
          </cell>
          <cell r="AN401">
            <v>0</v>
          </cell>
          <cell r="AO401">
            <v>0</v>
          </cell>
          <cell r="AQ401"/>
          <cell r="AR401"/>
          <cell r="AS401"/>
          <cell r="AT401"/>
          <cell r="AU401"/>
          <cell r="AV401"/>
          <cell r="AW401"/>
          <cell r="AX401">
            <v>0</v>
          </cell>
          <cell r="AY401"/>
          <cell r="AZ401">
            <v>0</v>
          </cell>
          <cell r="BA401">
            <v>0</v>
          </cell>
          <cell r="BB401">
            <v>0</v>
          </cell>
          <cell r="BC401">
            <v>0</v>
          </cell>
          <cell r="BD401">
            <v>0</v>
          </cell>
          <cell r="BE401">
            <v>0</v>
          </cell>
          <cell r="BF401">
            <v>0</v>
          </cell>
          <cell r="BG401">
            <v>0</v>
          </cell>
          <cell r="BH401">
            <v>0</v>
          </cell>
          <cell r="BI401">
            <v>0</v>
          </cell>
          <cell r="BJ401">
            <v>0</v>
          </cell>
          <cell r="BK401">
            <v>0</v>
          </cell>
          <cell r="BL401">
            <v>0</v>
          </cell>
          <cell r="BM401">
            <v>0</v>
          </cell>
          <cell r="BN401">
            <v>0</v>
          </cell>
          <cell r="BO401">
            <v>0</v>
          </cell>
          <cell r="BP401">
            <v>0</v>
          </cell>
          <cell r="BQ401">
            <v>0</v>
          </cell>
          <cell r="BR401">
            <v>0</v>
          </cell>
          <cell r="BS401">
            <v>0</v>
          </cell>
          <cell r="BT401">
            <v>0</v>
          </cell>
          <cell r="BV401" t="str">
            <v>Save on Energy Process &amp; Systems Upgrades Program2016Adjustment</v>
          </cell>
        </row>
        <row r="402">
          <cell r="L402"/>
          <cell r="M402"/>
          <cell r="N402"/>
          <cell r="O402"/>
          <cell r="P402"/>
          <cell r="Q402"/>
          <cell r="R402"/>
          <cell r="S402">
            <v>0</v>
          </cell>
          <cell r="T402"/>
          <cell r="U402">
            <v>0</v>
          </cell>
          <cell r="V402">
            <v>0</v>
          </cell>
          <cell r="W402">
            <v>0</v>
          </cell>
          <cell r="X402">
            <v>0</v>
          </cell>
          <cell r="Y402">
            <v>0</v>
          </cell>
          <cell r="Z402">
            <v>0</v>
          </cell>
          <cell r="AA402">
            <v>0</v>
          </cell>
          <cell r="AB402">
            <v>0</v>
          </cell>
          <cell r="AC402">
            <v>0</v>
          </cell>
          <cell r="AD402">
            <v>0</v>
          </cell>
          <cell r="AE402">
            <v>0</v>
          </cell>
          <cell r="AF402">
            <v>0</v>
          </cell>
          <cell r="AG402">
            <v>0</v>
          </cell>
          <cell r="AH402">
            <v>0</v>
          </cell>
          <cell r="AI402">
            <v>0</v>
          </cell>
          <cell r="AJ402">
            <v>0</v>
          </cell>
          <cell r="AK402">
            <v>0</v>
          </cell>
          <cell r="AL402">
            <v>0</v>
          </cell>
          <cell r="AM402">
            <v>0</v>
          </cell>
          <cell r="AN402">
            <v>0</v>
          </cell>
          <cell r="AO402" t="str">
            <v/>
          </cell>
          <cell r="AQ402"/>
          <cell r="AR402"/>
          <cell r="AS402"/>
          <cell r="AT402"/>
          <cell r="AU402"/>
          <cell r="AV402"/>
          <cell r="AW402"/>
          <cell r="AX402">
            <v>0</v>
          </cell>
          <cell r="AY402"/>
          <cell r="AZ402">
            <v>0</v>
          </cell>
          <cell r="BA402">
            <v>0</v>
          </cell>
          <cell r="BB402">
            <v>0</v>
          </cell>
          <cell r="BC402">
            <v>0</v>
          </cell>
          <cell r="BD402">
            <v>0</v>
          </cell>
          <cell r="BE402">
            <v>0</v>
          </cell>
          <cell r="BF402">
            <v>0</v>
          </cell>
          <cell r="BG402">
            <v>0</v>
          </cell>
          <cell r="BH402">
            <v>0</v>
          </cell>
          <cell r="BI402">
            <v>0</v>
          </cell>
          <cell r="BJ402">
            <v>0</v>
          </cell>
          <cell r="BK402">
            <v>0</v>
          </cell>
          <cell r="BL402">
            <v>0</v>
          </cell>
          <cell r="BM402">
            <v>0</v>
          </cell>
          <cell r="BN402">
            <v>0</v>
          </cell>
          <cell r="BO402">
            <v>0</v>
          </cell>
          <cell r="BP402">
            <v>0</v>
          </cell>
          <cell r="BQ402">
            <v>0</v>
          </cell>
          <cell r="BR402">
            <v>0</v>
          </cell>
          <cell r="BS402">
            <v>0</v>
          </cell>
          <cell r="BT402">
            <v>0</v>
          </cell>
          <cell r="BV402" t="str">
            <v>Save on Energy Energy Manager Program2016Adjustment</v>
          </cell>
        </row>
        <row r="403">
          <cell r="L403"/>
          <cell r="M403"/>
          <cell r="N403"/>
          <cell r="O403"/>
          <cell r="P403"/>
          <cell r="Q403"/>
          <cell r="R403"/>
          <cell r="S403">
            <v>0</v>
          </cell>
          <cell r="T403"/>
          <cell r="U403">
            <v>0</v>
          </cell>
          <cell r="V403">
            <v>0</v>
          </cell>
          <cell r="W403">
            <v>0</v>
          </cell>
          <cell r="X403">
            <v>0</v>
          </cell>
          <cell r="Y403">
            <v>0</v>
          </cell>
          <cell r="Z403">
            <v>0</v>
          </cell>
          <cell r="AA403">
            <v>0</v>
          </cell>
          <cell r="AB403">
            <v>0</v>
          </cell>
          <cell r="AC403">
            <v>0</v>
          </cell>
          <cell r="AD403">
            <v>0</v>
          </cell>
          <cell r="AE403">
            <v>0</v>
          </cell>
          <cell r="AF403">
            <v>0</v>
          </cell>
          <cell r="AG403">
            <v>0</v>
          </cell>
          <cell r="AH403">
            <v>0</v>
          </cell>
          <cell r="AI403">
            <v>0</v>
          </cell>
          <cell r="AJ403">
            <v>0</v>
          </cell>
          <cell r="AK403">
            <v>0</v>
          </cell>
          <cell r="AL403">
            <v>0</v>
          </cell>
          <cell r="AM403">
            <v>0</v>
          </cell>
          <cell r="AN403">
            <v>0</v>
          </cell>
          <cell r="AO403" t="str">
            <v/>
          </cell>
          <cell r="AQ403"/>
          <cell r="AR403"/>
          <cell r="AS403"/>
          <cell r="AT403"/>
          <cell r="AU403"/>
          <cell r="AV403"/>
          <cell r="AW403"/>
          <cell r="AX403">
            <v>0</v>
          </cell>
          <cell r="AY403"/>
          <cell r="AZ403">
            <v>0</v>
          </cell>
          <cell r="BA403">
            <v>0</v>
          </cell>
          <cell r="BB403">
            <v>0</v>
          </cell>
          <cell r="BC403">
            <v>0</v>
          </cell>
          <cell r="BD403">
            <v>0</v>
          </cell>
          <cell r="BE403">
            <v>0</v>
          </cell>
          <cell r="BF403">
            <v>0</v>
          </cell>
          <cell r="BG403">
            <v>0</v>
          </cell>
          <cell r="BH403">
            <v>0</v>
          </cell>
          <cell r="BI403">
            <v>0</v>
          </cell>
          <cell r="BJ403">
            <v>0</v>
          </cell>
          <cell r="BK403">
            <v>0</v>
          </cell>
          <cell r="BL403">
            <v>0</v>
          </cell>
          <cell r="BM403">
            <v>0</v>
          </cell>
          <cell r="BN403">
            <v>0</v>
          </cell>
          <cell r="BO403">
            <v>0</v>
          </cell>
          <cell r="BP403">
            <v>0</v>
          </cell>
          <cell r="BQ403">
            <v>0</v>
          </cell>
          <cell r="BR403">
            <v>0</v>
          </cell>
          <cell r="BS403">
            <v>0</v>
          </cell>
          <cell r="BT403">
            <v>0</v>
          </cell>
          <cell r="BV403" t="str">
            <v>Save on Energy Monitoring &amp; Targeting Program2016Adjustment</v>
          </cell>
        </row>
        <row r="404">
          <cell r="L404"/>
          <cell r="M404"/>
          <cell r="N404"/>
          <cell r="O404"/>
          <cell r="P404"/>
          <cell r="Q404"/>
          <cell r="R404"/>
          <cell r="S404">
            <v>0</v>
          </cell>
          <cell r="T404"/>
          <cell r="U404">
            <v>0</v>
          </cell>
          <cell r="V404">
            <v>0</v>
          </cell>
          <cell r="W404">
            <v>0</v>
          </cell>
          <cell r="X404">
            <v>0</v>
          </cell>
          <cell r="Y404">
            <v>0</v>
          </cell>
          <cell r="Z404">
            <v>0</v>
          </cell>
          <cell r="AA404">
            <v>0</v>
          </cell>
          <cell r="AB404">
            <v>0</v>
          </cell>
          <cell r="AC404">
            <v>0</v>
          </cell>
          <cell r="AD404">
            <v>0</v>
          </cell>
          <cell r="AE404">
            <v>0</v>
          </cell>
          <cell r="AF404">
            <v>0</v>
          </cell>
          <cell r="AG404">
            <v>0</v>
          </cell>
          <cell r="AH404">
            <v>0</v>
          </cell>
          <cell r="AI404">
            <v>0</v>
          </cell>
          <cell r="AJ404">
            <v>0</v>
          </cell>
          <cell r="AK404">
            <v>0</v>
          </cell>
          <cell r="AL404">
            <v>0</v>
          </cell>
          <cell r="AM404">
            <v>0</v>
          </cell>
          <cell r="AN404">
            <v>0</v>
          </cell>
          <cell r="AO404">
            <v>0</v>
          </cell>
          <cell r="AQ404"/>
          <cell r="AR404"/>
          <cell r="AS404"/>
          <cell r="AT404"/>
          <cell r="AU404"/>
          <cell r="AV404"/>
          <cell r="AW404"/>
          <cell r="AX404">
            <v>0</v>
          </cell>
          <cell r="AY404"/>
          <cell r="AZ404">
            <v>0</v>
          </cell>
          <cell r="BA404">
            <v>0</v>
          </cell>
          <cell r="BB404">
            <v>0</v>
          </cell>
          <cell r="BC404">
            <v>0</v>
          </cell>
          <cell r="BD404">
            <v>0</v>
          </cell>
          <cell r="BE404">
            <v>0</v>
          </cell>
          <cell r="BF404">
            <v>0</v>
          </cell>
          <cell r="BG404">
            <v>0</v>
          </cell>
          <cell r="BH404">
            <v>0</v>
          </cell>
          <cell r="BI404">
            <v>0</v>
          </cell>
          <cell r="BJ404">
            <v>0</v>
          </cell>
          <cell r="BK404">
            <v>0</v>
          </cell>
          <cell r="BL404">
            <v>0</v>
          </cell>
          <cell r="BM404">
            <v>0</v>
          </cell>
          <cell r="BN404">
            <v>0</v>
          </cell>
          <cell r="BO404">
            <v>0</v>
          </cell>
          <cell r="BP404">
            <v>0</v>
          </cell>
          <cell r="BQ404">
            <v>0</v>
          </cell>
          <cell r="BR404">
            <v>0</v>
          </cell>
          <cell r="BS404">
            <v>0</v>
          </cell>
          <cell r="BT404">
            <v>0</v>
          </cell>
          <cell r="BV404" t="str">
            <v>Save on Energy Retrofit Program - P4P2016Adjustment</v>
          </cell>
        </row>
        <row r="405">
          <cell r="L405"/>
          <cell r="M405"/>
          <cell r="N405"/>
          <cell r="O405"/>
          <cell r="P405"/>
          <cell r="Q405"/>
          <cell r="R405"/>
          <cell r="S405">
            <v>0</v>
          </cell>
          <cell r="T405"/>
          <cell r="U405">
            <v>0</v>
          </cell>
          <cell r="V405">
            <v>0</v>
          </cell>
          <cell r="W405">
            <v>0</v>
          </cell>
          <cell r="X405">
            <v>0</v>
          </cell>
          <cell r="Y405">
            <v>0</v>
          </cell>
          <cell r="Z405">
            <v>0</v>
          </cell>
          <cell r="AA405">
            <v>0</v>
          </cell>
          <cell r="AB405">
            <v>0</v>
          </cell>
          <cell r="AC405">
            <v>0</v>
          </cell>
          <cell r="AD405">
            <v>0</v>
          </cell>
          <cell r="AE405">
            <v>0</v>
          </cell>
          <cell r="AF405">
            <v>0</v>
          </cell>
          <cell r="AG405">
            <v>0</v>
          </cell>
          <cell r="AH405">
            <v>0</v>
          </cell>
          <cell r="AI405">
            <v>0</v>
          </cell>
          <cell r="AJ405">
            <v>0</v>
          </cell>
          <cell r="AK405">
            <v>0</v>
          </cell>
          <cell r="AL405">
            <v>0</v>
          </cell>
          <cell r="AM405">
            <v>0</v>
          </cell>
          <cell r="AN405">
            <v>0</v>
          </cell>
          <cell r="AO405" t="str">
            <v/>
          </cell>
          <cell r="AQ405"/>
          <cell r="AR405"/>
          <cell r="AS405"/>
          <cell r="AT405"/>
          <cell r="AU405"/>
          <cell r="AV405"/>
          <cell r="AW405"/>
          <cell r="AX405">
            <v>0</v>
          </cell>
          <cell r="AY405"/>
          <cell r="AZ405">
            <v>0</v>
          </cell>
          <cell r="BA405">
            <v>0</v>
          </cell>
          <cell r="BB405">
            <v>0</v>
          </cell>
          <cell r="BC405">
            <v>0</v>
          </cell>
          <cell r="BD405">
            <v>0</v>
          </cell>
          <cell r="BE405">
            <v>0</v>
          </cell>
          <cell r="BF405">
            <v>0</v>
          </cell>
          <cell r="BG405">
            <v>0</v>
          </cell>
          <cell r="BH405">
            <v>0</v>
          </cell>
          <cell r="BI405">
            <v>0</v>
          </cell>
          <cell r="BJ405">
            <v>0</v>
          </cell>
          <cell r="BK405">
            <v>0</v>
          </cell>
          <cell r="BL405">
            <v>0</v>
          </cell>
          <cell r="BM405">
            <v>0</v>
          </cell>
          <cell r="BN405">
            <v>0</v>
          </cell>
          <cell r="BO405">
            <v>0</v>
          </cell>
          <cell r="BP405">
            <v>0</v>
          </cell>
          <cell r="BQ405">
            <v>0</v>
          </cell>
          <cell r="BR405">
            <v>0</v>
          </cell>
          <cell r="BS405">
            <v>0</v>
          </cell>
          <cell r="BT405">
            <v>0</v>
          </cell>
          <cell r="BV405" t="str">
            <v>Save on Energy Process &amp; Systems Upgrades Program - P4P2016Adjustment</v>
          </cell>
        </row>
        <row r="406">
          <cell r="L406"/>
          <cell r="M406"/>
          <cell r="N406"/>
          <cell r="O406"/>
          <cell r="P406"/>
          <cell r="Q406"/>
          <cell r="R406"/>
          <cell r="S406">
            <v>0</v>
          </cell>
          <cell r="T406"/>
          <cell r="U406">
            <v>0</v>
          </cell>
          <cell r="V406">
            <v>0</v>
          </cell>
          <cell r="W406">
            <v>0</v>
          </cell>
          <cell r="X406">
            <v>0</v>
          </cell>
          <cell r="Y406">
            <v>0</v>
          </cell>
          <cell r="Z406">
            <v>0</v>
          </cell>
          <cell r="AA406">
            <v>0</v>
          </cell>
          <cell r="AB406">
            <v>0</v>
          </cell>
          <cell r="AC406">
            <v>0</v>
          </cell>
          <cell r="AD406">
            <v>0</v>
          </cell>
          <cell r="AE406">
            <v>0</v>
          </cell>
          <cell r="AF406">
            <v>0</v>
          </cell>
          <cell r="AG406">
            <v>0</v>
          </cell>
          <cell r="AH406">
            <v>0</v>
          </cell>
          <cell r="AI406">
            <v>0</v>
          </cell>
          <cell r="AJ406">
            <v>0</v>
          </cell>
          <cell r="AK406">
            <v>0</v>
          </cell>
          <cell r="AL406">
            <v>0</v>
          </cell>
          <cell r="AM406">
            <v>0</v>
          </cell>
          <cell r="AN406">
            <v>0</v>
          </cell>
          <cell r="AO406" t="str">
            <v/>
          </cell>
          <cell r="AQ406"/>
          <cell r="AR406"/>
          <cell r="AS406"/>
          <cell r="AT406"/>
          <cell r="AU406"/>
          <cell r="AV406"/>
          <cell r="AW406"/>
          <cell r="AX406">
            <v>0</v>
          </cell>
          <cell r="AY406"/>
          <cell r="AZ406">
            <v>0</v>
          </cell>
          <cell r="BA406">
            <v>0</v>
          </cell>
          <cell r="BB406">
            <v>0</v>
          </cell>
          <cell r="BC406">
            <v>0</v>
          </cell>
          <cell r="BD406">
            <v>0</v>
          </cell>
          <cell r="BE406">
            <v>0</v>
          </cell>
          <cell r="BF406">
            <v>0</v>
          </cell>
          <cell r="BG406">
            <v>0</v>
          </cell>
          <cell r="BH406">
            <v>0</v>
          </cell>
          <cell r="BI406">
            <v>0</v>
          </cell>
          <cell r="BJ406">
            <v>0</v>
          </cell>
          <cell r="BK406">
            <v>0</v>
          </cell>
          <cell r="BL406">
            <v>0</v>
          </cell>
          <cell r="BM406">
            <v>0</v>
          </cell>
          <cell r="BN406">
            <v>0</v>
          </cell>
          <cell r="BO406">
            <v>0</v>
          </cell>
          <cell r="BP406">
            <v>0</v>
          </cell>
          <cell r="BQ406">
            <v>0</v>
          </cell>
          <cell r="BR406">
            <v>0</v>
          </cell>
          <cell r="BS406">
            <v>0</v>
          </cell>
          <cell r="BT406">
            <v>0</v>
          </cell>
          <cell r="BV406" t="str">
            <v>Adaptive Thermostat Local Program2016Adjustment</v>
          </cell>
        </row>
        <row r="407">
          <cell r="L407"/>
          <cell r="M407"/>
          <cell r="N407"/>
          <cell r="O407"/>
          <cell r="P407"/>
          <cell r="Q407"/>
          <cell r="R407"/>
          <cell r="S407">
            <v>0</v>
          </cell>
          <cell r="T407"/>
          <cell r="U407">
            <v>0</v>
          </cell>
          <cell r="V407">
            <v>0</v>
          </cell>
          <cell r="W407">
            <v>0</v>
          </cell>
          <cell r="X407">
            <v>0</v>
          </cell>
          <cell r="Y407">
            <v>0</v>
          </cell>
          <cell r="Z407">
            <v>0</v>
          </cell>
          <cell r="AA407">
            <v>0</v>
          </cell>
          <cell r="AB407">
            <v>0</v>
          </cell>
          <cell r="AC407">
            <v>0</v>
          </cell>
          <cell r="AD407">
            <v>0</v>
          </cell>
          <cell r="AE407">
            <v>0</v>
          </cell>
          <cell r="AF407">
            <v>0</v>
          </cell>
          <cell r="AG407">
            <v>0</v>
          </cell>
          <cell r="AH407">
            <v>0</v>
          </cell>
          <cell r="AI407">
            <v>0</v>
          </cell>
          <cell r="AJ407">
            <v>0</v>
          </cell>
          <cell r="AK407">
            <v>0</v>
          </cell>
          <cell r="AL407">
            <v>0</v>
          </cell>
          <cell r="AM407">
            <v>0</v>
          </cell>
          <cell r="AN407">
            <v>0</v>
          </cell>
          <cell r="AO407">
            <v>0</v>
          </cell>
          <cell r="AQ407"/>
          <cell r="AR407"/>
          <cell r="AS407"/>
          <cell r="AT407"/>
          <cell r="AU407"/>
          <cell r="AV407"/>
          <cell r="AW407"/>
          <cell r="AX407">
            <v>0</v>
          </cell>
          <cell r="AY407"/>
          <cell r="AZ407">
            <v>0</v>
          </cell>
          <cell r="BA407">
            <v>0</v>
          </cell>
          <cell r="BB407">
            <v>0</v>
          </cell>
          <cell r="BC407">
            <v>0</v>
          </cell>
          <cell r="BD407">
            <v>0</v>
          </cell>
          <cell r="BE407">
            <v>0</v>
          </cell>
          <cell r="BF407">
            <v>0</v>
          </cell>
          <cell r="BG407">
            <v>0</v>
          </cell>
          <cell r="BH407">
            <v>0</v>
          </cell>
          <cell r="BI407">
            <v>0</v>
          </cell>
          <cell r="BJ407">
            <v>0</v>
          </cell>
          <cell r="BK407">
            <v>0</v>
          </cell>
          <cell r="BL407">
            <v>0</v>
          </cell>
          <cell r="BM407">
            <v>0</v>
          </cell>
          <cell r="BN407">
            <v>0</v>
          </cell>
          <cell r="BO407">
            <v>0</v>
          </cell>
          <cell r="BP407">
            <v>0</v>
          </cell>
          <cell r="BQ407">
            <v>0</v>
          </cell>
          <cell r="BR407">
            <v>0</v>
          </cell>
          <cell r="BS407">
            <v>0</v>
          </cell>
          <cell r="BT407">
            <v>0</v>
          </cell>
          <cell r="BV407" t="str">
            <v>Business Refrigeration Incentives Local Program2016Adjustment</v>
          </cell>
        </row>
        <row r="408">
          <cell r="L408"/>
          <cell r="M408"/>
          <cell r="N408"/>
          <cell r="O408"/>
          <cell r="P408"/>
          <cell r="Q408"/>
          <cell r="R408"/>
          <cell r="S408">
            <v>0</v>
          </cell>
          <cell r="T408"/>
          <cell r="U408">
            <v>0</v>
          </cell>
          <cell r="V408">
            <v>0</v>
          </cell>
          <cell r="W408">
            <v>0</v>
          </cell>
          <cell r="X408">
            <v>0</v>
          </cell>
          <cell r="Y408">
            <v>0</v>
          </cell>
          <cell r="Z408">
            <v>0</v>
          </cell>
          <cell r="AA408">
            <v>0</v>
          </cell>
          <cell r="AB408">
            <v>0</v>
          </cell>
          <cell r="AC408">
            <v>0</v>
          </cell>
          <cell r="AD408">
            <v>0</v>
          </cell>
          <cell r="AE408">
            <v>0</v>
          </cell>
          <cell r="AF408">
            <v>0</v>
          </cell>
          <cell r="AG408">
            <v>0</v>
          </cell>
          <cell r="AH408">
            <v>0</v>
          </cell>
          <cell r="AI408">
            <v>0</v>
          </cell>
          <cell r="AJ408">
            <v>0</v>
          </cell>
          <cell r="AK408">
            <v>0</v>
          </cell>
          <cell r="AL408">
            <v>0</v>
          </cell>
          <cell r="AM408">
            <v>0</v>
          </cell>
          <cell r="AN408">
            <v>0</v>
          </cell>
          <cell r="AO408" t="str">
            <v/>
          </cell>
          <cell r="AQ408"/>
          <cell r="AR408"/>
          <cell r="AS408"/>
          <cell r="AT408"/>
          <cell r="AU408"/>
          <cell r="AV408"/>
          <cell r="AW408"/>
          <cell r="AX408">
            <v>0</v>
          </cell>
          <cell r="AY408"/>
          <cell r="AZ408">
            <v>0</v>
          </cell>
          <cell r="BA408">
            <v>0</v>
          </cell>
          <cell r="BB408">
            <v>0</v>
          </cell>
          <cell r="BC408">
            <v>0</v>
          </cell>
          <cell r="BD408">
            <v>0</v>
          </cell>
          <cell r="BE408">
            <v>0</v>
          </cell>
          <cell r="BF408">
            <v>0</v>
          </cell>
          <cell r="BG408">
            <v>0</v>
          </cell>
          <cell r="BH408">
            <v>0</v>
          </cell>
          <cell r="BI408">
            <v>0</v>
          </cell>
          <cell r="BJ408">
            <v>0</v>
          </cell>
          <cell r="BK408">
            <v>0</v>
          </cell>
          <cell r="BL408">
            <v>0</v>
          </cell>
          <cell r="BM408">
            <v>0</v>
          </cell>
          <cell r="BN408">
            <v>0</v>
          </cell>
          <cell r="BO408">
            <v>0</v>
          </cell>
          <cell r="BP408">
            <v>0</v>
          </cell>
          <cell r="BQ408">
            <v>0</v>
          </cell>
          <cell r="BR408">
            <v>0</v>
          </cell>
          <cell r="BS408">
            <v>0</v>
          </cell>
          <cell r="BT408">
            <v>0</v>
          </cell>
          <cell r="BV408" t="str">
            <v>Conservation on the Coast Home Assistance Local Program2016Adjustment</v>
          </cell>
        </row>
        <row r="409">
          <cell r="L409"/>
          <cell r="M409"/>
          <cell r="N409"/>
          <cell r="O409"/>
          <cell r="P409"/>
          <cell r="Q409"/>
          <cell r="R409"/>
          <cell r="S409">
            <v>0</v>
          </cell>
          <cell r="T409"/>
          <cell r="U409">
            <v>0</v>
          </cell>
          <cell r="V409">
            <v>0</v>
          </cell>
          <cell r="W409">
            <v>0</v>
          </cell>
          <cell r="X409">
            <v>0</v>
          </cell>
          <cell r="Y409">
            <v>0</v>
          </cell>
          <cell r="Z409">
            <v>0</v>
          </cell>
          <cell r="AA409">
            <v>0</v>
          </cell>
          <cell r="AB409">
            <v>0</v>
          </cell>
          <cell r="AC409">
            <v>0</v>
          </cell>
          <cell r="AD409">
            <v>0</v>
          </cell>
          <cell r="AE409">
            <v>0</v>
          </cell>
          <cell r="AF409">
            <v>0</v>
          </cell>
          <cell r="AG409">
            <v>0</v>
          </cell>
          <cell r="AH409">
            <v>0</v>
          </cell>
          <cell r="AI409">
            <v>0</v>
          </cell>
          <cell r="AJ409">
            <v>0</v>
          </cell>
          <cell r="AK409">
            <v>0</v>
          </cell>
          <cell r="AL409">
            <v>0</v>
          </cell>
          <cell r="AM409">
            <v>0</v>
          </cell>
          <cell r="AN409">
            <v>0</v>
          </cell>
          <cell r="AO409" t="str">
            <v/>
          </cell>
          <cell r="AQ409"/>
          <cell r="AR409"/>
          <cell r="AS409"/>
          <cell r="AT409"/>
          <cell r="AU409"/>
          <cell r="AV409"/>
          <cell r="AW409"/>
          <cell r="AX409">
            <v>0</v>
          </cell>
          <cell r="AY409"/>
          <cell r="AZ409">
            <v>0</v>
          </cell>
          <cell r="BA409">
            <v>0</v>
          </cell>
          <cell r="BB409">
            <v>0</v>
          </cell>
          <cell r="BC409">
            <v>0</v>
          </cell>
          <cell r="BD409">
            <v>0</v>
          </cell>
          <cell r="BE409">
            <v>0</v>
          </cell>
          <cell r="BF409">
            <v>0</v>
          </cell>
          <cell r="BG409">
            <v>0</v>
          </cell>
          <cell r="BH409">
            <v>0</v>
          </cell>
          <cell r="BI409">
            <v>0</v>
          </cell>
          <cell r="BJ409">
            <v>0</v>
          </cell>
          <cell r="BK409">
            <v>0</v>
          </cell>
          <cell r="BL409">
            <v>0</v>
          </cell>
          <cell r="BM409">
            <v>0</v>
          </cell>
          <cell r="BN409">
            <v>0</v>
          </cell>
          <cell r="BO409">
            <v>0</v>
          </cell>
          <cell r="BP409">
            <v>0</v>
          </cell>
          <cell r="BQ409">
            <v>0</v>
          </cell>
          <cell r="BR409">
            <v>0</v>
          </cell>
          <cell r="BS409">
            <v>0</v>
          </cell>
          <cell r="BT409">
            <v>0</v>
          </cell>
          <cell r="BV409" t="str">
            <v>Conservation on the Coast Small Business Lighting Local Program2016Adjustment</v>
          </cell>
        </row>
        <row r="410">
          <cell r="L410"/>
          <cell r="M410"/>
          <cell r="N410"/>
          <cell r="O410"/>
          <cell r="P410"/>
          <cell r="Q410"/>
          <cell r="R410"/>
          <cell r="S410">
            <v>0</v>
          </cell>
          <cell r="T410"/>
          <cell r="U410">
            <v>0</v>
          </cell>
          <cell r="V410">
            <v>0</v>
          </cell>
          <cell r="W410">
            <v>0</v>
          </cell>
          <cell r="X410">
            <v>0</v>
          </cell>
          <cell r="Y410">
            <v>0</v>
          </cell>
          <cell r="Z410">
            <v>0</v>
          </cell>
          <cell r="AA410">
            <v>0</v>
          </cell>
          <cell r="AB410">
            <v>0</v>
          </cell>
          <cell r="AC410">
            <v>0</v>
          </cell>
          <cell r="AD410">
            <v>0</v>
          </cell>
          <cell r="AE410">
            <v>0</v>
          </cell>
          <cell r="AF410">
            <v>0</v>
          </cell>
          <cell r="AG410">
            <v>0</v>
          </cell>
          <cell r="AH410">
            <v>0</v>
          </cell>
          <cell r="AI410">
            <v>0</v>
          </cell>
          <cell r="AJ410">
            <v>0</v>
          </cell>
          <cell r="AK410">
            <v>0</v>
          </cell>
          <cell r="AL410">
            <v>0</v>
          </cell>
          <cell r="AM410">
            <v>0</v>
          </cell>
          <cell r="AN410">
            <v>0</v>
          </cell>
          <cell r="AO410">
            <v>0</v>
          </cell>
          <cell r="AQ410"/>
          <cell r="AR410"/>
          <cell r="AS410"/>
          <cell r="AT410"/>
          <cell r="AU410"/>
          <cell r="AV410"/>
          <cell r="AW410"/>
          <cell r="AX410">
            <v>0</v>
          </cell>
          <cell r="AY410"/>
          <cell r="AZ410">
            <v>0</v>
          </cell>
          <cell r="BA410">
            <v>0</v>
          </cell>
          <cell r="BB410">
            <v>0</v>
          </cell>
          <cell r="BC410">
            <v>0</v>
          </cell>
          <cell r="BD410">
            <v>0</v>
          </cell>
          <cell r="BE410">
            <v>0</v>
          </cell>
          <cell r="BF410">
            <v>0</v>
          </cell>
          <cell r="BG410">
            <v>0</v>
          </cell>
          <cell r="BH410">
            <v>0</v>
          </cell>
          <cell r="BI410">
            <v>0</v>
          </cell>
          <cell r="BJ410">
            <v>0</v>
          </cell>
          <cell r="BK410">
            <v>0</v>
          </cell>
          <cell r="BL410">
            <v>0</v>
          </cell>
          <cell r="BM410">
            <v>0</v>
          </cell>
          <cell r="BN410">
            <v>0</v>
          </cell>
          <cell r="BO410">
            <v>0</v>
          </cell>
          <cell r="BP410">
            <v>0</v>
          </cell>
          <cell r="BQ410">
            <v>0</v>
          </cell>
          <cell r="BR410">
            <v>0</v>
          </cell>
          <cell r="BS410">
            <v>0</v>
          </cell>
          <cell r="BT410">
            <v>0</v>
          </cell>
          <cell r="BV410" t="str">
            <v>First Nations Conservation Local Program2016Adjustment</v>
          </cell>
        </row>
        <row r="411">
          <cell r="L411"/>
          <cell r="M411"/>
          <cell r="N411"/>
          <cell r="O411"/>
          <cell r="P411"/>
          <cell r="Q411"/>
          <cell r="R411"/>
          <cell r="S411">
            <v>0</v>
          </cell>
          <cell r="T411"/>
          <cell r="U411">
            <v>0</v>
          </cell>
          <cell r="V411">
            <v>0</v>
          </cell>
          <cell r="W411">
            <v>0</v>
          </cell>
          <cell r="X411">
            <v>0</v>
          </cell>
          <cell r="Y411">
            <v>0</v>
          </cell>
          <cell r="Z411">
            <v>0</v>
          </cell>
          <cell r="AA411">
            <v>0</v>
          </cell>
          <cell r="AB411">
            <v>0</v>
          </cell>
          <cell r="AC411">
            <v>0</v>
          </cell>
          <cell r="AD411">
            <v>0</v>
          </cell>
          <cell r="AE411">
            <v>0</v>
          </cell>
          <cell r="AF411">
            <v>0</v>
          </cell>
          <cell r="AG411">
            <v>0</v>
          </cell>
          <cell r="AH411">
            <v>0</v>
          </cell>
          <cell r="AI411">
            <v>0</v>
          </cell>
          <cell r="AJ411">
            <v>0</v>
          </cell>
          <cell r="AK411">
            <v>0</v>
          </cell>
          <cell r="AL411">
            <v>0</v>
          </cell>
          <cell r="AM411">
            <v>0</v>
          </cell>
          <cell r="AN411">
            <v>0</v>
          </cell>
          <cell r="AO411" t="str">
            <v/>
          </cell>
          <cell r="AQ411"/>
          <cell r="AR411"/>
          <cell r="AS411"/>
          <cell r="AT411"/>
          <cell r="AU411"/>
          <cell r="AV411"/>
          <cell r="AW411"/>
          <cell r="AX411">
            <v>0</v>
          </cell>
          <cell r="AY411"/>
          <cell r="AZ411">
            <v>0</v>
          </cell>
          <cell r="BA411">
            <v>0</v>
          </cell>
          <cell r="BB411">
            <v>0</v>
          </cell>
          <cell r="BC411">
            <v>0</v>
          </cell>
          <cell r="BD411">
            <v>0</v>
          </cell>
          <cell r="BE411">
            <v>0</v>
          </cell>
          <cell r="BF411">
            <v>0</v>
          </cell>
          <cell r="BG411">
            <v>0</v>
          </cell>
          <cell r="BH411">
            <v>0</v>
          </cell>
          <cell r="BI411">
            <v>0</v>
          </cell>
          <cell r="BJ411">
            <v>0</v>
          </cell>
          <cell r="BK411">
            <v>0</v>
          </cell>
          <cell r="BL411">
            <v>0</v>
          </cell>
          <cell r="BM411">
            <v>0</v>
          </cell>
          <cell r="BN411">
            <v>0</v>
          </cell>
          <cell r="BO411">
            <v>0</v>
          </cell>
          <cell r="BP411">
            <v>0</v>
          </cell>
          <cell r="BQ411">
            <v>0</v>
          </cell>
          <cell r="BR411">
            <v>0</v>
          </cell>
          <cell r="BS411">
            <v>0</v>
          </cell>
          <cell r="BT411">
            <v>0</v>
          </cell>
          <cell r="BV411" t="str">
            <v>High Efficiency Agriculturual Pumping Local Program2016Adjustment</v>
          </cell>
        </row>
        <row r="412">
          <cell r="L412"/>
          <cell r="M412"/>
          <cell r="N412"/>
          <cell r="O412"/>
          <cell r="P412"/>
          <cell r="Q412"/>
          <cell r="R412"/>
          <cell r="S412">
            <v>0</v>
          </cell>
          <cell r="T412"/>
          <cell r="U412">
            <v>0</v>
          </cell>
          <cell r="V412">
            <v>0</v>
          </cell>
          <cell r="W412">
            <v>0</v>
          </cell>
          <cell r="X412">
            <v>0</v>
          </cell>
          <cell r="Y412">
            <v>0</v>
          </cell>
          <cell r="Z412">
            <v>0</v>
          </cell>
          <cell r="AA412">
            <v>0</v>
          </cell>
          <cell r="AB412">
            <v>0</v>
          </cell>
          <cell r="AC412">
            <v>0</v>
          </cell>
          <cell r="AD412">
            <v>0</v>
          </cell>
          <cell r="AE412">
            <v>0</v>
          </cell>
          <cell r="AF412">
            <v>0</v>
          </cell>
          <cell r="AG412">
            <v>0</v>
          </cell>
          <cell r="AH412">
            <v>0</v>
          </cell>
          <cell r="AI412">
            <v>0</v>
          </cell>
          <cell r="AJ412">
            <v>0</v>
          </cell>
          <cell r="AK412">
            <v>0</v>
          </cell>
          <cell r="AL412">
            <v>0</v>
          </cell>
          <cell r="AM412">
            <v>0</v>
          </cell>
          <cell r="AN412">
            <v>0</v>
          </cell>
          <cell r="AO412" t="str">
            <v/>
          </cell>
          <cell r="AQ412"/>
          <cell r="AR412"/>
          <cell r="AS412"/>
          <cell r="AT412"/>
          <cell r="AU412"/>
          <cell r="AV412"/>
          <cell r="AW412"/>
          <cell r="AX412">
            <v>0</v>
          </cell>
          <cell r="AY412"/>
          <cell r="AZ412">
            <v>0</v>
          </cell>
          <cell r="BA412">
            <v>0</v>
          </cell>
          <cell r="BB412">
            <v>0</v>
          </cell>
          <cell r="BC412">
            <v>0</v>
          </cell>
          <cell r="BD412">
            <v>0</v>
          </cell>
          <cell r="BE412">
            <v>0</v>
          </cell>
          <cell r="BF412">
            <v>0</v>
          </cell>
          <cell r="BG412">
            <v>0</v>
          </cell>
          <cell r="BH412">
            <v>0</v>
          </cell>
          <cell r="BI412">
            <v>0</v>
          </cell>
          <cell r="BJ412">
            <v>0</v>
          </cell>
          <cell r="BK412">
            <v>0</v>
          </cell>
          <cell r="BL412">
            <v>0</v>
          </cell>
          <cell r="BM412">
            <v>0</v>
          </cell>
          <cell r="BN412">
            <v>0</v>
          </cell>
          <cell r="BO412">
            <v>0</v>
          </cell>
          <cell r="BP412">
            <v>0</v>
          </cell>
          <cell r="BQ412">
            <v>0</v>
          </cell>
          <cell r="BR412">
            <v>0</v>
          </cell>
          <cell r="BS412">
            <v>0</v>
          </cell>
          <cell r="BT412">
            <v>0</v>
          </cell>
          <cell r="BV412" t="str">
            <v>Instant Savings Local Program2016Adjustment</v>
          </cell>
        </row>
        <row r="413">
          <cell r="L413"/>
          <cell r="M413"/>
          <cell r="N413"/>
          <cell r="O413"/>
          <cell r="P413"/>
          <cell r="Q413"/>
          <cell r="R413"/>
          <cell r="S413">
            <v>0</v>
          </cell>
          <cell r="T413"/>
          <cell r="U413">
            <v>0</v>
          </cell>
          <cell r="V413">
            <v>0</v>
          </cell>
          <cell r="W413">
            <v>0</v>
          </cell>
          <cell r="X413">
            <v>0</v>
          </cell>
          <cell r="Y413">
            <v>0</v>
          </cell>
          <cell r="Z413">
            <v>0</v>
          </cell>
          <cell r="AA413">
            <v>0</v>
          </cell>
          <cell r="AB413">
            <v>0</v>
          </cell>
          <cell r="AC413">
            <v>0</v>
          </cell>
          <cell r="AD413">
            <v>0</v>
          </cell>
          <cell r="AE413">
            <v>0</v>
          </cell>
          <cell r="AF413">
            <v>0</v>
          </cell>
          <cell r="AG413">
            <v>0</v>
          </cell>
          <cell r="AH413">
            <v>0</v>
          </cell>
          <cell r="AI413">
            <v>0</v>
          </cell>
          <cell r="AJ413">
            <v>0</v>
          </cell>
          <cell r="AK413">
            <v>0</v>
          </cell>
          <cell r="AL413">
            <v>0</v>
          </cell>
          <cell r="AM413">
            <v>0</v>
          </cell>
          <cell r="AN413">
            <v>0</v>
          </cell>
          <cell r="AO413">
            <v>0</v>
          </cell>
          <cell r="AQ413"/>
          <cell r="AR413"/>
          <cell r="AS413"/>
          <cell r="AT413"/>
          <cell r="AU413"/>
          <cell r="AV413"/>
          <cell r="AW413"/>
          <cell r="AX413">
            <v>0</v>
          </cell>
          <cell r="AY413"/>
          <cell r="AZ413">
            <v>0</v>
          </cell>
          <cell r="BA413">
            <v>0</v>
          </cell>
          <cell r="BB413">
            <v>0</v>
          </cell>
          <cell r="BC413">
            <v>0</v>
          </cell>
          <cell r="BD413">
            <v>0</v>
          </cell>
          <cell r="BE413">
            <v>0</v>
          </cell>
          <cell r="BF413">
            <v>0</v>
          </cell>
          <cell r="BG413">
            <v>0</v>
          </cell>
          <cell r="BH413">
            <v>0</v>
          </cell>
          <cell r="BI413">
            <v>0</v>
          </cell>
          <cell r="BJ413">
            <v>0</v>
          </cell>
          <cell r="BK413">
            <v>0</v>
          </cell>
          <cell r="BL413">
            <v>0</v>
          </cell>
          <cell r="BM413">
            <v>0</v>
          </cell>
          <cell r="BN413">
            <v>0</v>
          </cell>
          <cell r="BO413">
            <v>0</v>
          </cell>
          <cell r="BP413">
            <v>0</v>
          </cell>
          <cell r="BQ413">
            <v>0</v>
          </cell>
          <cell r="BR413">
            <v>0</v>
          </cell>
          <cell r="BS413">
            <v>0</v>
          </cell>
          <cell r="BT413">
            <v>0</v>
          </cell>
          <cell r="BV413" t="str">
            <v>OPsaver Local Program2016Adjustment</v>
          </cell>
        </row>
        <row r="414">
          <cell r="L414"/>
          <cell r="M414"/>
          <cell r="N414"/>
          <cell r="O414"/>
          <cell r="P414"/>
          <cell r="Q414"/>
          <cell r="R414"/>
          <cell r="S414">
            <v>0</v>
          </cell>
          <cell r="T414"/>
          <cell r="U414">
            <v>0</v>
          </cell>
          <cell r="V414">
            <v>0</v>
          </cell>
          <cell r="W414">
            <v>0</v>
          </cell>
          <cell r="X414">
            <v>0</v>
          </cell>
          <cell r="Y414">
            <v>0</v>
          </cell>
          <cell r="Z414">
            <v>0</v>
          </cell>
          <cell r="AA414">
            <v>0</v>
          </cell>
          <cell r="AB414">
            <v>0</v>
          </cell>
          <cell r="AC414">
            <v>0</v>
          </cell>
          <cell r="AD414">
            <v>0</v>
          </cell>
          <cell r="AE414">
            <v>0</v>
          </cell>
          <cell r="AF414">
            <v>0</v>
          </cell>
          <cell r="AG414">
            <v>0</v>
          </cell>
          <cell r="AH414">
            <v>0</v>
          </cell>
          <cell r="AI414">
            <v>0</v>
          </cell>
          <cell r="AJ414">
            <v>0</v>
          </cell>
          <cell r="AK414">
            <v>0</v>
          </cell>
          <cell r="AL414">
            <v>0</v>
          </cell>
          <cell r="AM414">
            <v>0</v>
          </cell>
          <cell r="AN414">
            <v>0</v>
          </cell>
          <cell r="AO414" t="str">
            <v/>
          </cell>
          <cell r="AQ414"/>
          <cell r="AR414"/>
          <cell r="AS414"/>
          <cell r="AT414"/>
          <cell r="AU414"/>
          <cell r="AV414"/>
          <cell r="AW414"/>
          <cell r="AX414">
            <v>0</v>
          </cell>
          <cell r="AY414"/>
          <cell r="AZ414">
            <v>0</v>
          </cell>
          <cell r="BA414">
            <v>0</v>
          </cell>
          <cell r="BB414">
            <v>0</v>
          </cell>
          <cell r="BC414">
            <v>0</v>
          </cell>
          <cell r="BD414">
            <v>0</v>
          </cell>
          <cell r="BE414">
            <v>0</v>
          </cell>
          <cell r="BF414">
            <v>0</v>
          </cell>
          <cell r="BG414">
            <v>0</v>
          </cell>
          <cell r="BH414">
            <v>0</v>
          </cell>
          <cell r="BI414">
            <v>0</v>
          </cell>
          <cell r="BJ414">
            <v>0</v>
          </cell>
          <cell r="BK414">
            <v>0</v>
          </cell>
          <cell r="BL414">
            <v>0</v>
          </cell>
          <cell r="BM414">
            <v>0</v>
          </cell>
          <cell r="BN414">
            <v>0</v>
          </cell>
          <cell r="BO414">
            <v>0</v>
          </cell>
          <cell r="BP414">
            <v>0</v>
          </cell>
          <cell r="BQ414">
            <v>0</v>
          </cell>
          <cell r="BR414">
            <v>0</v>
          </cell>
          <cell r="BS414">
            <v>0</v>
          </cell>
          <cell r="BT414">
            <v>0</v>
          </cell>
          <cell r="BV414" t="str">
            <v>Pool Saver Local Program2016Adjustment</v>
          </cell>
        </row>
        <row r="415">
          <cell r="L415"/>
          <cell r="M415"/>
          <cell r="N415"/>
          <cell r="O415"/>
          <cell r="P415"/>
          <cell r="Q415"/>
          <cell r="R415"/>
          <cell r="S415">
            <v>0</v>
          </cell>
          <cell r="T415"/>
          <cell r="U415">
            <v>0</v>
          </cell>
          <cell r="V415">
            <v>0</v>
          </cell>
          <cell r="W415">
            <v>0</v>
          </cell>
          <cell r="X415">
            <v>0</v>
          </cell>
          <cell r="Y415">
            <v>0</v>
          </cell>
          <cell r="Z415">
            <v>0</v>
          </cell>
          <cell r="AA415">
            <v>0</v>
          </cell>
          <cell r="AB415">
            <v>0</v>
          </cell>
          <cell r="AC415">
            <v>0</v>
          </cell>
          <cell r="AD415">
            <v>0</v>
          </cell>
          <cell r="AE415">
            <v>0</v>
          </cell>
          <cell r="AF415">
            <v>0</v>
          </cell>
          <cell r="AG415">
            <v>0</v>
          </cell>
          <cell r="AH415">
            <v>0</v>
          </cell>
          <cell r="AI415">
            <v>0</v>
          </cell>
          <cell r="AJ415">
            <v>0</v>
          </cell>
          <cell r="AK415">
            <v>0</v>
          </cell>
          <cell r="AL415">
            <v>0</v>
          </cell>
          <cell r="AM415">
            <v>0</v>
          </cell>
          <cell r="AN415">
            <v>0</v>
          </cell>
          <cell r="AO415" t="str">
            <v/>
          </cell>
          <cell r="AQ415"/>
          <cell r="AR415"/>
          <cell r="AS415"/>
          <cell r="AT415"/>
          <cell r="AU415"/>
          <cell r="AV415"/>
          <cell r="AW415"/>
          <cell r="AX415">
            <v>0</v>
          </cell>
          <cell r="AY415"/>
          <cell r="AZ415">
            <v>0</v>
          </cell>
          <cell r="BA415">
            <v>0</v>
          </cell>
          <cell r="BB415">
            <v>0</v>
          </cell>
          <cell r="BC415">
            <v>0</v>
          </cell>
          <cell r="BD415">
            <v>0</v>
          </cell>
          <cell r="BE415">
            <v>0</v>
          </cell>
          <cell r="BF415">
            <v>0</v>
          </cell>
          <cell r="BG415">
            <v>0</v>
          </cell>
          <cell r="BH415">
            <v>0</v>
          </cell>
          <cell r="BI415">
            <v>0</v>
          </cell>
          <cell r="BJ415">
            <v>0</v>
          </cell>
          <cell r="BK415">
            <v>0</v>
          </cell>
          <cell r="BL415">
            <v>0</v>
          </cell>
          <cell r="BM415">
            <v>0</v>
          </cell>
          <cell r="BN415">
            <v>0</v>
          </cell>
          <cell r="BO415">
            <v>0</v>
          </cell>
          <cell r="BP415">
            <v>0</v>
          </cell>
          <cell r="BQ415">
            <v>0</v>
          </cell>
          <cell r="BR415">
            <v>0</v>
          </cell>
          <cell r="BS415">
            <v>0</v>
          </cell>
          <cell r="BT415">
            <v>0</v>
          </cell>
          <cell r="BV415" t="str">
            <v>PUMPsaver Local Program2016Adjustment</v>
          </cell>
        </row>
        <row r="416">
          <cell r="L416"/>
          <cell r="M416"/>
          <cell r="N416"/>
          <cell r="O416"/>
          <cell r="P416"/>
          <cell r="Q416"/>
          <cell r="R416"/>
          <cell r="S416">
            <v>0</v>
          </cell>
          <cell r="T416"/>
          <cell r="U416">
            <v>0</v>
          </cell>
          <cell r="V416">
            <v>0</v>
          </cell>
          <cell r="W416">
            <v>0</v>
          </cell>
          <cell r="X416">
            <v>0</v>
          </cell>
          <cell r="Y416">
            <v>0</v>
          </cell>
          <cell r="Z416">
            <v>0</v>
          </cell>
          <cell r="AA416">
            <v>0</v>
          </cell>
          <cell r="AB416">
            <v>0</v>
          </cell>
          <cell r="AC416">
            <v>0</v>
          </cell>
          <cell r="AD416">
            <v>0</v>
          </cell>
          <cell r="AE416">
            <v>0</v>
          </cell>
          <cell r="AF416">
            <v>0</v>
          </cell>
          <cell r="AG416">
            <v>0</v>
          </cell>
          <cell r="AH416">
            <v>0</v>
          </cell>
          <cell r="AI416">
            <v>0</v>
          </cell>
          <cell r="AJ416">
            <v>0</v>
          </cell>
          <cell r="AK416">
            <v>0</v>
          </cell>
          <cell r="AL416">
            <v>0</v>
          </cell>
          <cell r="AM416">
            <v>0</v>
          </cell>
          <cell r="AN416">
            <v>0</v>
          </cell>
          <cell r="AO416">
            <v>0</v>
          </cell>
          <cell r="AQ416"/>
          <cell r="AR416"/>
          <cell r="AS416"/>
          <cell r="AT416"/>
          <cell r="AU416"/>
          <cell r="AV416"/>
          <cell r="AW416"/>
          <cell r="AX416">
            <v>0</v>
          </cell>
          <cell r="AY416"/>
          <cell r="AZ416">
            <v>0</v>
          </cell>
          <cell r="BA416">
            <v>0</v>
          </cell>
          <cell r="BB416">
            <v>0</v>
          </cell>
          <cell r="BC416">
            <v>0</v>
          </cell>
          <cell r="BD416">
            <v>0</v>
          </cell>
          <cell r="BE416">
            <v>0</v>
          </cell>
          <cell r="BF416">
            <v>0</v>
          </cell>
          <cell r="BG416">
            <v>0</v>
          </cell>
          <cell r="BH416">
            <v>0</v>
          </cell>
          <cell r="BI416">
            <v>0</v>
          </cell>
          <cell r="BJ416">
            <v>0</v>
          </cell>
          <cell r="BK416">
            <v>0</v>
          </cell>
          <cell r="BL416">
            <v>0</v>
          </cell>
          <cell r="BM416">
            <v>0</v>
          </cell>
          <cell r="BN416">
            <v>0</v>
          </cell>
          <cell r="BO416">
            <v>0</v>
          </cell>
          <cell r="BP416">
            <v>0</v>
          </cell>
          <cell r="BQ416">
            <v>0</v>
          </cell>
          <cell r="BR416">
            <v>0</v>
          </cell>
          <cell r="BS416">
            <v>0</v>
          </cell>
          <cell r="BT416">
            <v>0</v>
          </cell>
          <cell r="BV416" t="str">
            <v>RTUsaver Local Program2016Adjustment</v>
          </cell>
        </row>
        <row r="417">
          <cell r="L417"/>
          <cell r="M417"/>
          <cell r="N417"/>
          <cell r="O417"/>
          <cell r="P417"/>
          <cell r="Q417"/>
          <cell r="R417"/>
          <cell r="S417">
            <v>0</v>
          </cell>
          <cell r="T417"/>
          <cell r="U417">
            <v>0</v>
          </cell>
          <cell r="V417">
            <v>0</v>
          </cell>
          <cell r="W417">
            <v>0</v>
          </cell>
          <cell r="X417">
            <v>0</v>
          </cell>
          <cell r="Y417">
            <v>0</v>
          </cell>
          <cell r="Z417">
            <v>0</v>
          </cell>
          <cell r="AA417">
            <v>0</v>
          </cell>
          <cell r="AB417">
            <v>0</v>
          </cell>
          <cell r="AC417">
            <v>0</v>
          </cell>
          <cell r="AD417">
            <v>0</v>
          </cell>
          <cell r="AE417">
            <v>0</v>
          </cell>
          <cell r="AF417">
            <v>0</v>
          </cell>
          <cell r="AG417">
            <v>0</v>
          </cell>
          <cell r="AH417">
            <v>0</v>
          </cell>
          <cell r="AI417">
            <v>0</v>
          </cell>
          <cell r="AJ417">
            <v>0</v>
          </cell>
          <cell r="AK417">
            <v>0</v>
          </cell>
          <cell r="AL417">
            <v>0</v>
          </cell>
          <cell r="AM417">
            <v>0</v>
          </cell>
          <cell r="AN417">
            <v>0</v>
          </cell>
          <cell r="AO417" t="str">
            <v/>
          </cell>
          <cell r="AQ417"/>
          <cell r="AR417"/>
          <cell r="AS417"/>
          <cell r="AT417"/>
          <cell r="AU417"/>
          <cell r="AV417"/>
          <cell r="AW417"/>
          <cell r="AX417">
            <v>0</v>
          </cell>
          <cell r="AY417"/>
          <cell r="AZ417">
            <v>0</v>
          </cell>
          <cell r="BA417">
            <v>0</v>
          </cell>
          <cell r="BB417">
            <v>0</v>
          </cell>
          <cell r="BC417">
            <v>0</v>
          </cell>
          <cell r="BD417">
            <v>0</v>
          </cell>
          <cell r="BE417">
            <v>0</v>
          </cell>
          <cell r="BF417">
            <v>0</v>
          </cell>
          <cell r="BG417">
            <v>0</v>
          </cell>
          <cell r="BH417">
            <v>0</v>
          </cell>
          <cell r="BI417">
            <v>0</v>
          </cell>
          <cell r="BJ417">
            <v>0</v>
          </cell>
          <cell r="BK417">
            <v>0</v>
          </cell>
          <cell r="BL417">
            <v>0</v>
          </cell>
          <cell r="BM417">
            <v>0</v>
          </cell>
          <cell r="BN417">
            <v>0</v>
          </cell>
          <cell r="BO417">
            <v>0</v>
          </cell>
          <cell r="BP417">
            <v>0</v>
          </cell>
          <cell r="BQ417">
            <v>0</v>
          </cell>
          <cell r="BR417">
            <v>0</v>
          </cell>
          <cell r="BS417">
            <v>0</v>
          </cell>
          <cell r="BT417">
            <v>0</v>
          </cell>
          <cell r="BV417" t="str">
            <v>Social Benchmarking Local Program2016Adjustment</v>
          </cell>
        </row>
        <row r="418">
          <cell r="L418"/>
          <cell r="M418"/>
          <cell r="N418"/>
          <cell r="O418"/>
          <cell r="P418"/>
          <cell r="Q418"/>
          <cell r="R418"/>
          <cell r="S418">
            <v>0</v>
          </cell>
          <cell r="T418"/>
          <cell r="U418">
            <v>0</v>
          </cell>
          <cell r="V418">
            <v>0</v>
          </cell>
          <cell r="W418">
            <v>0</v>
          </cell>
          <cell r="X418">
            <v>0</v>
          </cell>
          <cell r="Y418">
            <v>0</v>
          </cell>
          <cell r="Z418">
            <v>0</v>
          </cell>
          <cell r="AA418">
            <v>0</v>
          </cell>
          <cell r="AB418">
            <v>0</v>
          </cell>
          <cell r="AC418">
            <v>0</v>
          </cell>
          <cell r="AD418">
            <v>0</v>
          </cell>
          <cell r="AE418">
            <v>0</v>
          </cell>
          <cell r="AF418">
            <v>0</v>
          </cell>
          <cell r="AG418">
            <v>0</v>
          </cell>
          <cell r="AH418">
            <v>0</v>
          </cell>
          <cell r="AI418">
            <v>0</v>
          </cell>
          <cell r="AJ418">
            <v>0</v>
          </cell>
          <cell r="AK418">
            <v>0</v>
          </cell>
          <cell r="AL418">
            <v>0</v>
          </cell>
          <cell r="AM418">
            <v>0</v>
          </cell>
          <cell r="AN418">
            <v>0</v>
          </cell>
          <cell r="AO418" t="str">
            <v/>
          </cell>
          <cell r="AQ418"/>
          <cell r="AR418"/>
          <cell r="AS418"/>
          <cell r="AT418"/>
          <cell r="AU418"/>
          <cell r="AV418"/>
          <cell r="AW418"/>
          <cell r="AX418">
            <v>0</v>
          </cell>
          <cell r="AY418"/>
          <cell r="AZ418">
            <v>0</v>
          </cell>
          <cell r="BA418">
            <v>0</v>
          </cell>
          <cell r="BB418">
            <v>0</v>
          </cell>
          <cell r="BC418">
            <v>0</v>
          </cell>
          <cell r="BD418">
            <v>0</v>
          </cell>
          <cell r="BE418">
            <v>0</v>
          </cell>
          <cell r="BF418">
            <v>0</v>
          </cell>
          <cell r="BG418">
            <v>0</v>
          </cell>
          <cell r="BH418">
            <v>0</v>
          </cell>
          <cell r="BI418">
            <v>0</v>
          </cell>
          <cell r="BJ418">
            <v>0</v>
          </cell>
          <cell r="BK418">
            <v>0</v>
          </cell>
          <cell r="BL418">
            <v>0</v>
          </cell>
          <cell r="BM418">
            <v>0</v>
          </cell>
          <cell r="BN418">
            <v>0</v>
          </cell>
          <cell r="BO418">
            <v>0</v>
          </cell>
          <cell r="BP418">
            <v>0</v>
          </cell>
          <cell r="BQ418">
            <v>0</v>
          </cell>
          <cell r="BR418">
            <v>0</v>
          </cell>
          <cell r="BS418">
            <v>0</v>
          </cell>
          <cell r="BT418">
            <v>0</v>
          </cell>
          <cell r="BV418" t="str">
            <v>Air Source Heat Pump – For Residential Space Heating LDC Innovation Fund Pilot Program2016Adjustment</v>
          </cell>
        </row>
        <row r="419">
          <cell r="L419"/>
          <cell r="M419"/>
          <cell r="N419"/>
          <cell r="O419"/>
          <cell r="P419"/>
          <cell r="Q419"/>
          <cell r="R419"/>
          <cell r="S419">
            <v>0</v>
          </cell>
          <cell r="T419"/>
          <cell r="U419">
            <v>0</v>
          </cell>
          <cell r="V419">
            <v>0</v>
          </cell>
          <cell r="W419">
            <v>0</v>
          </cell>
          <cell r="X419">
            <v>0</v>
          </cell>
          <cell r="Y419">
            <v>0</v>
          </cell>
          <cell r="Z419">
            <v>0</v>
          </cell>
          <cell r="AA419">
            <v>0</v>
          </cell>
          <cell r="AB419">
            <v>0</v>
          </cell>
          <cell r="AC419">
            <v>0</v>
          </cell>
          <cell r="AD419">
            <v>0</v>
          </cell>
          <cell r="AE419">
            <v>0</v>
          </cell>
          <cell r="AF419">
            <v>0</v>
          </cell>
          <cell r="AG419">
            <v>0</v>
          </cell>
          <cell r="AH419">
            <v>0</v>
          </cell>
          <cell r="AI419">
            <v>0</v>
          </cell>
          <cell r="AJ419">
            <v>0</v>
          </cell>
          <cell r="AK419">
            <v>0</v>
          </cell>
          <cell r="AL419">
            <v>0</v>
          </cell>
          <cell r="AM419">
            <v>0</v>
          </cell>
          <cell r="AN419">
            <v>0</v>
          </cell>
          <cell r="AO419">
            <v>0</v>
          </cell>
          <cell r="AQ419"/>
          <cell r="AR419"/>
          <cell r="AS419"/>
          <cell r="AT419"/>
          <cell r="AU419"/>
          <cell r="AV419"/>
          <cell r="AW419"/>
          <cell r="AX419">
            <v>0</v>
          </cell>
          <cell r="AY419"/>
          <cell r="AZ419">
            <v>0</v>
          </cell>
          <cell r="BA419">
            <v>0</v>
          </cell>
          <cell r="BB419">
            <v>0</v>
          </cell>
          <cell r="BC419">
            <v>0</v>
          </cell>
          <cell r="BD419">
            <v>0</v>
          </cell>
          <cell r="BE419">
            <v>0</v>
          </cell>
          <cell r="BF419">
            <v>0</v>
          </cell>
          <cell r="BG419">
            <v>0</v>
          </cell>
          <cell r="BH419">
            <v>0</v>
          </cell>
          <cell r="BI419">
            <v>0</v>
          </cell>
          <cell r="BJ419">
            <v>0</v>
          </cell>
          <cell r="BK419">
            <v>0</v>
          </cell>
          <cell r="BL419">
            <v>0</v>
          </cell>
          <cell r="BM419">
            <v>0</v>
          </cell>
          <cell r="BN419">
            <v>0</v>
          </cell>
          <cell r="BO419">
            <v>0</v>
          </cell>
          <cell r="BP419">
            <v>0</v>
          </cell>
          <cell r="BQ419">
            <v>0</v>
          </cell>
          <cell r="BR419">
            <v>0</v>
          </cell>
          <cell r="BS419">
            <v>0</v>
          </cell>
          <cell r="BT419">
            <v>0</v>
          </cell>
          <cell r="BV419" t="str">
            <v>Air Source Heat Pump – For Residential Water Heating LDC Innovation Fund Pilot Program2016Adjustment</v>
          </cell>
        </row>
        <row r="420">
          <cell r="L420"/>
          <cell r="M420"/>
          <cell r="N420"/>
          <cell r="O420"/>
          <cell r="P420"/>
          <cell r="Q420"/>
          <cell r="R420"/>
          <cell r="S420">
            <v>0</v>
          </cell>
          <cell r="T420"/>
          <cell r="U420">
            <v>0</v>
          </cell>
          <cell r="V420">
            <v>0</v>
          </cell>
          <cell r="W420">
            <v>0</v>
          </cell>
          <cell r="X420">
            <v>0</v>
          </cell>
          <cell r="Y420">
            <v>0</v>
          </cell>
          <cell r="Z420">
            <v>0</v>
          </cell>
          <cell r="AA420">
            <v>0</v>
          </cell>
          <cell r="AB420">
            <v>0</v>
          </cell>
          <cell r="AC420">
            <v>0</v>
          </cell>
          <cell r="AD420">
            <v>0</v>
          </cell>
          <cell r="AE420">
            <v>0</v>
          </cell>
          <cell r="AF420">
            <v>0</v>
          </cell>
          <cell r="AG420">
            <v>0</v>
          </cell>
          <cell r="AH420">
            <v>0</v>
          </cell>
          <cell r="AI420">
            <v>0</v>
          </cell>
          <cell r="AJ420">
            <v>0</v>
          </cell>
          <cell r="AK420">
            <v>0</v>
          </cell>
          <cell r="AL420">
            <v>0</v>
          </cell>
          <cell r="AM420">
            <v>0</v>
          </cell>
          <cell r="AN420">
            <v>0</v>
          </cell>
          <cell r="AO420" t="str">
            <v/>
          </cell>
          <cell r="AQ420"/>
          <cell r="AR420"/>
          <cell r="AS420"/>
          <cell r="AT420"/>
          <cell r="AU420"/>
          <cell r="AV420"/>
          <cell r="AW420"/>
          <cell r="AX420">
            <v>0</v>
          </cell>
          <cell r="AY420"/>
          <cell r="AZ420">
            <v>0</v>
          </cell>
          <cell r="BA420">
            <v>0</v>
          </cell>
          <cell r="BB420">
            <v>0</v>
          </cell>
          <cell r="BC420">
            <v>0</v>
          </cell>
          <cell r="BD420">
            <v>0</v>
          </cell>
          <cell r="BE420">
            <v>0</v>
          </cell>
          <cell r="BF420">
            <v>0</v>
          </cell>
          <cell r="BG420">
            <v>0</v>
          </cell>
          <cell r="BH420">
            <v>0</v>
          </cell>
          <cell r="BI420">
            <v>0</v>
          </cell>
          <cell r="BJ420">
            <v>0</v>
          </cell>
          <cell r="BK420">
            <v>0</v>
          </cell>
          <cell r="BL420">
            <v>0</v>
          </cell>
          <cell r="BM420">
            <v>0</v>
          </cell>
          <cell r="BN420">
            <v>0</v>
          </cell>
          <cell r="BO420">
            <v>0</v>
          </cell>
          <cell r="BP420">
            <v>0</v>
          </cell>
          <cell r="BQ420">
            <v>0</v>
          </cell>
          <cell r="BR420">
            <v>0</v>
          </cell>
          <cell r="BS420">
            <v>0</v>
          </cell>
          <cell r="BT420">
            <v>0</v>
          </cell>
          <cell r="BV420" t="str">
            <v>Block Heater Timer LDC Innovation Fund Pilot Program2016Adjustment</v>
          </cell>
        </row>
        <row r="421">
          <cell r="L421"/>
          <cell r="M421"/>
          <cell r="N421"/>
          <cell r="O421"/>
          <cell r="P421"/>
          <cell r="Q421"/>
          <cell r="R421"/>
          <cell r="S421">
            <v>0</v>
          </cell>
          <cell r="T421"/>
          <cell r="U421">
            <v>0</v>
          </cell>
          <cell r="V421">
            <v>0</v>
          </cell>
          <cell r="W421">
            <v>0</v>
          </cell>
          <cell r="X421">
            <v>0</v>
          </cell>
          <cell r="Y421">
            <v>0</v>
          </cell>
          <cell r="Z421">
            <v>0</v>
          </cell>
          <cell r="AA421">
            <v>0</v>
          </cell>
          <cell r="AB421">
            <v>0</v>
          </cell>
          <cell r="AC421">
            <v>0</v>
          </cell>
          <cell r="AD421">
            <v>0</v>
          </cell>
          <cell r="AE421">
            <v>0</v>
          </cell>
          <cell r="AF421">
            <v>0</v>
          </cell>
          <cell r="AG421">
            <v>0</v>
          </cell>
          <cell r="AH421">
            <v>0</v>
          </cell>
          <cell r="AI421">
            <v>0</v>
          </cell>
          <cell r="AJ421">
            <v>0</v>
          </cell>
          <cell r="AK421">
            <v>0</v>
          </cell>
          <cell r="AL421">
            <v>0</v>
          </cell>
          <cell r="AM421">
            <v>0</v>
          </cell>
          <cell r="AN421">
            <v>0</v>
          </cell>
          <cell r="AO421" t="str">
            <v/>
          </cell>
          <cell r="AQ421"/>
          <cell r="AR421"/>
          <cell r="AS421"/>
          <cell r="AT421"/>
          <cell r="AU421"/>
          <cell r="AV421"/>
          <cell r="AW421"/>
          <cell r="AX421">
            <v>0</v>
          </cell>
          <cell r="AY421"/>
          <cell r="AZ421">
            <v>0</v>
          </cell>
          <cell r="BA421">
            <v>0</v>
          </cell>
          <cell r="BB421">
            <v>0</v>
          </cell>
          <cell r="BC421">
            <v>0</v>
          </cell>
          <cell r="BD421">
            <v>0</v>
          </cell>
          <cell r="BE421">
            <v>0</v>
          </cell>
          <cell r="BF421">
            <v>0</v>
          </cell>
          <cell r="BG421">
            <v>0</v>
          </cell>
          <cell r="BH421">
            <v>0</v>
          </cell>
          <cell r="BI421">
            <v>0</v>
          </cell>
          <cell r="BJ421">
            <v>0</v>
          </cell>
          <cell r="BK421">
            <v>0</v>
          </cell>
          <cell r="BL421">
            <v>0</v>
          </cell>
          <cell r="BM421">
            <v>0</v>
          </cell>
          <cell r="BN421">
            <v>0</v>
          </cell>
          <cell r="BO421">
            <v>0</v>
          </cell>
          <cell r="BP421">
            <v>0</v>
          </cell>
          <cell r="BQ421">
            <v>0</v>
          </cell>
          <cell r="BR421">
            <v>0</v>
          </cell>
          <cell r="BS421">
            <v>0</v>
          </cell>
          <cell r="BT421">
            <v>0</v>
          </cell>
          <cell r="BV421" t="str">
            <v>Commercial Energy Management and Load Control (CEMLC) LDC Innovation Fund Pilot Program2016Adjustment</v>
          </cell>
        </row>
        <row r="422">
          <cell r="L422"/>
          <cell r="M422"/>
          <cell r="N422"/>
          <cell r="O422"/>
          <cell r="P422"/>
          <cell r="Q422"/>
          <cell r="R422"/>
          <cell r="S422">
            <v>0</v>
          </cell>
          <cell r="T422"/>
          <cell r="U422">
            <v>0</v>
          </cell>
          <cell r="V422">
            <v>0</v>
          </cell>
          <cell r="W422">
            <v>0</v>
          </cell>
          <cell r="X422">
            <v>0</v>
          </cell>
          <cell r="Y422">
            <v>0</v>
          </cell>
          <cell r="Z422">
            <v>0</v>
          </cell>
          <cell r="AA422">
            <v>0</v>
          </cell>
          <cell r="AB422">
            <v>0</v>
          </cell>
          <cell r="AC422">
            <v>0</v>
          </cell>
          <cell r="AD422">
            <v>0</v>
          </cell>
          <cell r="AE422">
            <v>0</v>
          </cell>
          <cell r="AF422">
            <v>0</v>
          </cell>
          <cell r="AG422">
            <v>0</v>
          </cell>
          <cell r="AH422">
            <v>0</v>
          </cell>
          <cell r="AI422">
            <v>0</v>
          </cell>
          <cell r="AJ422">
            <v>0</v>
          </cell>
          <cell r="AK422">
            <v>0</v>
          </cell>
          <cell r="AL422">
            <v>0</v>
          </cell>
          <cell r="AM422">
            <v>0</v>
          </cell>
          <cell r="AN422">
            <v>0</v>
          </cell>
          <cell r="AO422">
            <v>0</v>
          </cell>
          <cell r="AQ422"/>
          <cell r="AR422"/>
          <cell r="AS422"/>
          <cell r="AT422"/>
          <cell r="AU422"/>
          <cell r="AV422"/>
          <cell r="AW422"/>
          <cell r="AX422">
            <v>0</v>
          </cell>
          <cell r="AY422"/>
          <cell r="AZ422">
            <v>0</v>
          </cell>
          <cell r="BA422">
            <v>0</v>
          </cell>
          <cell r="BB422">
            <v>0</v>
          </cell>
          <cell r="BC422">
            <v>0</v>
          </cell>
          <cell r="BD422">
            <v>0</v>
          </cell>
          <cell r="BE422">
            <v>0</v>
          </cell>
          <cell r="BF422">
            <v>0</v>
          </cell>
          <cell r="BG422">
            <v>0</v>
          </cell>
          <cell r="BH422">
            <v>0</v>
          </cell>
          <cell r="BI422">
            <v>0</v>
          </cell>
          <cell r="BJ422">
            <v>0</v>
          </cell>
          <cell r="BK422">
            <v>0</v>
          </cell>
          <cell r="BL422">
            <v>0</v>
          </cell>
          <cell r="BM422">
            <v>0</v>
          </cell>
          <cell r="BN422">
            <v>0</v>
          </cell>
          <cell r="BO422">
            <v>0</v>
          </cell>
          <cell r="BP422">
            <v>0</v>
          </cell>
          <cell r="BQ422">
            <v>0</v>
          </cell>
          <cell r="BR422">
            <v>0</v>
          </cell>
          <cell r="BS422">
            <v>0</v>
          </cell>
          <cell r="BT422">
            <v>0</v>
          </cell>
          <cell r="BV422" t="str">
            <v>Conservation Cultivator LDC Innovation Fund Pilot Program2016Adjustment</v>
          </cell>
        </row>
        <row r="423">
          <cell r="L423"/>
          <cell r="M423"/>
          <cell r="N423"/>
          <cell r="O423"/>
          <cell r="P423"/>
          <cell r="Q423"/>
          <cell r="R423"/>
          <cell r="S423">
            <v>0</v>
          </cell>
          <cell r="T423"/>
          <cell r="U423">
            <v>0</v>
          </cell>
          <cell r="V423">
            <v>0</v>
          </cell>
          <cell r="W423">
            <v>0</v>
          </cell>
          <cell r="X423">
            <v>0</v>
          </cell>
          <cell r="Y423">
            <v>0</v>
          </cell>
          <cell r="Z423">
            <v>0</v>
          </cell>
          <cell r="AA423">
            <v>0</v>
          </cell>
          <cell r="AB423">
            <v>0</v>
          </cell>
          <cell r="AC423">
            <v>0</v>
          </cell>
          <cell r="AD423">
            <v>0</v>
          </cell>
          <cell r="AE423">
            <v>0</v>
          </cell>
          <cell r="AF423">
            <v>0</v>
          </cell>
          <cell r="AG423">
            <v>0</v>
          </cell>
          <cell r="AH423">
            <v>0</v>
          </cell>
          <cell r="AI423">
            <v>0</v>
          </cell>
          <cell r="AJ423">
            <v>0</v>
          </cell>
          <cell r="AK423">
            <v>0</v>
          </cell>
          <cell r="AL423">
            <v>0</v>
          </cell>
          <cell r="AM423">
            <v>0</v>
          </cell>
          <cell r="AN423">
            <v>0</v>
          </cell>
          <cell r="AO423" t="str">
            <v/>
          </cell>
          <cell r="AQ423"/>
          <cell r="AR423"/>
          <cell r="AS423"/>
          <cell r="AT423"/>
          <cell r="AU423"/>
          <cell r="AV423"/>
          <cell r="AW423"/>
          <cell r="AX423">
            <v>0</v>
          </cell>
          <cell r="AY423"/>
          <cell r="AZ423">
            <v>0</v>
          </cell>
          <cell r="BA423">
            <v>0</v>
          </cell>
          <cell r="BB423">
            <v>0</v>
          </cell>
          <cell r="BC423">
            <v>0</v>
          </cell>
          <cell r="BD423">
            <v>0</v>
          </cell>
          <cell r="BE423">
            <v>0</v>
          </cell>
          <cell r="BF423">
            <v>0</v>
          </cell>
          <cell r="BG423">
            <v>0</v>
          </cell>
          <cell r="BH423">
            <v>0</v>
          </cell>
          <cell r="BI423">
            <v>0</v>
          </cell>
          <cell r="BJ423">
            <v>0</v>
          </cell>
          <cell r="BK423">
            <v>0</v>
          </cell>
          <cell r="BL423">
            <v>0</v>
          </cell>
          <cell r="BM423">
            <v>0</v>
          </cell>
          <cell r="BN423">
            <v>0</v>
          </cell>
          <cell r="BO423">
            <v>0</v>
          </cell>
          <cell r="BP423">
            <v>0</v>
          </cell>
          <cell r="BQ423">
            <v>0</v>
          </cell>
          <cell r="BR423">
            <v>0</v>
          </cell>
          <cell r="BS423">
            <v>0</v>
          </cell>
          <cell r="BT423">
            <v>0</v>
          </cell>
          <cell r="BV423" t="str">
            <v>Data Centre LDC Innovation Fund Pilot Program2016Adjustment</v>
          </cell>
        </row>
        <row r="424">
          <cell r="L424"/>
          <cell r="M424"/>
          <cell r="N424"/>
          <cell r="O424"/>
          <cell r="P424"/>
          <cell r="Q424"/>
          <cell r="R424"/>
          <cell r="S424">
            <v>0</v>
          </cell>
          <cell r="T424"/>
          <cell r="U424">
            <v>0</v>
          </cell>
          <cell r="V424">
            <v>0</v>
          </cell>
          <cell r="W424">
            <v>0</v>
          </cell>
          <cell r="X424">
            <v>0</v>
          </cell>
          <cell r="Y424">
            <v>0</v>
          </cell>
          <cell r="Z424">
            <v>0</v>
          </cell>
          <cell r="AA424">
            <v>0</v>
          </cell>
          <cell r="AB424">
            <v>0</v>
          </cell>
          <cell r="AC424">
            <v>0</v>
          </cell>
          <cell r="AD424">
            <v>0</v>
          </cell>
          <cell r="AE424">
            <v>0</v>
          </cell>
          <cell r="AF424">
            <v>0</v>
          </cell>
          <cell r="AG424">
            <v>0</v>
          </cell>
          <cell r="AH424">
            <v>0</v>
          </cell>
          <cell r="AI424">
            <v>0</v>
          </cell>
          <cell r="AJ424">
            <v>0</v>
          </cell>
          <cell r="AK424">
            <v>0</v>
          </cell>
          <cell r="AL424">
            <v>0</v>
          </cell>
          <cell r="AM424">
            <v>0</v>
          </cell>
          <cell r="AN424">
            <v>0</v>
          </cell>
          <cell r="AO424" t="str">
            <v/>
          </cell>
          <cell r="AQ424"/>
          <cell r="AR424"/>
          <cell r="AS424"/>
          <cell r="AT424"/>
          <cell r="AU424"/>
          <cell r="AV424"/>
          <cell r="AW424"/>
          <cell r="AX424">
            <v>0</v>
          </cell>
          <cell r="AY424"/>
          <cell r="AZ424">
            <v>0</v>
          </cell>
          <cell r="BA424">
            <v>0</v>
          </cell>
          <cell r="BB424">
            <v>0</v>
          </cell>
          <cell r="BC424">
            <v>0</v>
          </cell>
          <cell r="BD424">
            <v>0</v>
          </cell>
          <cell r="BE424">
            <v>0</v>
          </cell>
          <cell r="BF424">
            <v>0</v>
          </cell>
          <cell r="BG424">
            <v>0</v>
          </cell>
          <cell r="BH424">
            <v>0</v>
          </cell>
          <cell r="BI424">
            <v>0</v>
          </cell>
          <cell r="BJ424">
            <v>0</v>
          </cell>
          <cell r="BK424">
            <v>0</v>
          </cell>
          <cell r="BL424">
            <v>0</v>
          </cell>
          <cell r="BM424">
            <v>0</v>
          </cell>
          <cell r="BN424">
            <v>0</v>
          </cell>
          <cell r="BO424">
            <v>0</v>
          </cell>
          <cell r="BP424">
            <v>0</v>
          </cell>
          <cell r="BQ424">
            <v>0</v>
          </cell>
          <cell r="BR424">
            <v>0</v>
          </cell>
          <cell r="BS424">
            <v>0</v>
          </cell>
          <cell r="BT424">
            <v>0</v>
          </cell>
          <cell r="BV424" t="str">
            <v>Electronics Take Back LDC Innovation Fund Pilot Program2016Adjustment</v>
          </cell>
        </row>
        <row r="425">
          <cell r="L425"/>
          <cell r="M425"/>
          <cell r="N425"/>
          <cell r="O425"/>
          <cell r="P425"/>
          <cell r="Q425"/>
          <cell r="R425"/>
          <cell r="S425">
            <v>0</v>
          </cell>
          <cell r="T425"/>
          <cell r="U425">
            <v>0</v>
          </cell>
          <cell r="V425">
            <v>0</v>
          </cell>
          <cell r="W425">
            <v>0</v>
          </cell>
          <cell r="X425">
            <v>0</v>
          </cell>
          <cell r="Y425">
            <v>0</v>
          </cell>
          <cell r="Z425">
            <v>0</v>
          </cell>
          <cell r="AA425">
            <v>0</v>
          </cell>
          <cell r="AB425">
            <v>0</v>
          </cell>
          <cell r="AC425">
            <v>0</v>
          </cell>
          <cell r="AD425">
            <v>0</v>
          </cell>
          <cell r="AE425">
            <v>0</v>
          </cell>
          <cell r="AF425">
            <v>0</v>
          </cell>
          <cell r="AG425">
            <v>0</v>
          </cell>
          <cell r="AH425">
            <v>0</v>
          </cell>
          <cell r="AI425">
            <v>0</v>
          </cell>
          <cell r="AJ425">
            <v>0</v>
          </cell>
          <cell r="AK425">
            <v>0</v>
          </cell>
          <cell r="AL425">
            <v>0</v>
          </cell>
          <cell r="AM425">
            <v>0</v>
          </cell>
          <cell r="AN425">
            <v>0</v>
          </cell>
          <cell r="AO425">
            <v>0</v>
          </cell>
          <cell r="AQ425"/>
          <cell r="AR425"/>
          <cell r="AS425"/>
          <cell r="AT425"/>
          <cell r="AU425"/>
          <cell r="AV425"/>
          <cell r="AW425"/>
          <cell r="AX425">
            <v>0</v>
          </cell>
          <cell r="AY425"/>
          <cell r="AZ425">
            <v>0</v>
          </cell>
          <cell r="BA425">
            <v>0</v>
          </cell>
          <cell r="BB425">
            <v>0</v>
          </cell>
          <cell r="BC425">
            <v>0</v>
          </cell>
          <cell r="BD425">
            <v>0</v>
          </cell>
          <cell r="BE425">
            <v>0</v>
          </cell>
          <cell r="BF425">
            <v>0</v>
          </cell>
          <cell r="BG425">
            <v>0</v>
          </cell>
          <cell r="BH425">
            <v>0</v>
          </cell>
          <cell r="BI425">
            <v>0</v>
          </cell>
          <cell r="BJ425">
            <v>0</v>
          </cell>
          <cell r="BK425">
            <v>0</v>
          </cell>
          <cell r="BL425">
            <v>0</v>
          </cell>
          <cell r="BM425">
            <v>0</v>
          </cell>
          <cell r="BN425">
            <v>0</v>
          </cell>
          <cell r="BO425">
            <v>0</v>
          </cell>
          <cell r="BP425">
            <v>0</v>
          </cell>
          <cell r="BQ425">
            <v>0</v>
          </cell>
          <cell r="BR425">
            <v>0</v>
          </cell>
          <cell r="BS425">
            <v>0</v>
          </cell>
          <cell r="BT425">
            <v>0</v>
          </cell>
          <cell r="BV425" t="str">
            <v>Energy Reinvestment LDC Innovation Fund Pilot Program2016Adjustment</v>
          </cell>
        </row>
        <row r="426">
          <cell r="L426"/>
          <cell r="M426"/>
          <cell r="N426"/>
          <cell r="O426"/>
          <cell r="P426"/>
          <cell r="Q426"/>
          <cell r="R426"/>
          <cell r="S426">
            <v>0</v>
          </cell>
          <cell r="T426"/>
          <cell r="U426">
            <v>0</v>
          </cell>
          <cell r="V426">
            <v>0</v>
          </cell>
          <cell r="W426">
            <v>0</v>
          </cell>
          <cell r="X426">
            <v>0</v>
          </cell>
          <cell r="Y426">
            <v>0</v>
          </cell>
          <cell r="Z426">
            <v>0</v>
          </cell>
          <cell r="AA426">
            <v>0</v>
          </cell>
          <cell r="AB426">
            <v>0</v>
          </cell>
          <cell r="AC426">
            <v>0</v>
          </cell>
          <cell r="AD426">
            <v>0</v>
          </cell>
          <cell r="AE426">
            <v>0</v>
          </cell>
          <cell r="AF426">
            <v>0</v>
          </cell>
          <cell r="AG426">
            <v>0</v>
          </cell>
          <cell r="AH426">
            <v>0</v>
          </cell>
          <cell r="AI426">
            <v>0</v>
          </cell>
          <cell r="AJ426">
            <v>0</v>
          </cell>
          <cell r="AK426">
            <v>0</v>
          </cell>
          <cell r="AL426">
            <v>0</v>
          </cell>
          <cell r="AM426">
            <v>0</v>
          </cell>
          <cell r="AN426">
            <v>0</v>
          </cell>
          <cell r="AO426" t="str">
            <v/>
          </cell>
          <cell r="AQ426"/>
          <cell r="AR426"/>
          <cell r="AS426"/>
          <cell r="AT426"/>
          <cell r="AU426"/>
          <cell r="AV426"/>
          <cell r="AW426"/>
          <cell r="AX426">
            <v>0</v>
          </cell>
          <cell r="AY426"/>
          <cell r="AZ426">
            <v>0</v>
          </cell>
          <cell r="BA426">
            <v>0</v>
          </cell>
          <cell r="BB426">
            <v>0</v>
          </cell>
          <cell r="BC426">
            <v>0</v>
          </cell>
          <cell r="BD426">
            <v>0</v>
          </cell>
          <cell r="BE426">
            <v>0</v>
          </cell>
          <cell r="BF426">
            <v>0</v>
          </cell>
          <cell r="BG426">
            <v>0</v>
          </cell>
          <cell r="BH426">
            <v>0</v>
          </cell>
          <cell r="BI426">
            <v>0</v>
          </cell>
          <cell r="BJ426">
            <v>0</v>
          </cell>
          <cell r="BK426">
            <v>0</v>
          </cell>
          <cell r="BL426">
            <v>0</v>
          </cell>
          <cell r="BM426">
            <v>0</v>
          </cell>
          <cell r="BN426">
            <v>0</v>
          </cell>
          <cell r="BO426">
            <v>0</v>
          </cell>
          <cell r="BP426">
            <v>0</v>
          </cell>
          <cell r="BQ426">
            <v>0</v>
          </cell>
          <cell r="BR426">
            <v>0</v>
          </cell>
          <cell r="BS426">
            <v>0</v>
          </cell>
          <cell r="BT426">
            <v>0</v>
          </cell>
          <cell r="BV426" t="str">
            <v>Home Energy Assessment &amp; Retrofit LDC Innovation Fund Pilot Program2016Adjustment</v>
          </cell>
        </row>
        <row r="427">
          <cell r="L427"/>
          <cell r="M427"/>
          <cell r="N427"/>
          <cell r="O427"/>
          <cell r="P427"/>
          <cell r="Q427"/>
          <cell r="R427"/>
          <cell r="S427">
            <v>0</v>
          </cell>
          <cell r="T427"/>
          <cell r="U427">
            <v>0</v>
          </cell>
          <cell r="V427">
            <v>0</v>
          </cell>
          <cell r="W427">
            <v>0</v>
          </cell>
          <cell r="X427">
            <v>0</v>
          </cell>
          <cell r="Y427">
            <v>0</v>
          </cell>
          <cell r="Z427">
            <v>0</v>
          </cell>
          <cell r="AA427">
            <v>0</v>
          </cell>
          <cell r="AB427">
            <v>0</v>
          </cell>
          <cell r="AC427">
            <v>0</v>
          </cell>
          <cell r="AD427">
            <v>0</v>
          </cell>
          <cell r="AE427">
            <v>0</v>
          </cell>
          <cell r="AF427">
            <v>0</v>
          </cell>
          <cell r="AG427">
            <v>0</v>
          </cell>
          <cell r="AH427">
            <v>0</v>
          </cell>
          <cell r="AI427">
            <v>0</v>
          </cell>
          <cell r="AJ427">
            <v>0</v>
          </cell>
          <cell r="AK427">
            <v>0</v>
          </cell>
          <cell r="AL427">
            <v>0</v>
          </cell>
          <cell r="AM427">
            <v>0</v>
          </cell>
          <cell r="AN427">
            <v>0</v>
          </cell>
          <cell r="AO427" t="str">
            <v/>
          </cell>
          <cell r="AQ427"/>
          <cell r="AR427"/>
          <cell r="AS427"/>
          <cell r="AT427"/>
          <cell r="AU427"/>
          <cell r="AV427"/>
          <cell r="AW427"/>
          <cell r="AX427">
            <v>0</v>
          </cell>
          <cell r="AY427"/>
          <cell r="AZ427">
            <v>0</v>
          </cell>
          <cell r="BA427">
            <v>0</v>
          </cell>
          <cell r="BB427">
            <v>0</v>
          </cell>
          <cell r="BC427">
            <v>0</v>
          </cell>
          <cell r="BD427">
            <v>0</v>
          </cell>
          <cell r="BE427">
            <v>0</v>
          </cell>
          <cell r="BF427">
            <v>0</v>
          </cell>
          <cell r="BG427">
            <v>0</v>
          </cell>
          <cell r="BH427">
            <v>0</v>
          </cell>
          <cell r="BI427">
            <v>0</v>
          </cell>
          <cell r="BJ427">
            <v>0</v>
          </cell>
          <cell r="BK427">
            <v>0</v>
          </cell>
          <cell r="BL427">
            <v>0</v>
          </cell>
          <cell r="BM427">
            <v>0</v>
          </cell>
          <cell r="BN427">
            <v>0</v>
          </cell>
          <cell r="BO427">
            <v>0</v>
          </cell>
          <cell r="BP427">
            <v>0</v>
          </cell>
          <cell r="BQ427">
            <v>0</v>
          </cell>
          <cell r="BR427">
            <v>0</v>
          </cell>
          <cell r="BS427">
            <v>0</v>
          </cell>
          <cell r="BT427">
            <v>0</v>
          </cell>
          <cell r="BV427" t="str">
            <v>Hotel/Motel LDC Innovation Fund Pilot Program2016Adjustment</v>
          </cell>
        </row>
        <row r="428">
          <cell r="L428"/>
          <cell r="M428"/>
          <cell r="N428"/>
          <cell r="O428"/>
          <cell r="P428"/>
          <cell r="Q428"/>
          <cell r="R428"/>
          <cell r="S428">
            <v>0</v>
          </cell>
          <cell r="T428"/>
          <cell r="U428">
            <v>0</v>
          </cell>
          <cell r="V428">
            <v>0</v>
          </cell>
          <cell r="W428">
            <v>0</v>
          </cell>
          <cell r="X428">
            <v>0</v>
          </cell>
          <cell r="Y428">
            <v>0</v>
          </cell>
          <cell r="Z428">
            <v>0</v>
          </cell>
          <cell r="AA428">
            <v>0</v>
          </cell>
          <cell r="AB428">
            <v>0</v>
          </cell>
          <cell r="AC428">
            <v>0</v>
          </cell>
          <cell r="AD428">
            <v>0</v>
          </cell>
          <cell r="AE428">
            <v>0</v>
          </cell>
          <cell r="AF428">
            <v>0</v>
          </cell>
          <cell r="AG428">
            <v>0</v>
          </cell>
          <cell r="AH428">
            <v>0</v>
          </cell>
          <cell r="AI428">
            <v>0</v>
          </cell>
          <cell r="AJ428">
            <v>0</v>
          </cell>
          <cell r="AK428">
            <v>0</v>
          </cell>
          <cell r="AL428">
            <v>0</v>
          </cell>
          <cell r="AM428">
            <v>0</v>
          </cell>
          <cell r="AN428">
            <v>0</v>
          </cell>
          <cell r="AO428">
            <v>0</v>
          </cell>
          <cell r="AQ428"/>
          <cell r="AR428"/>
          <cell r="AS428"/>
          <cell r="AT428"/>
          <cell r="AU428"/>
          <cell r="AV428"/>
          <cell r="AW428"/>
          <cell r="AX428">
            <v>0</v>
          </cell>
          <cell r="AY428"/>
          <cell r="AZ428">
            <v>0</v>
          </cell>
          <cell r="BA428">
            <v>0</v>
          </cell>
          <cell r="BB428">
            <v>0</v>
          </cell>
          <cell r="BC428">
            <v>0</v>
          </cell>
          <cell r="BD428">
            <v>0</v>
          </cell>
          <cell r="BE428">
            <v>0</v>
          </cell>
          <cell r="BF428">
            <v>0</v>
          </cell>
          <cell r="BG428">
            <v>0</v>
          </cell>
          <cell r="BH428">
            <v>0</v>
          </cell>
          <cell r="BI428">
            <v>0</v>
          </cell>
          <cell r="BJ428">
            <v>0</v>
          </cell>
          <cell r="BK428">
            <v>0</v>
          </cell>
          <cell r="BL428">
            <v>0</v>
          </cell>
          <cell r="BM428">
            <v>0</v>
          </cell>
          <cell r="BN428">
            <v>0</v>
          </cell>
          <cell r="BO428">
            <v>0</v>
          </cell>
          <cell r="BP428">
            <v>0</v>
          </cell>
          <cell r="BQ428">
            <v>0</v>
          </cell>
          <cell r="BR428">
            <v>0</v>
          </cell>
          <cell r="BS428">
            <v>0</v>
          </cell>
          <cell r="BT428">
            <v>0</v>
          </cell>
          <cell r="BV428" t="str">
            <v>Intelligent Air Technology LDC Innovation Fund Pilot Program2016Adjustment</v>
          </cell>
        </row>
        <row r="429">
          <cell r="L429"/>
          <cell r="M429"/>
          <cell r="N429"/>
          <cell r="O429"/>
          <cell r="P429"/>
          <cell r="Q429"/>
          <cell r="R429"/>
          <cell r="S429">
            <v>0</v>
          </cell>
          <cell r="T429"/>
          <cell r="U429">
            <v>0</v>
          </cell>
          <cell r="V429">
            <v>0</v>
          </cell>
          <cell r="W429">
            <v>0</v>
          </cell>
          <cell r="X429">
            <v>0</v>
          </cell>
          <cell r="Y429">
            <v>0</v>
          </cell>
          <cell r="Z429">
            <v>0</v>
          </cell>
          <cell r="AA429">
            <v>0</v>
          </cell>
          <cell r="AB429">
            <v>0</v>
          </cell>
          <cell r="AC429">
            <v>0</v>
          </cell>
          <cell r="AD429">
            <v>0</v>
          </cell>
          <cell r="AE429">
            <v>0</v>
          </cell>
          <cell r="AF429">
            <v>0</v>
          </cell>
          <cell r="AG429">
            <v>0</v>
          </cell>
          <cell r="AH429">
            <v>0</v>
          </cell>
          <cell r="AI429">
            <v>0</v>
          </cell>
          <cell r="AJ429">
            <v>0</v>
          </cell>
          <cell r="AK429">
            <v>0</v>
          </cell>
          <cell r="AL429">
            <v>0</v>
          </cell>
          <cell r="AM429">
            <v>0</v>
          </cell>
          <cell r="AN429">
            <v>0</v>
          </cell>
          <cell r="AO429" t="str">
            <v/>
          </cell>
          <cell r="AQ429"/>
          <cell r="AR429"/>
          <cell r="AS429"/>
          <cell r="AT429"/>
          <cell r="AU429"/>
          <cell r="AV429"/>
          <cell r="AW429"/>
          <cell r="AX429">
            <v>0</v>
          </cell>
          <cell r="AY429"/>
          <cell r="AZ429">
            <v>0</v>
          </cell>
          <cell r="BA429">
            <v>0</v>
          </cell>
          <cell r="BB429">
            <v>0</v>
          </cell>
          <cell r="BC429">
            <v>0</v>
          </cell>
          <cell r="BD429">
            <v>0</v>
          </cell>
          <cell r="BE429">
            <v>0</v>
          </cell>
          <cell r="BF429">
            <v>0</v>
          </cell>
          <cell r="BG429">
            <v>0</v>
          </cell>
          <cell r="BH429">
            <v>0</v>
          </cell>
          <cell r="BI429">
            <v>0</v>
          </cell>
          <cell r="BJ429">
            <v>0</v>
          </cell>
          <cell r="BK429">
            <v>0</v>
          </cell>
          <cell r="BL429">
            <v>0</v>
          </cell>
          <cell r="BM429">
            <v>0</v>
          </cell>
          <cell r="BN429">
            <v>0</v>
          </cell>
          <cell r="BO429">
            <v>0</v>
          </cell>
          <cell r="BP429">
            <v>0</v>
          </cell>
          <cell r="BQ429">
            <v>0</v>
          </cell>
          <cell r="BR429">
            <v>0</v>
          </cell>
          <cell r="BS429">
            <v>0</v>
          </cell>
          <cell r="BT429">
            <v>0</v>
          </cell>
          <cell r="BV429" t="str">
            <v>OPsaver LDC Innovation Fund Pilot Program2016Adjustment</v>
          </cell>
        </row>
        <row r="430">
          <cell r="L430"/>
          <cell r="M430"/>
          <cell r="N430"/>
          <cell r="O430"/>
          <cell r="P430"/>
          <cell r="Q430"/>
          <cell r="R430"/>
          <cell r="S430">
            <v>0</v>
          </cell>
          <cell r="T430"/>
          <cell r="U430">
            <v>0</v>
          </cell>
          <cell r="V430">
            <v>0</v>
          </cell>
          <cell r="W430">
            <v>0</v>
          </cell>
          <cell r="X430">
            <v>0</v>
          </cell>
          <cell r="Y430">
            <v>0</v>
          </cell>
          <cell r="Z430">
            <v>0</v>
          </cell>
          <cell r="AA430">
            <v>0</v>
          </cell>
          <cell r="AB430">
            <v>0</v>
          </cell>
          <cell r="AC430">
            <v>0</v>
          </cell>
          <cell r="AD430">
            <v>0</v>
          </cell>
          <cell r="AE430">
            <v>0</v>
          </cell>
          <cell r="AF430">
            <v>0</v>
          </cell>
          <cell r="AG430">
            <v>0</v>
          </cell>
          <cell r="AH430">
            <v>0</v>
          </cell>
          <cell r="AI430">
            <v>0</v>
          </cell>
          <cell r="AJ430">
            <v>0</v>
          </cell>
          <cell r="AK430">
            <v>0</v>
          </cell>
          <cell r="AL430">
            <v>0</v>
          </cell>
          <cell r="AM430">
            <v>0</v>
          </cell>
          <cell r="AN430">
            <v>0</v>
          </cell>
          <cell r="AO430" t="str">
            <v/>
          </cell>
          <cell r="AQ430"/>
          <cell r="AR430"/>
          <cell r="AS430"/>
          <cell r="AT430"/>
          <cell r="AU430"/>
          <cell r="AV430"/>
          <cell r="AW430"/>
          <cell r="AX430">
            <v>0</v>
          </cell>
          <cell r="AY430"/>
          <cell r="AZ430">
            <v>0</v>
          </cell>
          <cell r="BA430">
            <v>0</v>
          </cell>
          <cell r="BB430">
            <v>0</v>
          </cell>
          <cell r="BC430">
            <v>0</v>
          </cell>
          <cell r="BD430">
            <v>0</v>
          </cell>
          <cell r="BE430">
            <v>0</v>
          </cell>
          <cell r="BF430">
            <v>0</v>
          </cell>
          <cell r="BG430">
            <v>0</v>
          </cell>
          <cell r="BH430">
            <v>0</v>
          </cell>
          <cell r="BI430">
            <v>0</v>
          </cell>
          <cell r="BJ430">
            <v>0</v>
          </cell>
          <cell r="BK430">
            <v>0</v>
          </cell>
          <cell r="BL430">
            <v>0</v>
          </cell>
          <cell r="BM430">
            <v>0</v>
          </cell>
          <cell r="BN430">
            <v>0</v>
          </cell>
          <cell r="BO430">
            <v>0</v>
          </cell>
          <cell r="BP430">
            <v>0</v>
          </cell>
          <cell r="BQ430">
            <v>0</v>
          </cell>
          <cell r="BR430">
            <v>0</v>
          </cell>
          <cell r="BS430">
            <v>0</v>
          </cell>
          <cell r="BT430">
            <v>0</v>
          </cell>
          <cell r="BV430" t="str">
            <v>PUMPsaver LDC Innovation Fund Pilot Program2016Adjustment</v>
          </cell>
        </row>
        <row r="431">
          <cell r="L431"/>
          <cell r="M431"/>
          <cell r="N431"/>
          <cell r="O431"/>
          <cell r="P431"/>
          <cell r="Q431"/>
          <cell r="R431"/>
          <cell r="S431">
            <v>0</v>
          </cell>
          <cell r="T431"/>
          <cell r="U431">
            <v>0</v>
          </cell>
          <cell r="V431">
            <v>0</v>
          </cell>
          <cell r="W431">
            <v>0</v>
          </cell>
          <cell r="X431">
            <v>0</v>
          </cell>
          <cell r="Y431">
            <v>0</v>
          </cell>
          <cell r="Z431">
            <v>0</v>
          </cell>
          <cell r="AA431">
            <v>0</v>
          </cell>
          <cell r="AB431">
            <v>0</v>
          </cell>
          <cell r="AC431">
            <v>0</v>
          </cell>
          <cell r="AD431">
            <v>0</v>
          </cell>
          <cell r="AE431">
            <v>0</v>
          </cell>
          <cell r="AF431">
            <v>0</v>
          </cell>
          <cell r="AG431">
            <v>0</v>
          </cell>
          <cell r="AH431">
            <v>0</v>
          </cell>
          <cell r="AI431">
            <v>0</v>
          </cell>
          <cell r="AJ431">
            <v>0</v>
          </cell>
          <cell r="AK431">
            <v>0</v>
          </cell>
          <cell r="AL431">
            <v>0</v>
          </cell>
          <cell r="AM431">
            <v>0</v>
          </cell>
          <cell r="AN431">
            <v>0</v>
          </cell>
          <cell r="AO431">
            <v>0</v>
          </cell>
          <cell r="AQ431"/>
          <cell r="AR431"/>
          <cell r="AS431"/>
          <cell r="AT431"/>
          <cell r="AU431"/>
          <cell r="AV431"/>
          <cell r="AW431"/>
          <cell r="AX431">
            <v>0</v>
          </cell>
          <cell r="AY431"/>
          <cell r="AZ431">
            <v>0</v>
          </cell>
          <cell r="BA431">
            <v>0</v>
          </cell>
          <cell r="BB431">
            <v>0</v>
          </cell>
          <cell r="BC431">
            <v>0</v>
          </cell>
          <cell r="BD431">
            <v>0</v>
          </cell>
          <cell r="BE431">
            <v>0</v>
          </cell>
          <cell r="BF431">
            <v>0</v>
          </cell>
          <cell r="BG431">
            <v>0</v>
          </cell>
          <cell r="BH431">
            <v>0</v>
          </cell>
          <cell r="BI431">
            <v>0</v>
          </cell>
          <cell r="BJ431">
            <v>0</v>
          </cell>
          <cell r="BK431">
            <v>0</v>
          </cell>
          <cell r="BL431">
            <v>0</v>
          </cell>
          <cell r="BM431">
            <v>0</v>
          </cell>
          <cell r="BN431">
            <v>0</v>
          </cell>
          <cell r="BO431">
            <v>0</v>
          </cell>
          <cell r="BP431">
            <v>0</v>
          </cell>
          <cell r="BQ431">
            <v>0</v>
          </cell>
          <cell r="BR431">
            <v>0</v>
          </cell>
          <cell r="BS431">
            <v>0</v>
          </cell>
          <cell r="BT431">
            <v>0</v>
          </cell>
          <cell r="BV431" t="str">
            <v>Residential Direct Install LDC Innovation Fund Pilot Program2016Adjustment</v>
          </cell>
        </row>
        <row r="432">
          <cell r="L432"/>
          <cell r="M432"/>
          <cell r="N432"/>
          <cell r="O432"/>
          <cell r="P432"/>
          <cell r="Q432"/>
          <cell r="R432"/>
          <cell r="S432">
            <v>0</v>
          </cell>
          <cell r="T432"/>
          <cell r="U432">
            <v>0</v>
          </cell>
          <cell r="V432">
            <v>0</v>
          </cell>
          <cell r="W432">
            <v>0</v>
          </cell>
          <cell r="X432">
            <v>0</v>
          </cell>
          <cell r="Y432">
            <v>0</v>
          </cell>
          <cell r="Z432">
            <v>0</v>
          </cell>
          <cell r="AA432">
            <v>0</v>
          </cell>
          <cell r="AB432">
            <v>0</v>
          </cell>
          <cell r="AC432">
            <v>0</v>
          </cell>
          <cell r="AD432">
            <v>0</v>
          </cell>
          <cell r="AE432">
            <v>0</v>
          </cell>
          <cell r="AF432">
            <v>0</v>
          </cell>
          <cell r="AG432">
            <v>0</v>
          </cell>
          <cell r="AH432">
            <v>0</v>
          </cell>
          <cell r="AI432">
            <v>0</v>
          </cell>
          <cell r="AJ432">
            <v>0</v>
          </cell>
          <cell r="AK432">
            <v>0</v>
          </cell>
          <cell r="AL432">
            <v>0</v>
          </cell>
          <cell r="AM432">
            <v>0</v>
          </cell>
          <cell r="AN432">
            <v>0</v>
          </cell>
          <cell r="AO432" t="str">
            <v/>
          </cell>
          <cell r="AQ432"/>
          <cell r="AR432"/>
          <cell r="AS432"/>
          <cell r="AT432"/>
          <cell r="AU432"/>
          <cell r="AV432"/>
          <cell r="AW432"/>
          <cell r="AX432">
            <v>0</v>
          </cell>
          <cell r="AY432"/>
          <cell r="AZ432">
            <v>0</v>
          </cell>
          <cell r="BA432">
            <v>0</v>
          </cell>
          <cell r="BB432">
            <v>0</v>
          </cell>
          <cell r="BC432">
            <v>0</v>
          </cell>
          <cell r="BD432">
            <v>0</v>
          </cell>
          <cell r="BE432">
            <v>0</v>
          </cell>
          <cell r="BF432">
            <v>0</v>
          </cell>
          <cell r="BG432">
            <v>0</v>
          </cell>
          <cell r="BH432">
            <v>0</v>
          </cell>
          <cell r="BI432">
            <v>0</v>
          </cell>
          <cell r="BJ432">
            <v>0</v>
          </cell>
          <cell r="BK432">
            <v>0</v>
          </cell>
          <cell r="BL432">
            <v>0</v>
          </cell>
          <cell r="BM432">
            <v>0</v>
          </cell>
          <cell r="BN432">
            <v>0</v>
          </cell>
          <cell r="BO432">
            <v>0</v>
          </cell>
          <cell r="BP432">
            <v>0</v>
          </cell>
          <cell r="BQ432">
            <v>0</v>
          </cell>
          <cell r="BR432">
            <v>0</v>
          </cell>
          <cell r="BS432">
            <v>0</v>
          </cell>
          <cell r="BT432">
            <v>0</v>
          </cell>
          <cell r="BV432" t="str">
            <v>Residential Direct Mail LDC Innovation Fund Pilot Program2016Adjustment</v>
          </cell>
        </row>
        <row r="433">
          <cell r="L433"/>
          <cell r="M433"/>
          <cell r="N433"/>
          <cell r="O433"/>
          <cell r="P433"/>
          <cell r="Q433"/>
          <cell r="R433"/>
          <cell r="S433">
            <v>0</v>
          </cell>
          <cell r="T433"/>
          <cell r="U433">
            <v>0</v>
          </cell>
          <cell r="V433">
            <v>0</v>
          </cell>
          <cell r="W433">
            <v>0</v>
          </cell>
          <cell r="X433">
            <v>0</v>
          </cell>
          <cell r="Y433">
            <v>0</v>
          </cell>
          <cell r="Z433">
            <v>0</v>
          </cell>
          <cell r="AA433">
            <v>0</v>
          </cell>
          <cell r="AB433">
            <v>0</v>
          </cell>
          <cell r="AC433">
            <v>0</v>
          </cell>
          <cell r="AD433">
            <v>0</v>
          </cell>
          <cell r="AE433">
            <v>0</v>
          </cell>
          <cell r="AF433">
            <v>0</v>
          </cell>
          <cell r="AG433">
            <v>0</v>
          </cell>
          <cell r="AH433">
            <v>0</v>
          </cell>
          <cell r="AI433">
            <v>0</v>
          </cell>
          <cell r="AJ433">
            <v>0</v>
          </cell>
          <cell r="AK433">
            <v>0</v>
          </cell>
          <cell r="AL433">
            <v>0</v>
          </cell>
          <cell r="AM433">
            <v>0</v>
          </cell>
          <cell r="AN433">
            <v>0</v>
          </cell>
          <cell r="AO433" t="str">
            <v/>
          </cell>
          <cell r="AQ433"/>
          <cell r="AR433"/>
          <cell r="AS433"/>
          <cell r="AT433"/>
          <cell r="AU433"/>
          <cell r="AV433"/>
          <cell r="AW433"/>
          <cell r="AX433">
            <v>0</v>
          </cell>
          <cell r="AY433"/>
          <cell r="AZ433">
            <v>0</v>
          </cell>
          <cell r="BA433">
            <v>0</v>
          </cell>
          <cell r="BB433">
            <v>0</v>
          </cell>
          <cell r="BC433">
            <v>0</v>
          </cell>
          <cell r="BD433">
            <v>0</v>
          </cell>
          <cell r="BE433">
            <v>0</v>
          </cell>
          <cell r="BF433">
            <v>0</v>
          </cell>
          <cell r="BG433">
            <v>0</v>
          </cell>
          <cell r="BH433">
            <v>0</v>
          </cell>
          <cell r="BI433">
            <v>0</v>
          </cell>
          <cell r="BJ433">
            <v>0</v>
          </cell>
          <cell r="BK433">
            <v>0</v>
          </cell>
          <cell r="BL433">
            <v>0</v>
          </cell>
          <cell r="BM433">
            <v>0</v>
          </cell>
          <cell r="BN433">
            <v>0</v>
          </cell>
          <cell r="BO433">
            <v>0</v>
          </cell>
          <cell r="BP433">
            <v>0</v>
          </cell>
          <cell r="BQ433">
            <v>0</v>
          </cell>
          <cell r="BR433">
            <v>0</v>
          </cell>
          <cell r="BS433">
            <v>0</v>
          </cell>
          <cell r="BT433">
            <v>0</v>
          </cell>
          <cell r="BV433" t="str">
            <v>Residential Ductless Heat Pump LDC Innovation Fund Pilot Program2016Adjustment</v>
          </cell>
        </row>
        <row r="434">
          <cell r="L434"/>
          <cell r="M434"/>
          <cell r="N434"/>
          <cell r="O434"/>
          <cell r="P434"/>
          <cell r="Q434"/>
          <cell r="R434"/>
          <cell r="S434">
            <v>0</v>
          </cell>
          <cell r="T434"/>
          <cell r="U434">
            <v>0</v>
          </cell>
          <cell r="V434">
            <v>0</v>
          </cell>
          <cell r="W434">
            <v>0</v>
          </cell>
          <cell r="X434">
            <v>0</v>
          </cell>
          <cell r="Y434">
            <v>0</v>
          </cell>
          <cell r="Z434">
            <v>0</v>
          </cell>
          <cell r="AA434">
            <v>0</v>
          </cell>
          <cell r="AB434">
            <v>0</v>
          </cell>
          <cell r="AC434">
            <v>0</v>
          </cell>
          <cell r="AD434">
            <v>0</v>
          </cell>
          <cell r="AE434">
            <v>0</v>
          </cell>
          <cell r="AF434">
            <v>0</v>
          </cell>
          <cell r="AG434">
            <v>0</v>
          </cell>
          <cell r="AH434">
            <v>0</v>
          </cell>
          <cell r="AI434">
            <v>0</v>
          </cell>
          <cell r="AJ434">
            <v>0</v>
          </cell>
          <cell r="AK434">
            <v>0</v>
          </cell>
          <cell r="AL434">
            <v>0</v>
          </cell>
          <cell r="AM434">
            <v>0</v>
          </cell>
          <cell r="AN434">
            <v>0</v>
          </cell>
          <cell r="AO434">
            <v>0</v>
          </cell>
          <cell r="AQ434"/>
          <cell r="AR434"/>
          <cell r="AS434"/>
          <cell r="AT434"/>
          <cell r="AU434"/>
          <cell r="AV434"/>
          <cell r="AW434"/>
          <cell r="AX434">
            <v>0</v>
          </cell>
          <cell r="AY434"/>
          <cell r="AZ434">
            <v>0</v>
          </cell>
          <cell r="BA434">
            <v>0</v>
          </cell>
          <cell r="BB434">
            <v>0</v>
          </cell>
          <cell r="BC434">
            <v>0</v>
          </cell>
          <cell r="BD434">
            <v>0</v>
          </cell>
          <cell r="BE434">
            <v>0</v>
          </cell>
          <cell r="BF434">
            <v>0</v>
          </cell>
          <cell r="BG434">
            <v>0</v>
          </cell>
          <cell r="BH434">
            <v>0</v>
          </cell>
          <cell r="BI434">
            <v>0</v>
          </cell>
          <cell r="BJ434">
            <v>0</v>
          </cell>
          <cell r="BK434">
            <v>0</v>
          </cell>
          <cell r="BL434">
            <v>0</v>
          </cell>
          <cell r="BM434">
            <v>0</v>
          </cell>
          <cell r="BN434">
            <v>0</v>
          </cell>
          <cell r="BO434">
            <v>0</v>
          </cell>
          <cell r="BP434">
            <v>0</v>
          </cell>
          <cell r="BQ434">
            <v>0</v>
          </cell>
          <cell r="BR434">
            <v>0</v>
          </cell>
          <cell r="BS434">
            <v>0</v>
          </cell>
          <cell r="BT434">
            <v>0</v>
          </cell>
          <cell r="BV434" t="str">
            <v>Retrocomissioning LDC Innovation Fund Pilot Program2016Adjustment</v>
          </cell>
        </row>
        <row r="435">
          <cell r="L435"/>
          <cell r="M435"/>
          <cell r="N435"/>
          <cell r="O435"/>
          <cell r="P435"/>
          <cell r="Q435"/>
          <cell r="R435"/>
          <cell r="S435">
            <v>0</v>
          </cell>
          <cell r="T435"/>
          <cell r="U435">
            <v>0</v>
          </cell>
          <cell r="V435">
            <v>0</v>
          </cell>
          <cell r="W435">
            <v>0</v>
          </cell>
          <cell r="X435">
            <v>0</v>
          </cell>
          <cell r="Y435">
            <v>0</v>
          </cell>
          <cell r="Z435">
            <v>0</v>
          </cell>
          <cell r="AA435">
            <v>0</v>
          </cell>
          <cell r="AB435">
            <v>0</v>
          </cell>
          <cell r="AC435">
            <v>0</v>
          </cell>
          <cell r="AD435">
            <v>0</v>
          </cell>
          <cell r="AE435">
            <v>0</v>
          </cell>
          <cell r="AF435">
            <v>0</v>
          </cell>
          <cell r="AG435">
            <v>0</v>
          </cell>
          <cell r="AH435">
            <v>0</v>
          </cell>
          <cell r="AI435">
            <v>0</v>
          </cell>
          <cell r="AJ435">
            <v>0</v>
          </cell>
          <cell r="AK435">
            <v>0</v>
          </cell>
          <cell r="AL435">
            <v>0</v>
          </cell>
          <cell r="AM435">
            <v>0</v>
          </cell>
          <cell r="AN435">
            <v>0</v>
          </cell>
          <cell r="AO435" t="str">
            <v/>
          </cell>
          <cell r="AQ435"/>
          <cell r="AR435"/>
          <cell r="AS435"/>
          <cell r="AT435"/>
          <cell r="AU435"/>
          <cell r="AV435"/>
          <cell r="AW435"/>
          <cell r="AX435">
            <v>0</v>
          </cell>
          <cell r="AY435"/>
          <cell r="AZ435">
            <v>0</v>
          </cell>
          <cell r="BA435">
            <v>0</v>
          </cell>
          <cell r="BB435">
            <v>0</v>
          </cell>
          <cell r="BC435">
            <v>0</v>
          </cell>
          <cell r="BD435">
            <v>0</v>
          </cell>
          <cell r="BE435">
            <v>0</v>
          </cell>
          <cell r="BF435">
            <v>0</v>
          </cell>
          <cell r="BG435">
            <v>0</v>
          </cell>
          <cell r="BH435">
            <v>0</v>
          </cell>
          <cell r="BI435">
            <v>0</v>
          </cell>
          <cell r="BJ435">
            <v>0</v>
          </cell>
          <cell r="BK435">
            <v>0</v>
          </cell>
          <cell r="BL435">
            <v>0</v>
          </cell>
          <cell r="BM435">
            <v>0</v>
          </cell>
          <cell r="BN435">
            <v>0</v>
          </cell>
          <cell r="BO435">
            <v>0</v>
          </cell>
          <cell r="BP435">
            <v>0</v>
          </cell>
          <cell r="BQ435">
            <v>0</v>
          </cell>
          <cell r="BR435">
            <v>0</v>
          </cell>
          <cell r="BS435">
            <v>0</v>
          </cell>
          <cell r="BT435">
            <v>0</v>
          </cell>
          <cell r="BV435" t="str">
            <v>RTUsaver LDC Innovation Fund Pilot Program2016Adjustment</v>
          </cell>
        </row>
        <row r="436">
          <cell r="L436"/>
          <cell r="M436"/>
          <cell r="N436"/>
          <cell r="O436"/>
          <cell r="P436"/>
          <cell r="Q436"/>
          <cell r="R436"/>
          <cell r="S436">
            <v>0</v>
          </cell>
          <cell r="T436"/>
          <cell r="U436">
            <v>0</v>
          </cell>
          <cell r="V436">
            <v>0</v>
          </cell>
          <cell r="W436">
            <v>0</v>
          </cell>
          <cell r="X436">
            <v>0</v>
          </cell>
          <cell r="Y436">
            <v>0</v>
          </cell>
          <cell r="Z436">
            <v>0</v>
          </cell>
          <cell r="AA436">
            <v>0</v>
          </cell>
          <cell r="AB436">
            <v>0</v>
          </cell>
          <cell r="AC436">
            <v>0</v>
          </cell>
          <cell r="AD436">
            <v>0</v>
          </cell>
          <cell r="AE436">
            <v>0</v>
          </cell>
          <cell r="AF436">
            <v>0</v>
          </cell>
          <cell r="AG436">
            <v>0</v>
          </cell>
          <cell r="AH436">
            <v>0</v>
          </cell>
          <cell r="AI436">
            <v>0</v>
          </cell>
          <cell r="AJ436">
            <v>0</v>
          </cell>
          <cell r="AK436">
            <v>0</v>
          </cell>
          <cell r="AL436">
            <v>0</v>
          </cell>
          <cell r="AM436">
            <v>0</v>
          </cell>
          <cell r="AN436">
            <v>0</v>
          </cell>
          <cell r="AO436" t="str">
            <v/>
          </cell>
          <cell r="AQ436"/>
          <cell r="AR436"/>
          <cell r="AS436"/>
          <cell r="AT436"/>
          <cell r="AU436"/>
          <cell r="AV436"/>
          <cell r="AW436"/>
          <cell r="AX436">
            <v>0</v>
          </cell>
          <cell r="AY436"/>
          <cell r="AZ436">
            <v>0</v>
          </cell>
          <cell r="BA436">
            <v>0</v>
          </cell>
          <cell r="BB436">
            <v>0</v>
          </cell>
          <cell r="BC436">
            <v>0</v>
          </cell>
          <cell r="BD436">
            <v>0</v>
          </cell>
          <cell r="BE436">
            <v>0</v>
          </cell>
          <cell r="BF436">
            <v>0</v>
          </cell>
          <cell r="BG436">
            <v>0</v>
          </cell>
          <cell r="BH436">
            <v>0</v>
          </cell>
          <cell r="BI436">
            <v>0</v>
          </cell>
          <cell r="BJ436">
            <v>0</v>
          </cell>
          <cell r="BK436">
            <v>0</v>
          </cell>
          <cell r="BL436">
            <v>0</v>
          </cell>
          <cell r="BM436">
            <v>0</v>
          </cell>
          <cell r="BN436">
            <v>0</v>
          </cell>
          <cell r="BO436">
            <v>0</v>
          </cell>
          <cell r="BP436">
            <v>0</v>
          </cell>
          <cell r="BQ436">
            <v>0</v>
          </cell>
          <cell r="BR436">
            <v>0</v>
          </cell>
          <cell r="BS436">
            <v>0</v>
          </cell>
          <cell r="BT436">
            <v>0</v>
          </cell>
          <cell r="BV436" t="str">
            <v>Small &amp; Medium Business Energy Management System LDC Innovation Fund Pilot Program2016Adjustment</v>
          </cell>
        </row>
        <row r="437">
          <cell r="L437"/>
          <cell r="M437"/>
          <cell r="N437"/>
          <cell r="O437"/>
          <cell r="P437"/>
          <cell r="Q437"/>
          <cell r="R437"/>
          <cell r="S437">
            <v>0</v>
          </cell>
          <cell r="T437"/>
          <cell r="U437">
            <v>0</v>
          </cell>
          <cell r="V437">
            <v>0</v>
          </cell>
          <cell r="W437">
            <v>0</v>
          </cell>
          <cell r="X437">
            <v>0</v>
          </cell>
          <cell r="Y437">
            <v>0</v>
          </cell>
          <cell r="Z437">
            <v>0</v>
          </cell>
          <cell r="AA437">
            <v>0</v>
          </cell>
          <cell r="AB437">
            <v>0</v>
          </cell>
          <cell r="AC437">
            <v>0</v>
          </cell>
          <cell r="AD437">
            <v>0</v>
          </cell>
          <cell r="AE437">
            <v>0</v>
          </cell>
          <cell r="AF437">
            <v>0</v>
          </cell>
          <cell r="AG437">
            <v>0</v>
          </cell>
          <cell r="AH437">
            <v>0</v>
          </cell>
          <cell r="AI437">
            <v>0</v>
          </cell>
          <cell r="AJ437">
            <v>0</v>
          </cell>
          <cell r="AK437">
            <v>0</v>
          </cell>
          <cell r="AL437">
            <v>0</v>
          </cell>
          <cell r="AM437">
            <v>0</v>
          </cell>
          <cell r="AN437">
            <v>0</v>
          </cell>
          <cell r="AO437">
            <v>0</v>
          </cell>
          <cell r="AQ437"/>
          <cell r="AR437"/>
          <cell r="AS437"/>
          <cell r="AT437"/>
          <cell r="AU437"/>
          <cell r="AV437"/>
          <cell r="AW437"/>
          <cell r="AX437">
            <v>0</v>
          </cell>
          <cell r="AY437"/>
          <cell r="AZ437">
            <v>0</v>
          </cell>
          <cell r="BA437">
            <v>0</v>
          </cell>
          <cell r="BB437">
            <v>0</v>
          </cell>
          <cell r="BC437">
            <v>0</v>
          </cell>
          <cell r="BD437">
            <v>0</v>
          </cell>
          <cell r="BE437">
            <v>0</v>
          </cell>
          <cell r="BF437">
            <v>0</v>
          </cell>
          <cell r="BG437">
            <v>0</v>
          </cell>
          <cell r="BH437">
            <v>0</v>
          </cell>
          <cell r="BI437">
            <v>0</v>
          </cell>
          <cell r="BJ437">
            <v>0</v>
          </cell>
          <cell r="BK437">
            <v>0</v>
          </cell>
          <cell r="BL437">
            <v>0</v>
          </cell>
          <cell r="BM437">
            <v>0</v>
          </cell>
          <cell r="BN437">
            <v>0</v>
          </cell>
          <cell r="BO437">
            <v>0</v>
          </cell>
          <cell r="BP437">
            <v>0</v>
          </cell>
          <cell r="BQ437">
            <v>0</v>
          </cell>
          <cell r="BR437">
            <v>0</v>
          </cell>
          <cell r="BS437">
            <v>0</v>
          </cell>
          <cell r="BT437">
            <v>0</v>
          </cell>
          <cell r="BV437" t="str">
            <v>Solar Powered Attic Ventilation LDC Innovation Fund Pilot Program2016Adjustment</v>
          </cell>
        </row>
        <row r="438">
          <cell r="L438"/>
          <cell r="M438"/>
          <cell r="N438"/>
          <cell r="O438"/>
          <cell r="P438"/>
          <cell r="Q438"/>
          <cell r="R438"/>
          <cell r="S438">
            <v>0</v>
          </cell>
          <cell r="T438"/>
          <cell r="U438">
            <v>0</v>
          </cell>
          <cell r="V438">
            <v>0</v>
          </cell>
          <cell r="W438">
            <v>0</v>
          </cell>
          <cell r="X438">
            <v>0</v>
          </cell>
          <cell r="Y438">
            <v>0</v>
          </cell>
          <cell r="Z438">
            <v>0</v>
          </cell>
          <cell r="AA438">
            <v>0</v>
          </cell>
          <cell r="AB438">
            <v>0</v>
          </cell>
          <cell r="AC438">
            <v>0</v>
          </cell>
          <cell r="AD438">
            <v>0</v>
          </cell>
          <cell r="AE438">
            <v>0</v>
          </cell>
          <cell r="AF438">
            <v>0</v>
          </cell>
          <cell r="AG438">
            <v>0</v>
          </cell>
          <cell r="AH438">
            <v>0</v>
          </cell>
          <cell r="AI438">
            <v>0</v>
          </cell>
          <cell r="AJ438">
            <v>0</v>
          </cell>
          <cell r="AK438">
            <v>0</v>
          </cell>
          <cell r="AL438">
            <v>0</v>
          </cell>
          <cell r="AM438">
            <v>0</v>
          </cell>
          <cell r="AN438">
            <v>0</v>
          </cell>
          <cell r="AO438" t="str">
            <v/>
          </cell>
          <cell r="AQ438"/>
          <cell r="AR438"/>
          <cell r="AS438"/>
          <cell r="AT438"/>
          <cell r="AU438"/>
          <cell r="AV438"/>
          <cell r="AW438"/>
          <cell r="AX438">
            <v>0</v>
          </cell>
          <cell r="AY438"/>
          <cell r="AZ438">
            <v>0</v>
          </cell>
          <cell r="BA438">
            <v>0</v>
          </cell>
          <cell r="BB438">
            <v>0</v>
          </cell>
          <cell r="BC438">
            <v>0</v>
          </cell>
          <cell r="BD438">
            <v>0</v>
          </cell>
          <cell r="BE438">
            <v>0</v>
          </cell>
          <cell r="BF438">
            <v>0</v>
          </cell>
          <cell r="BG438">
            <v>0</v>
          </cell>
          <cell r="BH438">
            <v>0</v>
          </cell>
          <cell r="BI438">
            <v>0</v>
          </cell>
          <cell r="BJ438">
            <v>0</v>
          </cell>
          <cell r="BK438">
            <v>0</v>
          </cell>
          <cell r="BL438">
            <v>0</v>
          </cell>
          <cell r="BM438">
            <v>0</v>
          </cell>
          <cell r="BN438">
            <v>0</v>
          </cell>
          <cell r="BO438">
            <v>0</v>
          </cell>
          <cell r="BP438">
            <v>0</v>
          </cell>
          <cell r="BQ438">
            <v>0</v>
          </cell>
          <cell r="BR438">
            <v>0</v>
          </cell>
          <cell r="BS438">
            <v>0</v>
          </cell>
          <cell r="BT438">
            <v>0</v>
          </cell>
          <cell r="BV438" t="str">
            <v>Toronto Hydro – Enbridge Joint Low-Income Program LDC Innovation Fund Pilot Program2016Adjustment</v>
          </cell>
        </row>
        <row r="439">
          <cell r="L439"/>
          <cell r="M439"/>
          <cell r="N439"/>
          <cell r="O439"/>
          <cell r="P439"/>
          <cell r="Q439"/>
          <cell r="R439"/>
          <cell r="S439">
            <v>0</v>
          </cell>
          <cell r="T439"/>
          <cell r="U439">
            <v>0</v>
          </cell>
          <cell r="V439">
            <v>0</v>
          </cell>
          <cell r="W439">
            <v>0</v>
          </cell>
          <cell r="X439">
            <v>0</v>
          </cell>
          <cell r="Y439">
            <v>0</v>
          </cell>
          <cell r="Z439">
            <v>0</v>
          </cell>
          <cell r="AA439">
            <v>0</v>
          </cell>
          <cell r="AB439">
            <v>0</v>
          </cell>
          <cell r="AC439">
            <v>0</v>
          </cell>
          <cell r="AD439">
            <v>0</v>
          </cell>
          <cell r="AE439">
            <v>0</v>
          </cell>
          <cell r="AF439">
            <v>0</v>
          </cell>
          <cell r="AG439">
            <v>0</v>
          </cell>
          <cell r="AH439">
            <v>0</v>
          </cell>
          <cell r="AI439">
            <v>0</v>
          </cell>
          <cell r="AJ439">
            <v>0</v>
          </cell>
          <cell r="AK439">
            <v>0</v>
          </cell>
          <cell r="AL439">
            <v>0</v>
          </cell>
          <cell r="AM439">
            <v>0</v>
          </cell>
          <cell r="AN439">
            <v>0</v>
          </cell>
          <cell r="AO439" t="str">
            <v/>
          </cell>
          <cell r="AQ439"/>
          <cell r="AR439"/>
          <cell r="AS439"/>
          <cell r="AT439"/>
          <cell r="AU439"/>
          <cell r="AV439"/>
          <cell r="AW439"/>
          <cell r="AX439">
            <v>0</v>
          </cell>
          <cell r="AY439"/>
          <cell r="AZ439">
            <v>0</v>
          </cell>
          <cell r="BA439">
            <v>0</v>
          </cell>
          <cell r="BB439">
            <v>0</v>
          </cell>
          <cell r="BC439">
            <v>0</v>
          </cell>
          <cell r="BD439">
            <v>0</v>
          </cell>
          <cell r="BE439">
            <v>0</v>
          </cell>
          <cell r="BF439">
            <v>0</v>
          </cell>
          <cell r="BG439">
            <v>0</v>
          </cell>
          <cell r="BH439">
            <v>0</v>
          </cell>
          <cell r="BI439">
            <v>0</v>
          </cell>
          <cell r="BJ439">
            <v>0</v>
          </cell>
          <cell r="BK439">
            <v>0</v>
          </cell>
          <cell r="BL439">
            <v>0</v>
          </cell>
          <cell r="BM439">
            <v>0</v>
          </cell>
          <cell r="BN439">
            <v>0</v>
          </cell>
          <cell r="BO439">
            <v>0</v>
          </cell>
          <cell r="BP439">
            <v>0</v>
          </cell>
          <cell r="BQ439">
            <v>0</v>
          </cell>
          <cell r="BR439">
            <v>0</v>
          </cell>
          <cell r="BS439">
            <v>0</v>
          </cell>
          <cell r="BT439">
            <v>0</v>
          </cell>
          <cell r="BV439" t="str">
            <v>Truckload Event LDC Innovation Fund Pilot Program2016Adjustment</v>
          </cell>
        </row>
        <row r="440">
          <cell r="L440"/>
          <cell r="M440"/>
          <cell r="N440"/>
          <cell r="O440"/>
          <cell r="P440"/>
          <cell r="Q440"/>
          <cell r="R440"/>
          <cell r="S440">
            <v>0</v>
          </cell>
          <cell r="T440"/>
          <cell r="U440">
            <v>0</v>
          </cell>
          <cell r="V440">
            <v>0</v>
          </cell>
          <cell r="W440">
            <v>0</v>
          </cell>
          <cell r="X440">
            <v>0</v>
          </cell>
          <cell r="Y440">
            <v>0</v>
          </cell>
          <cell r="Z440">
            <v>0</v>
          </cell>
          <cell r="AA440">
            <v>0</v>
          </cell>
          <cell r="AB440">
            <v>0</v>
          </cell>
          <cell r="AC440">
            <v>0</v>
          </cell>
          <cell r="AD440">
            <v>0</v>
          </cell>
          <cell r="AE440">
            <v>0</v>
          </cell>
          <cell r="AF440">
            <v>0</v>
          </cell>
          <cell r="AG440">
            <v>0</v>
          </cell>
          <cell r="AH440">
            <v>0</v>
          </cell>
          <cell r="AI440">
            <v>0</v>
          </cell>
          <cell r="AJ440">
            <v>0</v>
          </cell>
          <cell r="AK440">
            <v>0</v>
          </cell>
          <cell r="AL440">
            <v>0</v>
          </cell>
          <cell r="AM440">
            <v>0</v>
          </cell>
          <cell r="AN440">
            <v>0</v>
          </cell>
          <cell r="AO440">
            <v>0</v>
          </cell>
          <cell r="AQ440"/>
          <cell r="AR440"/>
          <cell r="AS440"/>
          <cell r="AT440"/>
          <cell r="AU440"/>
          <cell r="AV440"/>
          <cell r="AW440"/>
          <cell r="AX440">
            <v>0</v>
          </cell>
          <cell r="AY440"/>
          <cell r="AZ440">
            <v>0</v>
          </cell>
          <cell r="BA440">
            <v>0</v>
          </cell>
          <cell r="BB440">
            <v>0</v>
          </cell>
          <cell r="BC440">
            <v>0</v>
          </cell>
          <cell r="BD440">
            <v>0</v>
          </cell>
          <cell r="BE440">
            <v>0</v>
          </cell>
          <cell r="BF440">
            <v>0</v>
          </cell>
          <cell r="BG440">
            <v>0</v>
          </cell>
          <cell r="BH440">
            <v>0</v>
          </cell>
          <cell r="BI440">
            <v>0</v>
          </cell>
          <cell r="BJ440">
            <v>0</v>
          </cell>
          <cell r="BK440">
            <v>0</v>
          </cell>
          <cell r="BL440">
            <v>0</v>
          </cell>
          <cell r="BM440">
            <v>0</v>
          </cell>
          <cell r="BN440">
            <v>0</v>
          </cell>
          <cell r="BO440">
            <v>0</v>
          </cell>
          <cell r="BP440">
            <v>0</v>
          </cell>
          <cell r="BQ440">
            <v>0</v>
          </cell>
          <cell r="BR440">
            <v>0</v>
          </cell>
          <cell r="BS440">
            <v>0</v>
          </cell>
          <cell r="BT440">
            <v>0</v>
          </cell>
          <cell r="BV440" t="str">
            <v>Industrial Accelerator Program2016Adjustment</v>
          </cell>
        </row>
        <row r="441">
          <cell r="L441"/>
          <cell r="M441"/>
          <cell r="N441"/>
          <cell r="O441"/>
          <cell r="P441"/>
          <cell r="Q441"/>
          <cell r="R441"/>
          <cell r="S441">
            <v>0</v>
          </cell>
          <cell r="T441"/>
          <cell r="U441">
            <v>0</v>
          </cell>
          <cell r="V441">
            <v>0</v>
          </cell>
          <cell r="W441">
            <v>0</v>
          </cell>
          <cell r="X441">
            <v>0</v>
          </cell>
          <cell r="Y441">
            <v>0</v>
          </cell>
          <cell r="Z441">
            <v>0</v>
          </cell>
          <cell r="AA441">
            <v>0</v>
          </cell>
          <cell r="AB441">
            <v>0</v>
          </cell>
          <cell r="AC441">
            <v>0</v>
          </cell>
          <cell r="AD441">
            <v>0</v>
          </cell>
          <cell r="AE441">
            <v>0</v>
          </cell>
          <cell r="AF441">
            <v>0</v>
          </cell>
          <cell r="AG441">
            <v>0</v>
          </cell>
          <cell r="AH441">
            <v>0</v>
          </cell>
          <cell r="AI441">
            <v>0</v>
          </cell>
          <cell r="AJ441">
            <v>0</v>
          </cell>
          <cell r="AK441">
            <v>0</v>
          </cell>
          <cell r="AL441">
            <v>0</v>
          </cell>
          <cell r="AM441">
            <v>0</v>
          </cell>
          <cell r="AN441">
            <v>0</v>
          </cell>
          <cell r="AO441" t="str">
            <v/>
          </cell>
          <cell r="AQ441"/>
          <cell r="AR441"/>
          <cell r="AS441"/>
          <cell r="AT441"/>
          <cell r="AU441"/>
          <cell r="AV441"/>
          <cell r="AW441"/>
          <cell r="AX441">
            <v>0</v>
          </cell>
          <cell r="AY441"/>
          <cell r="AZ441">
            <v>0</v>
          </cell>
          <cell r="BA441">
            <v>0</v>
          </cell>
          <cell r="BB441">
            <v>0</v>
          </cell>
          <cell r="BC441">
            <v>0</v>
          </cell>
          <cell r="BD441">
            <v>0</v>
          </cell>
          <cell r="BE441">
            <v>0</v>
          </cell>
          <cell r="BF441">
            <v>0</v>
          </cell>
          <cell r="BG441">
            <v>0</v>
          </cell>
          <cell r="BH441">
            <v>0</v>
          </cell>
          <cell r="BI441">
            <v>0</v>
          </cell>
          <cell r="BJ441">
            <v>0</v>
          </cell>
          <cell r="BK441">
            <v>0</v>
          </cell>
          <cell r="BL441">
            <v>0</v>
          </cell>
          <cell r="BM441">
            <v>0</v>
          </cell>
          <cell r="BN441">
            <v>0</v>
          </cell>
          <cell r="BO441">
            <v>0</v>
          </cell>
          <cell r="BP441">
            <v>0</v>
          </cell>
          <cell r="BQ441">
            <v>0</v>
          </cell>
          <cell r="BR441">
            <v>0</v>
          </cell>
          <cell r="BS441">
            <v>0</v>
          </cell>
          <cell r="BT441">
            <v>0</v>
          </cell>
          <cell r="BV441" t="str">
            <v>Save on Energy Energy Performance Program for Multi-Site Customers2016Adjustment</v>
          </cell>
        </row>
        <row r="442">
          <cell r="L442"/>
          <cell r="M442"/>
          <cell r="N442"/>
          <cell r="O442"/>
          <cell r="P442"/>
          <cell r="Q442"/>
          <cell r="R442"/>
          <cell r="S442">
            <v>0</v>
          </cell>
          <cell r="T442"/>
          <cell r="U442">
            <v>0</v>
          </cell>
          <cell r="V442">
            <v>0</v>
          </cell>
          <cell r="W442">
            <v>0</v>
          </cell>
          <cell r="X442">
            <v>0</v>
          </cell>
          <cell r="Y442">
            <v>0</v>
          </cell>
          <cell r="Z442">
            <v>0</v>
          </cell>
          <cell r="AA442">
            <v>0</v>
          </cell>
          <cell r="AB442">
            <v>0</v>
          </cell>
          <cell r="AC442">
            <v>0</v>
          </cell>
          <cell r="AD442">
            <v>0</v>
          </cell>
          <cell r="AE442">
            <v>0</v>
          </cell>
          <cell r="AF442">
            <v>0</v>
          </cell>
          <cell r="AG442">
            <v>0</v>
          </cell>
          <cell r="AH442">
            <v>0</v>
          </cell>
          <cell r="AI442">
            <v>0</v>
          </cell>
          <cell r="AJ442">
            <v>0</v>
          </cell>
          <cell r="AK442">
            <v>0</v>
          </cell>
          <cell r="AL442">
            <v>0</v>
          </cell>
          <cell r="AM442">
            <v>0</v>
          </cell>
          <cell r="AN442">
            <v>0</v>
          </cell>
          <cell r="AO442" t="str">
            <v/>
          </cell>
          <cell r="AQ442"/>
          <cell r="AR442"/>
          <cell r="AS442"/>
          <cell r="AT442"/>
          <cell r="AU442"/>
          <cell r="AV442"/>
          <cell r="AW442"/>
          <cell r="AX442">
            <v>0</v>
          </cell>
          <cell r="AY442"/>
          <cell r="AZ442">
            <v>0</v>
          </cell>
          <cell r="BA442">
            <v>0</v>
          </cell>
          <cell r="BB442">
            <v>0</v>
          </cell>
          <cell r="BC442">
            <v>0</v>
          </cell>
          <cell r="BD442">
            <v>0</v>
          </cell>
          <cell r="BE442">
            <v>0</v>
          </cell>
          <cell r="BF442">
            <v>0</v>
          </cell>
          <cell r="BG442">
            <v>0</v>
          </cell>
          <cell r="BH442">
            <v>0</v>
          </cell>
          <cell r="BI442">
            <v>0</v>
          </cell>
          <cell r="BJ442">
            <v>0</v>
          </cell>
          <cell r="BK442">
            <v>0</v>
          </cell>
          <cell r="BL442">
            <v>0</v>
          </cell>
          <cell r="BM442">
            <v>0</v>
          </cell>
          <cell r="BN442">
            <v>0</v>
          </cell>
          <cell r="BO442">
            <v>0</v>
          </cell>
          <cell r="BP442">
            <v>0</v>
          </cell>
          <cell r="BQ442">
            <v>0</v>
          </cell>
          <cell r="BR442">
            <v>0</v>
          </cell>
          <cell r="BS442">
            <v>0</v>
          </cell>
          <cell r="BT442">
            <v>0</v>
          </cell>
          <cell r="BV442" t="str">
            <v>Whole Home Pilot Program2016Adjustment</v>
          </cell>
        </row>
        <row r="443">
          <cell r="L443"/>
          <cell r="M443"/>
          <cell r="N443"/>
          <cell r="O443"/>
          <cell r="P443"/>
          <cell r="Q443"/>
          <cell r="R443"/>
          <cell r="S443">
            <v>0</v>
          </cell>
          <cell r="T443"/>
          <cell r="U443">
            <v>0</v>
          </cell>
          <cell r="V443">
            <v>0</v>
          </cell>
          <cell r="W443">
            <v>0</v>
          </cell>
          <cell r="X443">
            <v>0</v>
          </cell>
          <cell r="Y443">
            <v>0</v>
          </cell>
          <cell r="Z443">
            <v>0</v>
          </cell>
          <cell r="AA443">
            <v>0</v>
          </cell>
          <cell r="AB443">
            <v>0</v>
          </cell>
          <cell r="AC443">
            <v>0</v>
          </cell>
          <cell r="AD443">
            <v>0</v>
          </cell>
          <cell r="AE443">
            <v>0</v>
          </cell>
          <cell r="AF443">
            <v>0</v>
          </cell>
          <cell r="AG443">
            <v>0</v>
          </cell>
          <cell r="AH443">
            <v>0</v>
          </cell>
          <cell r="AI443">
            <v>0</v>
          </cell>
          <cell r="AJ443">
            <v>0</v>
          </cell>
          <cell r="AK443">
            <v>0</v>
          </cell>
          <cell r="AL443">
            <v>0</v>
          </cell>
          <cell r="AM443">
            <v>0</v>
          </cell>
          <cell r="AN443">
            <v>0</v>
          </cell>
          <cell r="AO443">
            <v>0</v>
          </cell>
          <cell r="AQ443"/>
          <cell r="AR443"/>
          <cell r="AS443"/>
          <cell r="AT443"/>
          <cell r="AU443"/>
          <cell r="AV443"/>
          <cell r="AW443"/>
          <cell r="AX443">
            <v>0</v>
          </cell>
          <cell r="AY443"/>
          <cell r="AZ443">
            <v>0</v>
          </cell>
          <cell r="BA443">
            <v>0</v>
          </cell>
          <cell r="BB443">
            <v>0</v>
          </cell>
          <cell r="BC443">
            <v>0</v>
          </cell>
          <cell r="BD443">
            <v>0</v>
          </cell>
          <cell r="BE443">
            <v>0</v>
          </cell>
          <cell r="BF443">
            <v>0</v>
          </cell>
          <cell r="BG443">
            <v>0</v>
          </cell>
          <cell r="BH443">
            <v>0</v>
          </cell>
          <cell r="BI443">
            <v>0</v>
          </cell>
          <cell r="BJ443">
            <v>0</v>
          </cell>
          <cell r="BK443">
            <v>0</v>
          </cell>
          <cell r="BL443">
            <v>0</v>
          </cell>
          <cell r="BM443">
            <v>0</v>
          </cell>
          <cell r="BN443">
            <v>0</v>
          </cell>
          <cell r="BO443">
            <v>0</v>
          </cell>
          <cell r="BP443">
            <v>0</v>
          </cell>
          <cell r="BQ443">
            <v>0</v>
          </cell>
          <cell r="BR443">
            <v>0</v>
          </cell>
          <cell r="BS443">
            <v>0</v>
          </cell>
          <cell r="BT443">
            <v>0</v>
          </cell>
          <cell r="BV443" t="str">
            <v>Save on Energy Retrofit Program Enabled Savings2016Adjustment</v>
          </cell>
        </row>
        <row r="444">
          <cell r="L444"/>
          <cell r="M444"/>
          <cell r="N444"/>
          <cell r="O444"/>
          <cell r="P444"/>
          <cell r="Q444"/>
          <cell r="R444"/>
          <cell r="S444">
            <v>0</v>
          </cell>
          <cell r="T444"/>
          <cell r="U444">
            <v>0</v>
          </cell>
          <cell r="V444">
            <v>0</v>
          </cell>
          <cell r="W444">
            <v>0</v>
          </cell>
          <cell r="X444">
            <v>0</v>
          </cell>
          <cell r="Y444">
            <v>0</v>
          </cell>
          <cell r="Z444">
            <v>0</v>
          </cell>
          <cell r="AA444">
            <v>0</v>
          </cell>
          <cell r="AB444">
            <v>0</v>
          </cell>
          <cell r="AC444">
            <v>0</v>
          </cell>
          <cell r="AD444">
            <v>0</v>
          </cell>
          <cell r="AE444">
            <v>0</v>
          </cell>
          <cell r="AF444">
            <v>0</v>
          </cell>
          <cell r="AG444">
            <v>0</v>
          </cell>
          <cell r="AH444">
            <v>0</v>
          </cell>
          <cell r="AI444">
            <v>0</v>
          </cell>
          <cell r="AJ444">
            <v>0</v>
          </cell>
          <cell r="AK444">
            <v>0</v>
          </cell>
          <cell r="AL444">
            <v>0</v>
          </cell>
          <cell r="AM444">
            <v>0</v>
          </cell>
          <cell r="AN444">
            <v>0</v>
          </cell>
          <cell r="AO444" t="str">
            <v/>
          </cell>
          <cell r="AQ444"/>
          <cell r="AR444"/>
          <cell r="AS444"/>
          <cell r="AT444"/>
          <cell r="AU444"/>
          <cell r="AV444"/>
          <cell r="AW444"/>
          <cell r="AX444">
            <v>0</v>
          </cell>
          <cell r="AY444"/>
          <cell r="AZ444">
            <v>0</v>
          </cell>
          <cell r="BA444">
            <v>0</v>
          </cell>
          <cell r="BB444">
            <v>0</v>
          </cell>
          <cell r="BC444">
            <v>0</v>
          </cell>
          <cell r="BD444">
            <v>0</v>
          </cell>
          <cell r="BE444">
            <v>0</v>
          </cell>
          <cell r="BF444">
            <v>0</v>
          </cell>
          <cell r="BG444">
            <v>0</v>
          </cell>
          <cell r="BH444">
            <v>0</v>
          </cell>
          <cell r="BI444">
            <v>0</v>
          </cell>
          <cell r="BJ444">
            <v>0</v>
          </cell>
          <cell r="BK444">
            <v>0</v>
          </cell>
          <cell r="BL444">
            <v>0</v>
          </cell>
          <cell r="BM444">
            <v>0</v>
          </cell>
          <cell r="BN444">
            <v>0</v>
          </cell>
          <cell r="BO444">
            <v>0</v>
          </cell>
          <cell r="BP444">
            <v>0</v>
          </cell>
          <cell r="BQ444">
            <v>0</v>
          </cell>
          <cell r="BR444">
            <v>0</v>
          </cell>
          <cell r="BS444">
            <v>0</v>
          </cell>
          <cell r="BT444">
            <v>0</v>
          </cell>
          <cell r="BV444" t="str">
            <v>Save on Energy High Performance New Construction Program Enabled Savings2016Adjustment</v>
          </cell>
        </row>
        <row r="445">
          <cell r="L445"/>
          <cell r="M445"/>
          <cell r="N445"/>
          <cell r="O445"/>
          <cell r="P445"/>
          <cell r="Q445"/>
          <cell r="R445"/>
          <cell r="S445">
            <v>0</v>
          </cell>
          <cell r="T445"/>
          <cell r="U445">
            <v>0</v>
          </cell>
          <cell r="V445">
            <v>0</v>
          </cell>
          <cell r="W445">
            <v>0</v>
          </cell>
          <cell r="X445">
            <v>0</v>
          </cell>
          <cell r="Y445">
            <v>0</v>
          </cell>
          <cell r="Z445">
            <v>0</v>
          </cell>
          <cell r="AA445">
            <v>0</v>
          </cell>
          <cell r="AB445">
            <v>0</v>
          </cell>
          <cell r="AC445">
            <v>0</v>
          </cell>
          <cell r="AD445">
            <v>0</v>
          </cell>
          <cell r="AE445">
            <v>0</v>
          </cell>
          <cell r="AF445">
            <v>0</v>
          </cell>
          <cell r="AG445">
            <v>0</v>
          </cell>
          <cell r="AH445">
            <v>0</v>
          </cell>
          <cell r="AI445">
            <v>0</v>
          </cell>
          <cell r="AJ445">
            <v>0</v>
          </cell>
          <cell r="AK445">
            <v>0</v>
          </cell>
          <cell r="AL445">
            <v>0</v>
          </cell>
          <cell r="AM445">
            <v>0</v>
          </cell>
          <cell r="AN445">
            <v>0</v>
          </cell>
          <cell r="AO445" t="str">
            <v/>
          </cell>
          <cell r="AQ445"/>
          <cell r="AR445"/>
          <cell r="AS445"/>
          <cell r="AT445"/>
          <cell r="AU445"/>
          <cell r="AV445"/>
          <cell r="AW445"/>
          <cell r="AX445">
            <v>0</v>
          </cell>
          <cell r="AY445"/>
          <cell r="AZ445">
            <v>0</v>
          </cell>
          <cell r="BA445">
            <v>0</v>
          </cell>
          <cell r="BB445">
            <v>0</v>
          </cell>
          <cell r="BC445">
            <v>0</v>
          </cell>
          <cell r="BD445">
            <v>0</v>
          </cell>
          <cell r="BE445">
            <v>0</v>
          </cell>
          <cell r="BF445">
            <v>0</v>
          </cell>
          <cell r="BG445">
            <v>0</v>
          </cell>
          <cell r="BH445">
            <v>0</v>
          </cell>
          <cell r="BI445">
            <v>0</v>
          </cell>
          <cell r="BJ445">
            <v>0</v>
          </cell>
          <cell r="BK445">
            <v>0</v>
          </cell>
          <cell r="BL445">
            <v>0</v>
          </cell>
          <cell r="BM445">
            <v>0</v>
          </cell>
          <cell r="BN445">
            <v>0</v>
          </cell>
          <cell r="BO445">
            <v>0</v>
          </cell>
          <cell r="BP445">
            <v>0</v>
          </cell>
          <cell r="BQ445">
            <v>0</v>
          </cell>
          <cell r="BR445">
            <v>0</v>
          </cell>
          <cell r="BS445">
            <v>0</v>
          </cell>
          <cell r="BT445">
            <v>0</v>
          </cell>
          <cell r="BV445" t="str">
            <v>Save on Energy Process &amp; Systems Upgrades Program Enabled Savings2016Adjustment</v>
          </cell>
        </row>
        <row r="446">
          <cell r="L446"/>
          <cell r="M446"/>
          <cell r="N446"/>
          <cell r="O446"/>
          <cell r="P446"/>
          <cell r="Q446"/>
          <cell r="R446"/>
          <cell r="S446">
            <v>0</v>
          </cell>
          <cell r="T446"/>
          <cell r="U446">
            <v>0</v>
          </cell>
          <cell r="V446">
            <v>0</v>
          </cell>
          <cell r="W446">
            <v>0</v>
          </cell>
          <cell r="X446">
            <v>0</v>
          </cell>
          <cell r="Y446">
            <v>0</v>
          </cell>
          <cell r="Z446">
            <v>0</v>
          </cell>
          <cell r="AA446">
            <v>0</v>
          </cell>
          <cell r="AB446">
            <v>0</v>
          </cell>
          <cell r="AC446">
            <v>0</v>
          </cell>
          <cell r="AD446">
            <v>0</v>
          </cell>
          <cell r="AE446">
            <v>0</v>
          </cell>
          <cell r="AF446">
            <v>0</v>
          </cell>
          <cell r="AG446">
            <v>0</v>
          </cell>
          <cell r="AH446">
            <v>0</v>
          </cell>
          <cell r="AI446">
            <v>0</v>
          </cell>
          <cell r="AJ446">
            <v>0</v>
          </cell>
          <cell r="AK446">
            <v>0</v>
          </cell>
          <cell r="AL446">
            <v>0</v>
          </cell>
          <cell r="AM446">
            <v>0</v>
          </cell>
          <cell r="AN446">
            <v>0</v>
          </cell>
          <cell r="AO446">
            <v>0</v>
          </cell>
          <cell r="AQ446"/>
          <cell r="AR446"/>
          <cell r="AS446"/>
          <cell r="AT446"/>
          <cell r="AU446"/>
          <cell r="AV446"/>
          <cell r="AW446"/>
          <cell r="AX446">
            <v>0</v>
          </cell>
          <cell r="AY446"/>
          <cell r="AZ446">
            <v>0</v>
          </cell>
          <cell r="BA446">
            <v>0</v>
          </cell>
          <cell r="BB446">
            <v>0</v>
          </cell>
          <cell r="BC446">
            <v>0</v>
          </cell>
          <cell r="BD446">
            <v>0</v>
          </cell>
          <cell r="BE446">
            <v>0</v>
          </cell>
          <cell r="BF446">
            <v>0</v>
          </cell>
          <cell r="BG446">
            <v>0</v>
          </cell>
          <cell r="BH446">
            <v>0</v>
          </cell>
          <cell r="BI446">
            <v>0</v>
          </cell>
          <cell r="BJ446">
            <v>0</v>
          </cell>
          <cell r="BK446">
            <v>0</v>
          </cell>
          <cell r="BL446">
            <v>0</v>
          </cell>
          <cell r="BM446">
            <v>0</v>
          </cell>
          <cell r="BN446">
            <v>0</v>
          </cell>
          <cell r="BO446">
            <v>0</v>
          </cell>
          <cell r="BP446">
            <v>0</v>
          </cell>
          <cell r="BQ446">
            <v>0</v>
          </cell>
          <cell r="BR446">
            <v>0</v>
          </cell>
          <cell r="BS446">
            <v>0</v>
          </cell>
          <cell r="BT446">
            <v>0</v>
          </cell>
          <cell r="BV446" t="str">
            <v>Non-Approved Program2016Adjustment</v>
          </cell>
        </row>
        <row r="447">
          <cell r="L447"/>
          <cell r="M447"/>
          <cell r="N447"/>
          <cell r="O447"/>
          <cell r="P447"/>
          <cell r="Q447"/>
          <cell r="R447"/>
          <cell r="S447">
            <v>0</v>
          </cell>
          <cell r="T447"/>
          <cell r="U447">
            <v>0</v>
          </cell>
          <cell r="V447">
            <v>0</v>
          </cell>
          <cell r="W447">
            <v>0</v>
          </cell>
          <cell r="X447">
            <v>0</v>
          </cell>
          <cell r="Y447">
            <v>0</v>
          </cell>
          <cell r="Z447">
            <v>0</v>
          </cell>
          <cell r="AA447">
            <v>0</v>
          </cell>
          <cell r="AB447">
            <v>0</v>
          </cell>
          <cell r="AC447">
            <v>0</v>
          </cell>
          <cell r="AD447">
            <v>0</v>
          </cell>
          <cell r="AE447">
            <v>0</v>
          </cell>
          <cell r="AF447">
            <v>0</v>
          </cell>
          <cell r="AG447">
            <v>0</v>
          </cell>
          <cell r="AH447">
            <v>0</v>
          </cell>
          <cell r="AI447">
            <v>0</v>
          </cell>
          <cell r="AJ447">
            <v>0</v>
          </cell>
          <cell r="AK447">
            <v>0</v>
          </cell>
          <cell r="AL447">
            <v>0</v>
          </cell>
          <cell r="AM447">
            <v>0</v>
          </cell>
          <cell r="AN447">
            <v>0</v>
          </cell>
          <cell r="AO447" t="str">
            <v/>
          </cell>
          <cell r="AQ447"/>
          <cell r="AR447"/>
          <cell r="AS447"/>
          <cell r="AT447"/>
          <cell r="AU447"/>
          <cell r="AV447"/>
          <cell r="AW447"/>
          <cell r="AX447">
            <v>0</v>
          </cell>
          <cell r="AY447"/>
          <cell r="AZ447">
            <v>0</v>
          </cell>
          <cell r="BA447">
            <v>0</v>
          </cell>
          <cell r="BB447">
            <v>0</v>
          </cell>
          <cell r="BC447">
            <v>0</v>
          </cell>
          <cell r="BD447">
            <v>0</v>
          </cell>
          <cell r="BE447">
            <v>0</v>
          </cell>
          <cell r="BF447">
            <v>0</v>
          </cell>
          <cell r="BG447">
            <v>0</v>
          </cell>
          <cell r="BH447">
            <v>0</v>
          </cell>
          <cell r="BI447">
            <v>0</v>
          </cell>
          <cell r="BJ447">
            <v>0</v>
          </cell>
          <cell r="BK447">
            <v>0</v>
          </cell>
          <cell r="BL447">
            <v>0</v>
          </cell>
          <cell r="BM447">
            <v>0</v>
          </cell>
          <cell r="BN447">
            <v>0</v>
          </cell>
          <cell r="BO447">
            <v>0</v>
          </cell>
          <cell r="BP447">
            <v>0</v>
          </cell>
          <cell r="BQ447">
            <v>0</v>
          </cell>
          <cell r="BR447">
            <v>0</v>
          </cell>
          <cell r="BS447">
            <v>0</v>
          </cell>
          <cell r="BT447">
            <v>0</v>
          </cell>
          <cell r="BV447" t="str">
            <v>Unassigned Program2016Adjustment</v>
          </cell>
        </row>
        <row r="448">
          <cell r="L448"/>
          <cell r="M448"/>
          <cell r="N448"/>
          <cell r="O448"/>
          <cell r="P448"/>
          <cell r="Q448"/>
          <cell r="R448"/>
          <cell r="S448">
            <v>0</v>
          </cell>
          <cell r="T448"/>
          <cell r="U448">
            <v>0</v>
          </cell>
          <cell r="V448">
            <v>0</v>
          </cell>
          <cell r="W448">
            <v>0</v>
          </cell>
          <cell r="X448">
            <v>0</v>
          </cell>
          <cell r="Y448">
            <v>0</v>
          </cell>
          <cell r="Z448">
            <v>0</v>
          </cell>
          <cell r="AA448">
            <v>0</v>
          </cell>
          <cell r="AB448">
            <v>0</v>
          </cell>
          <cell r="AC448">
            <v>0</v>
          </cell>
          <cell r="AD448">
            <v>0</v>
          </cell>
          <cell r="AE448">
            <v>0</v>
          </cell>
          <cell r="AF448">
            <v>0</v>
          </cell>
          <cell r="AG448">
            <v>0</v>
          </cell>
          <cell r="AH448">
            <v>0</v>
          </cell>
          <cell r="AI448">
            <v>0</v>
          </cell>
          <cell r="AJ448">
            <v>0</v>
          </cell>
          <cell r="AK448">
            <v>0</v>
          </cell>
          <cell r="AL448">
            <v>0</v>
          </cell>
          <cell r="AM448">
            <v>0</v>
          </cell>
          <cell r="AN448">
            <v>0</v>
          </cell>
          <cell r="AO448" t="str">
            <v/>
          </cell>
          <cell r="AQ448"/>
          <cell r="AR448"/>
          <cell r="AS448"/>
          <cell r="AT448"/>
          <cell r="AU448"/>
          <cell r="AV448"/>
          <cell r="AW448"/>
          <cell r="AX448">
            <v>0</v>
          </cell>
          <cell r="AY448"/>
          <cell r="AZ448">
            <v>0</v>
          </cell>
          <cell r="BA448">
            <v>0</v>
          </cell>
          <cell r="BB448">
            <v>0</v>
          </cell>
          <cell r="BC448">
            <v>0</v>
          </cell>
          <cell r="BD448">
            <v>0</v>
          </cell>
          <cell r="BE448">
            <v>0</v>
          </cell>
          <cell r="BF448">
            <v>0</v>
          </cell>
          <cell r="BG448">
            <v>0</v>
          </cell>
          <cell r="BH448">
            <v>0</v>
          </cell>
          <cell r="BI448">
            <v>0</v>
          </cell>
          <cell r="BJ448">
            <v>0</v>
          </cell>
          <cell r="BK448">
            <v>0</v>
          </cell>
          <cell r="BL448">
            <v>0</v>
          </cell>
          <cell r="BM448">
            <v>0</v>
          </cell>
          <cell r="BN448">
            <v>0</v>
          </cell>
          <cell r="BO448">
            <v>0</v>
          </cell>
          <cell r="BP448">
            <v>0</v>
          </cell>
          <cell r="BQ448">
            <v>0</v>
          </cell>
          <cell r="BR448">
            <v>0</v>
          </cell>
          <cell r="BS448">
            <v>0</v>
          </cell>
          <cell r="BT448">
            <v>0</v>
          </cell>
          <cell r="BV448" t="str">
            <v>Conservation Voltage Reduction Conservation Fund Pilot Program2016Adjustment</v>
          </cell>
        </row>
        <row r="449">
          <cell r="L449"/>
          <cell r="M449"/>
          <cell r="N449"/>
          <cell r="O449"/>
          <cell r="P449"/>
          <cell r="Q449"/>
          <cell r="R449"/>
          <cell r="S449">
            <v>0</v>
          </cell>
          <cell r="T449"/>
          <cell r="U449">
            <v>0</v>
          </cell>
          <cell r="V449">
            <v>0</v>
          </cell>
          <cell r="W449">
            <v>0</v>
          </cell>
          <cell r="X449">
            <v>0</v>
          </cell>
          <cell r="Y449">
            <v>0</v>
          </cell>
          <cell r="Z449">
            <v>0</v>
          </cell>
          <cell r="AA449">
            <v>0</v>
          </cell>
          <cell r="AB449">
            <v>0</v>
          </cell>
          <cell r="AC449">
            <v>0</v>
          </cell>
          <cell r="AD449">
            <v>0</v>
          </cell>
          <cell r="AE449">
            <v>0</v>
          </cell>
          <cell r="AF449">
            <v>0</v>
          </cell>
          <cell r="AG449">
            <v>0</v>
          </cell>
          <cell r="AH449">
            <v>0</v>
          </cell>
          <cell r="AI449">
            <v>0</v>
          </cell>
          <cell r="AJ449">
            <v>0</v>
          </cell>
          <cell r="AK449">
            <v>0</v>
          </cell>
          <cell r="AL449">
            <v>0</v>
          </cell>
          <cell r="AM449">
            <v>0</v>
          </cell>
          <cell r="AN449">
            <v>0</v>
          </cell>
          <cell r="AO449">
            <v>0</v>
          </cell>
          <cell r="AQ449"/>
          <cell r="AR449"/>
          <cell r="AS449"/>
          <cell r="AT449"/>
          <cell r="AU449"/>
          <cell r="AV449"/>
          <cell r="AW449"/>
          <cell r="AX449">
            <v>0</v>
          </cell>
          <cell r="AY449"/>
          <cell r="AZ449">
            <v>0</v>
          </cell>
          <cell r="BA449">
            <v>0</v>
          </cell>
          <cell r="BB449">
            <v>0</v>
          </cell>
          <cell r="BC449">
            <v>0</v>
          </cell>
          <cell r="BD449">
            <v>0</v>
          </cell>
          <cell r="BE449">
            <v>0</v>
          </cell>
          <cell r="BF449">
            <v>0</v>
          </cell>
          <cell r="BG449">
            <v>0</v>
          </cell>
          <cell r="BH449">
            <v>0</v>
          </cell>
          <cell r="BI449">
            <v>0</v>
          </cell>
          <cell r="BJ449">
            <v>0</v>
          </cell>
          <cell r="BK449">
            <v>0</v>
          </cell>
          <cell r="BL449">
            <v>0</v>
          </cell>
          <cell r="BM449">
            <v>0</v>
          </cell>
          <cell r="BN449">
            <v>0</v>
          </cell>
          <cell r="BO449">
            <v>0</v>
          </cell>
          <cell r="BP449">
            <v>0</v>
          </cell>
          <cell r="BQ449">
            <v>0</v>
          </cell>
          <cell r="BR449">
            <v>0</v>
          </cell>
          <cell r="BS449">
            <v>0</v>
          </cell>
          <cell r="BT449">
            <v>0</v>
          </cell>
          <cell r="BV449" t="str">
            <v>EnerNOC Conservation Fund Pilot Program2016Adjustment</v>
          </cell>
        </row>
        <row r="450">
          <cell r="L450"/>
          <cell r="M450"/>
          <cell r="N450"/>
          <cell r="O450"/>
          <cell r="P450"/>
          <cell r="Q450"/>
          <cell r="R450"/>
          <cell r="S450">
            <v>0</v>
          </cell>
          <cell r="T450"/>
          <cell r="U450">
            <v>0</v>
          </cell>
          <cell r="V450">
            <v>0</v>
          </cell>
          <cell r="W450">
            <v>0</v>
          </cell>
          <cell r="X450">
            <v>0</v>
          </cell>
          <cell r="Y450">
            <v>0</v>
          </cell>
          <cell r="Z450">
            <v>0</v>
          </cell>
          <cell r="AA450">
            <v>0</v>
          </cell>
          <cell r="AB450">
            <v>0</v>
          </cell>
          <cell r="AC450">
            <v>0</v>
          </cell>
          <cell r="AD450">
            <v>0</v>
          </cell>
          <cell r="AE450">
            <v>0</v>
          </cell>
          <cell r="AF450">
            <v>0</v>
          </cell>
          <cell r="AG450">
            <v>0</v>
          </cell>
          <cell r="AH450">
            <v>0</v>
          </cell>
          <cell r="AI450">
            <v>0</v>
          </cell>
          <cell r="AJ450">
            <v>0</v>
          </cell>
          <cell r="AK450">
            <v>0</v>
          </cell>
          <cell r="AL450">
            <v>0</v>
          </cell>
          <cell r="AM450">
            <v>0</v>
          </cell>
          <cell r="AN450">
            <v>0</v>
          </cell>
          <cell r="AO450" t="str">
            <v/>
          </cell>
          <cell r="AQ450"/>
          <cell r="AR450"/>
          <cell r="AS450"/>
          <cell r="AT450"/>
          <cell r="AU450"/>
          <cell r="AV450"/>
          <cell r="AW450"/>
          <cell r="AX450">
            <v>0</v>
          </cell>
          <cell r="AY450"/>
          <cell r="AZ450">
            <v>0</v>
          </cell>
          <cell r="BA450">
            <v>0</v>
          </cell>
          <cell r="BB450">
            <v>0</v>
          </cell>
          <cell r="BC450">
            <v>0</v>
          </cell>
          <cell r="BD450">
            <v>0</v>
          </cell>
          <cell r="BE450">
            <v>0</v>
          </cell>
          <cell r="BF450">
            <v>0</v>
          </cell>
          <cell r="BG450">
            <v>0</v>
          </cell>
          <cell r="BH450">
            <v>0</v>
          </cell>
          <cell r="BI450">
            <v>0</v>
          </cell>
          <cell r="BJ450">
            <v>0</v>
          </cell>
          <cell r="BK450">
            <v>0</v>
          </cell>
          <cell r="BL450">
            <v>0</v>
          </cell>
          <cell r="BM450">
            <v>0</v>
          </cell>
          <cell r="BN450">
            <v>0</v>
          </cell>
          <cell r="BO450">
            <v>0</v>
          </cell>
          <cell r="BP450">
            <v>0</v>
          </cell>
          <cell r="BQ450">
            <v>0</v>
          </cell>
          <cell r="BR450">
            <v>0</v>
          </cell>
          <cell r="BS450">
            <v>0</v>
          </cell>
          <cell r="BT450">
            <v>0</v>
          </cell>
          <cell r="BV450" t="str">
            <v>Home Depot Home Appliance Market Uplift Conservation Fund Pilot Program2016Adjustment</v>
          </cell>
        </row>
        <row r="451">
          <cell r="L451"/>
          <cell r="M451"/>
          <cell r="N451"/>
          <cell r="O451"/>
          <cell r="P451"/>
          <cell r="Q451"/>
          <cell r="R451"/>
          <cell r="S451">
            <v>0</v>
          </cell>
          <cell r="T451"/>
          <cell r="U451">
            <v>0</v>
          </cell>
          <cell r="V451">
            <v>0</v>
          </cell>
          <cell r="W451">
            <v>0</v>
          </cell>
          <cell r="X451">
            <v>0</v>
          </cell>
          <cell r="Y451">
            <v>0</v>
          </cell>
          <cell r="Z451">
            <v>0</v>
          </cell>
          <cell r="AA451">
            <v>0</v>
          </cell>
          <cell r="AB451">
            <v>0</v>
          </cell>
          <cell r="AC451">
            <v>0</v>
          </cell>
          <cell r="AD451">
            <v>0</v>
          </cell>
          <cell r="AE451">
            <v>0</v>
          </cell>
          <cell r="AF451">
            <v>0</v>
          </cell>
          <cell r="AG451">
            <v>0</v>
          </cell>
          <cell r="AH451">
            <v>0</v>
          </cell>
          <cell r="AI451">
            <v>0</v>
          </cell>
          <cell r="AJ451">
            <v>0</v>
          </cell>
          <cell r="AK451">
            <v>0</v>
          </cell>
          <cell r="AL451">
            <v>0</v>
          </cell>
          <cell r="AM451">
            <v>0</v>
          </cell>
          <cell r="AN451">
            <v>0</v>
          </cell>
          <cell r="AO451" t="str">
            <v/>
          </cell>
          <cell r="AQ451"/>
          <cell r="AR451"/>
          <cell r="AS451"/>
          <cell r="AT451"/>
          <cell r="AU451"/>
          <cell r="AV451"/>
          <cell r="AW451"/>
          <cell r="AX451">
            <v>0</v>
          </cell>
          <cell r="AY451"/>
          <cell r="AZ451">
            <v>0</v>
          </cell>
          <cell r="BA451">
            <v>0</v>
          </cell>
          <cell r="BB451">
            <v>0</v>
          </cell>
          <cell r="BC451">
            <v>0</v>
          </cell>
          <cell r="BD451">
            <v>0</v>
          </cell>
          <cell r="BE451">
            <v>0</v>
          </cell>
          <cell r="BF451">
            <v>0</v>
          </cell>
          <cell r="BG451">
            <v>0</v>
          </cell>
          <cell r="BH451">
            <v>0</v>
          </cell>
          <cell r="BI451">
            <v>0</v>
          </cell>
          <cell r="BJ451">
            <v>0</v>
          </cell>
          <cell r="BK451">
            <v>0</v>
          </cell>
          <cell r="BL451">
            <v>0</v>
          </cell>
          <cell r="BM451">
            <v>0</v>
          </cell>
          <cell r="BN451">
            <v>0</v>
          </cell>
          <cell r="BO451">
            <v>0</v>
          </cell>
          <cell r="BP451">
            <v>0</v>
          </cell>
          <cell r="BQ451">
            <v>0</v>
          </cell>
          <cell r="BR451">
            <v>0</v>
          </cell>
          <cell r="BS451">
            <v>0</v>
          </cell>
          <cell r="BT451">
            <v>0</v>
          </cell>
          <cell r="BV451" t="str">
            <v>Loblaw P4P Conservation Fund Pilot Program2016Adjustment</v>
          </cell>
        </row>
        <row r="452">
          <cell r="L452"/>
          <cell r="M452"/>
          <cell r="N452"/>
          <cell r="O452"/>
          <cell r="P452"/>
          <cell r="Q452"/>
          <cell r="R452"/>
          <cell r="S452">
            <v>0</v>
          </cell>
          <cell r="T452"/>
          <cell r="U452">
            <v>0</v>
          </cell>
          <cell r="V452">
            <v>0</v>
          </cell>
          <cell r="W452">
            <v>0</v>
          </cell>
          <cell r="X452">
            <v>0</v>
          </cell>
          <cell r="Y452">
            <v>0</v>
          </cell>
          <cell r="Z452">
            <v>0</v>
          </cell>
          <cell r="AA452">
            <v>0</v>
          </cell>
          <cell r="AB452">
            <v>0</v>
          </cell>
          <cell r="AC452">
            <v>0</v>
          </cell>
          <cell r="AD452">
            <v>0</v>
          </cell>
          <cell r="AE452">
            <v>0</v>
          </cell>
          <cell r="AF452">
            <v>0</v>
          </cell>
          <cell r="AG452">
            <v>0</v>
          </cell>
          <cell r="AH452">
            <v>0</v>
          </cell>
          <cell r="AI452">
            <v>0</v>
          </cell>
          <cell r="AJ452">
            <v>0</v>
          </cell>
          <cell r="AK452">
            <v>0</v>
          </cell>
          <cell r="AL452">
            <v>0</v>
          </cell>
          <cell r="AM452">
            <v>0</v>
          </cell>
          <cell r="AN452">
            <v>0</v>
          </cell>
          <cell r="AO452">
            <v>0</v>
          </cell>
          <cell r="AQ452"/>
          <cell r="AR452"/>
          <cell r="AS452"/>
          <cell r="AT452"/>
          <cell r="AU452"/>
          <cell r="AV452"/>
          <cell r="AW452"/>
          <cell r="AX452">
            <v>0</v>
          </cell>
          <cell r="AY452"/>
          <cell r="AZ452">
            <v>0</v>
          </cell>
          <cell r="BA452">
            <v>0</v>
          </cell>
          <cell r="BB452">
            <v>0</v>
          </cell>
          <cell r="BC452">
            <v>0</v>
          </cell>
          <cell r="BD452">
            <v>0</v>
          </cell>
          <cell r="BE452">
            <v>0</v>
          </cell>
          <cell r="BF452">
            <v>0</v>
          </cell>
          <cell r="BG452">
            <v>0</v>
          </cell>
          <cell r="BH452">
            <v>0</v>
          </cell>
          <cell r="BI452">
            <v>0</v>
          </cell>
          <cell r="BJ452">
            <v>0</v>
          </cell>
          <cell r="BK452">
            <v>0</v>
          </cell>
          <cell r="BL452">
            <v>0</v>
          </cell>
          <cell r="BM452">
            <v>0</v>
          </cell>
          <cell r="BN452">
            <v>0</v>
          </cell>
          <cell r="BO452">
            <v>0</v>
          </cell>
          <cell r="BP452">
            <v>0</v>
          </cell>
          <cell r="BQ452">
            <v>0</v>
          </cell>
          <cell r="BR452">
            <v>0</v>
          </cell>
          <cell r="BS452">
            <v>0</v>
          </cell>
          <cell r="BT452">
            <v>0</v>
          </cell>
          <cell r="BV452" t="str">
            <v>Ontario Clean Water Agency P4P Conservation Fund Pilot Program2016Adjustment</v>
          </cell>
        </row>
        <row r="453">
          <cell r="L453"/>
          <cell r="M453"/>
          <cell r="N453"/>
          <cell r="O453"/>
          <cell r="P453"/>
          <cell r="Q453"/>
          <cell r="R453"/>
          <cell r="S453">
            <v>0</v>
          </cell>
          <cell r="T453"/>
          <cell r="U453">
            <v>0</v>
          </cell>
          <cell r="V453">
            <v>0</v>
          </cell>
          <cell r="W453">
            <v>0</v>
          </cell>
          <cell r="X453">
            <v>0</v>
          </cell>
          <cell r="Y453">
            <v>0</v>
          </cell>
          <cell r="Z453">
            <v>0</v>
          </cell>
          <cell r="AA453">
            <v>0</v>
          </cell>
          <cell r="AB453">
            <v>0</v>
          </cell>
          <cell r="AC453">
            <v>0</v>
          </cell>
          <cell r="AD453">
            <v>0</v>
          </cell>
          <cell r="AE453">
            <v>0</v>
          </cell>
          <cell r="AF453">
            <v>0</v>
          </cell>
          <cell r="AG453">
            <v>0</v>
          </cell>
          <cell r="AH453">
            <v>0</v>
          </cell>
          <cell r="AI453">
            <v>0</v>
          </cell>
          <cell r="AJ453">
            <v>0</v>
          </cell>
          <cell r="AK453">
            <v>0</v>
          </cell>
          <cell r="AL453">
            <v>0</v>
          </cell>
          <cell r="AM453">
            <v>0</v>
          </cell>
          <cell r="AN453">
            <v>0</v>
          </cell>
          <cell r="AO453" t="str">
            <v/>
          </cell>
          <cell r="AQ453"/>
          <cell r="AR453"/>
          <cell r="AS453"/>
          <cell r="AT453"/>
          <cell r="AU453"/>
          <cell r="AV453"/>
          <cell r="AW453"/>
          <cell r="AX453">
            <v>0</v>
          </cell>
          <cell r="AY453"/>
          <cell r="AZ453">
            <v>0</v>
          </cell>
          <cell r="BA453">
            <v>0</v>
          </cell>
          <cell r="BB453">
            <v>0</v>
          </cell>
          <cell r="BC453">
            <v>0</v>
          </cell>
          <cell r="BD453">
            <v>0</v>
          </cell>
          <cell r="BE453">
            <v>0</v>
          </cell>
          <cell r="BF453">
            <v>0</v>
          </cell>
          <cell r="BG453">
            <v>0</v>
          </cell>
          <cell r="BH453">
            <v>0</v>
          </cell>
          <cell r="BI453">
            <v>0</v>
          </cell>
          <cell r="BJ453">
            <v>0</v>
          </cell>
          <cell r="BK453">
            <v>0</v>
          </cell>
          <cell r="BL453">
            <v>0</v>
          </cell>
          <cell r="BM453">
            <v>0</v>
          </cell>
          <cell r="BN453">
            <v>0</v>
          </cell>
          <cell r="BO453">
            <v>0</v>
          </cell>
          <cell r="BP453">
            <v>0</v>
          </cell>
          <cell r="BQ453">
            <v>0</v>
          </cell>
          <cell r="BR453">
            <v>0</v>
          </cell>
          <cell r="BS453">
            <v>0</v>
          </cell>
          <cell r="BT453">
            <v>0</v>
          </cell>
          <cell r="BV453" t="str">
            <v>Performance Based Conservation Fund Pilot Program2016Adjustment</v>
          </cell>
        </row>
        <row r="454">
          <cell r="L454"/>
          <cell r="M454"/>
          <cell r="N454"/>
          <cell r="O454"/>
          <cell r="P454"/>
          <cell r="Q454"/>
          <cell r="R454"/>
          <cell r="S454">
            <v>0</v>
          </cell>
          <cell r="T454"/>
          <cell r="U454">
            <v>0</v>
          </cell>
          <cell r="V454">
            <v>0</v>
          </cell>
          <cell r="W454">
            <v>0</v>
          </cell>
          <cell r="X454">
            <v>0</v>
          </cell>
          <cell r="Y454">
            <v>0</v>
          </cell>
          <cell r="Z454">
            <v>0</v>
          </cell>
          <cell r="AA454">
            <v>0</v>
          </cell>
          <cell r="AB454">
            <v>0</v>
          </cell>
          <cell r="AC454">
            <v>0</v>
          </cell>
          <cell r="AD454">
            <v>0</v>
          </cell>
          <cell r="AE454">
            <v>0</v>
          </cell>
          <cell r="AF454">
            <v>0</v>
          </cell>
          <cell r="AG454">
            <v>0</v>
          </cell>
          <cell r="AH454">
            <v>0</v>
          </cell>
          <cell r="AI454">
            <v>0</v>
          </cell>
          <cell r="AJ454">
            <v>0</v>
          </cell>
          <cell r="AK454">
            <v>0</v>
          </cell>
          <cell r="AL454">
            <v>0</v>
          </cell>
          <cell r="AM454">
            <v>0</v>
          </cell>
          <cell r="AN454">
            <v>0</v>
          </cell>
          <cell r="AO454" t="str">
            <v/>
          </cell>
          <cell r="AQ454"/>
          <cell r="AR454"/>
          <cell r="AS454"/>
          <cell r="AT454"/>
          <cell r="AU454"/>
          <cell r="AV454"/>
          <cell r="AW454"/>
          <cell r="AX454">
            <v>0</v>
          </cell>
          <cell r="AY454"/>
          <cell r="AZ454">
            <v>0</v>
          </cell>
          <cell r="BA454">
            <v>0</v>
          </cell>
          <cell r="BB454">
            <v>0</v>
          </cell>
          <cell r="BC454">
            <v>0</v>
          </cell>
          <cell r="BD454">
            <v>0</v>
          </cell>
          <cell r="BE454">
            <v>0</v>
          </cell>
          <cell r="BF454">
            <v>0</v>
          </cell>
          <cell r="BG454">
            <v>0</v>
          </cell>
          <cell r="BH454">
            <v>0</v>
          </cell>
          <cell r="BI454">
            <v>0</v>
          </cell>
          <cell r="BJ454">
            <v>0</v>
          </cell>
          <cell r="BK454">
            <v>0</v>
          </cell>
          <cell r="BL454">
            <v>0</v>
          </cell>
          <cell r="BM454">
            <v>0</v>
          </cell>
          <cell r="BN454">
            <v>0</v>
          </cell>
          <cell r="BO454">
            <v>0</v>
          </cell>
          <cell r="BP454">
            <v>0</v>
          </cell>
          <cell r="BQ454">
            <v>0</v>
          </cell>
          <cell r="BR454">
            <v>0</v>
          </cell>
          <cell r="BS454">
            <v>0</v>
          </cell>
          <cell r="BT454">
            <v>0</v>
          </cell>
          <cell r="BV454" t="str">
            <v>Social Benchmarking Conservation Fund Pilot Program2016Adjustment</v>
          </cell>
        </row>
        <row r="455">
          <cell r="L455"/>
          <cell r="M455"/>
          <cell r="N455"/>
          <cell r="O455"/>
          <cell r="P455"/>
          <cell r="Q455"/>
          <cell r="R455"/>
          <cell r="S455">
            <v>0</v>
          </cell>
          <cell r="T455"/>
          <cell r="U455">
            <v>0</v>
          </cell>
          <cell r="V455">
            <v>0</v>
          </cell>
          <cell r="W455">
            <v>0</v>
          </cell>
          <cell r="X455">
            <v>0</v>
          </cell>
          <cell r="Y455">
            <v>0</v>
          </cell>
          <cell r="Z455">
            <v>0</v>
          </cell>
          <cell r="AA455">
            <v>0</v>
          </cell>
          <cell r="AB455">
            <v>0</v>
          </cell>
          <cell r="AC455">
            <v>0</v>
          </cell>
          <cell r="AD455">
            <v>0</v>
          </cell>
          <cell r="AE455">
            <v>0</v>
          </cell>
          <cell r="AF455">
            <v>0</v>
          </cell>
          <cell r="AG455">
            <v>0</v>
          </cell>
          <cell r="AH455">
            <v>0</v>
          </cell>
          <cell r="AI455">
            <v>0</v>
          </cell>
          <cell r="AJ455">
            <v>0</v>
          </cell>
          <cell r="AK455">
            <v>0</v>
          </cell>
          <cell r="AL455">
            <v>0</v>
          </cell>
          <cell r="AM455">
            <v>0</v>
          </cell>
          <cell r="AN455">
            <v>0</v>
          </cell>
          <cell r="AO455">
            <v>0</v>
          </cell>
          <cell r="AQ455"/>
          <cell r="AR455"/>
          <cell r="AS455"/>
          <cell r="AT455"/>
          <cell r="AU455"/>
          <cell r="AV455"/>
          <cell r="AW455"/>
          <cell r="AX455">
            <v>0</v>
          </cell>
          <cell r="AY455"/>
          <cell r="AZ455">
            <v>0</v>
          </cell>
          <cell r="BA455">
            <v>0</v>
          </cell>
          <cell r="BB455">
            <v>0</v>
          </cell>
          <cell r="BC455">
            <v>0</v>
          </cell>
          <cell r="BD455">
            <v>0</v>
          </cell>
          <cell r="BE455">
            <v>0</v>
          </cell>
          <cell r="BF455">
            <v>0</v>
          </cell>
          <cell r="BG455">
            <v>0</v>
          </cell>
          <cell r="BH455">
            <v>0</v>
          </cell>
          <cell r="BI455">
            <v>0</v>
          </cell>
          <cell r="BJ455">
            <v>0</v>
          </cell>
          <cell r="BK455">
            <v>0</v>
          </cell>
          <cell r="BL455">
            <v>0</v>
          </cell>
          <cell r="BM455">
            <v>0</v>
          </cell>
          <cell r="BN455">
            <v>0</v>
          </cell>
          <cell r="BO455">
            <v>0</v>
          </cell>
          <cell r="BP455">
            <v>0</v>
          </cell>
          <cell r="BQ455">
            <v>0</v>
          </cell>
          <cell r="BR455">
            <v>0</v>
          </cell>
          <cell r="BS455">
            <v>0</v>
          </cell>
          <cell r="BT455">
            <v>0</v>
          </cell>
          <cell r="BV455" t="str">
            <v>Strategic Energy Group Conservation Fund Pilot Program2016Adjustment</v>
          </cell>
        </row>
        <row r="456">
          <cell r="L456"/>
          <cell r="M456"/>
          <cell r="N456"/>
          <cell r="O456"/>
          <cell r="P456"/>
          <cell r="Q456"/>
          <cell r="R456"/>
          <cell r="S456">
            <v>0</v>
          </cell>
          <cell r="T456"/>
          <cell r="U456">
            <v>0</v>
          </cell>
          <cell r="V456">
            <v>0</v>
          </cell>
          <cell r="W456">
            <v>0</v>
          </cell>
          <cell r="X456">
            <v>0</v>
          </cell>
          <cell r="Y456">
            <v>0</v>
          </cell>
          <cell r="Z456">
            <v>0</v>
          </cell>
          <cell r="AA456">
            <v>0</v>
          </cell>
          <cell r="AB456">
            <v>0</v>
          </cell>
          <cell r="AC456">
            <v>0</v>
          </cell>
          <cell r="AD456">
            <v>0</v>
          </cell>
          <cell r="AE456">
            <v>0</v>
          </cell>
          <cell r="AF456">
            <v>0</v>
          </cell>
          <cell r="AG456">
            <v>0</v>
          </cell>
          <cell r="AH456">
            <v>0</v>
          </cell>
          <cell r="AI456">
            <v>0</v>
          </cell>
          <cell r="AJ456">
            <v>0</v>
          </cell>
          <cell r="AK456">
            <v>0</v>
          </cell>
          <cell r="AL456">
            <v>0</v>
          </cell>
          <cell r="AM456">
            <v>0</v>
          </cell>
          <cell r="AN456">
            <v>0</v>
          </cell>
          <cell r="AO456" t="str">
            <v/>
          </cell>
          <cell r="AQ456"/>
          <cell r="AR456"/>
          <cell r="AS456"/>
          <cell r="AT456"/>
          <cell r="AU456"/>
          <cell r="AV456"/>
          <cell r="AW456"/>
          <cell r="AX456">
            <v>0</v>
          </cell>
          <cell r="AY456"/>
          <cell r="AZ456">
            <v>0</v>
          </cell>
          <cell r="BA456">
            <v>0</v>
          </cell>
          <cell r="BB456">
            <v>0</v>
          </cell>
          <cell r="BC456">
            <v>0</v>
          </cell>
          <cell r="BD456">
            <v>0</v>
          </cell>
          <cell r="BE456">
            <v>0</v>
          </cell>
          <cell r="BF456">
            <v>0</v>
          </cell>
          <cell r="BG456">
            <v>0</v>
          </cell>
          <cell r="BH456">
            <v>0</v>
          </cell>
          <cell r="BI456">
            <v>0</v>
          </cell>
          <cell r="BJ456">
            <v>0</v>
          </cell>
          <cell r="BK456">
            <v>0</v>
          </cell>
          <cell r="BL456">
            <v>0</v>
          </cell>
          <cell r="BM456">
            <v>0</v>
          </cell>
          <cell r="BN456">
            <v>0</v>
          </cell>
          <cell r="BO456">
            <v>0</v>
          </cell>
          <cell r="BP456">
            <v>0</v>
          </cell>
          <cell r="BQ456">
            <v>0</v>
          </cell>
          <cell r="BR456">
            <v>0</v>
          </cell>
          <cell r="BS456">
            <v>0</v>
          </cell>
          <cell r="BT456">
            <v>0</v>
          </cell>
          <cell r="BV456" t="str">
            <v>Appliance Retirement Initiative2016Adjustment</v>
          </cell>
        </row>
        <row r="457">
          <cell r="L457"/>
          <cell r="M457"/>
          <cell r="N457"/>
          <cell r="O457"/>
          <cell r="P457"/>
          <cell r="Q457"/>
          <cell r="R457"/>
          <cell r="S457">
            <v>0</v>
          </cell>
          <cell r="T457"/>
          <cell r="U457">
            <v>0</v>
          </cell>
          <cell r="V457">
            <v>0</v>
          </cell>
          <cell r="W457">
            <v>0</v>
          </cell>
          <cell r="X457">
            <v>0</v>
          </cell>
          <cell r="Y457">
            <v>0</v>
          </cell>
          <cell r="Z457">
            <v>0</v>
          </cell>
          <cell r="AA457">
            <v>0</v>
          </cell>
          <cell r="AB457">
            <v>0</v>
          </cell>
          <cell r="AC457">
            <v>0</v>
          </cell>
          <cell r="AD457">
            <v>0</v>
          </cell>
          <cell r="AE457">
            <v>0</v>
          </cell>
          <cell r="AF457">
            <v>0</v>
          </cell>
          <cell r="AG457">
            <v>0</v>
          </cell>
          <cell r="AH457">
            <v>0</v>
          </cell>
          <cell r="AI457">
            <v>0</v>
          </cell>
          <cell r="AJ457">
            <v>0</v>
          </cell>
          <cell r="AK457">
            <v>0</v>
          </cell>
          <cell r="AL457">
            <v>0</v>
          </cell>
          <cell r="AM457">
            <v>0</v>
          </cell>
          <cell r="AN457">
            <v>0</v>
          </cell>
          <cell r="AO457" t="str">
            <v/>
          </cell>
          <cell r="AQ457"/>
          <cell r="AR457"/>
          <cell r="AS457"/>
          <cell r="AT457"/>
          <cell r="AU457"/>
          <cell r="AV457"/>
          <cell r="AW457"/>
          <cell r="AX457">
            <v>0</v>
          </cell>
          <cell r="AY457"/>
          <cell r="AZ457">
            <v>0</v>
          </cell>
          <cell r="BA457">
            <v>0</v>
          </cell>
          <cell r="BB457">
            <v>0</v>
          </cell>
          <cell r="BC457">
            <v>0</v>
          </cell>
          <cell r="BD457">
            <v>0</v>
          </cell>
          <cell r="BE457">
            <v>0</v>
          </cell>
          <cell r="BF457">
            <v>0</v>
          </cell>
          <cell r="BG457">
            <v>0</v>
          </cell>
          <cell r="BH457">
            <v>0</v>
          </cell>
          <cell r="BI457">
            <v>0</v>
          </cell>
          <cell r="BJ457">
            <v>0</v>
          </cell>
          <cell r="BK457">
            <v>0</v>
          </cell>
          <cell r="BL457">
            <v>0</v>
          </cell>
          <cell r="BM457">
            <v>0</v>
          </cell>
          <cell r="BN457">
            <v>0</v>
          </cell>
          <cell r="BO457">
            <v>0</v>
          </cell>
          <cell r="BP457">
            <v>0</v>
          </cell>
          <cell r="BQ457">
            <v>0</v>
          </cell>
          <cell r="BR457">
            <v>0</v>
          </cell>
          <cell r="BS457">
            <v>0</v>
          </cell>
          <cell r="BT457">
            <v>0</v>
          </cell>
          <cell r="BV457" t="str">
            <v>Coupon Initiative2016Adjustment</v>
          </cell>
        </row>
        <row r="458">
          <cell r="L458"/>
          <cell r="M458"/>
          <cell r="N458"/>
          <cell r="O458"/>
          <cell r="P458"/>
          <cell r="Q458"/>
          <cell r="R458"/>
          <cell r="S458">
            <v>0</v>
          </cell>
          <cell r="T458"/>
          <cell r="U458">
            <v>0</v>
          </cell>
          <cell r="V458">
            <v>0</v>
          </cell>
          <cell r="W458">
            <v>0</v>
          </cell>
          <cell r="X458">
            <v>0</v>
          </cell>
          <cell r="Y458">
            <v>0</v>
          </cell>
          <cell r="Z458">
            <v>0</v>
          </cell>
          <cell r="AA458">
            <v>0</v>
          </cell>
          <cell r="AB458">
            <v>0</v>
          </cell>
          <cell r="AC458">
            <v>0</v>
          </cell>
          <cell r="AD458">
            <v>0</v>
          </cell>
          <cell r="AE458">
            <v>0</v>
          </cell>
          <cell r="AF458">
            <v>0</v>
          </cell>
          <cell r="AG458">
            <v>0</v>
          </cell>
          <cell r="AH458">
            <v>0</v>
          </cell>
          <cell r="AI458">
            <v>0</v>
          </cell>
          <cell r="AJ458">
            <v>0</v>
          </cell>
          <cell r="AK458">
            <v>0</v>
          </cell>
          <cell r="AL458">
            <v>0</v>
          </cell>
          <cell r="AM458">
            <v>0</v>
          </cell>
          <cell r="AN458">
            <v>0</v>
          </cell>
          <cell r="AO458">
            <v>0</v>
          </cell>
          <cell r="AQ458"/>
          <cell r="AR458"/>
          <cell r="AS458"/>
          <cell r="AT458"/>
          <cell r="AU458"/>
          <cell r="AV458"/>
          <cell r="AW458"/>
          <cell r="AX458">
            <v>0</v>
          </cell>
          <cell r="AY458"/>
          <cell r="AZ458">
            <v>0</v>
          </cell>
          <cell r="BA458">
            <v>0</v>
          </cell>
          <cell r="BB458">
            <v>0</v>
          </cell>
          <cell r="BC458">
            <v>0</v>
          </cell>
          <cell r="BD458">
            <v>0</v>
          </cell>
          <cell r="BE458">
            <v>0</v>
          </cell>
          <cell r="BF458">
            <v>0</v>
          </cell>
          <cell r="BG458">
            <v>0</v>
          </cell>
          <cell r="BH458">
            <v>0</v>
          </cell>
          <cell r="BI458">
            <v>0</v>
          </cell>
          <cell r="BJ458">
            <v>0</v>
          </cell>
          <cell r="BK458">
            <v>0</v>
          </cell>
          <cell r="BL458">
            <v>0</v>
          </cell>
          <cell r="BM458">
            <v>0</v>
          </cell>
          <cell r="BN458">
            <v>0</v>
          </cell>
          <cell r="BO458">
            <v>0</v>
          </cell>
          <cell r="BP458">
            <v>0</v>
          </cell>
          <cell r="BQ458">
            <v>0</v>
          </cell>
          <cell r="BR458">
            <v>0</v>
          </cell>
          <cell r="BS458">
            <v>0</v>
          </cell>
          <cell r="BT458">
            <v>0</v>
          </cell>
          <cell r="BV458" t="str">
            <v>Bi-Annual Retailer Event Initiative2016Adjustment</v>
          </cell>
        </row>
        <row r="459">
          <cell r="L459"/>
          <cell r="M459"/>
          <cell r="N459"/>
          <cell r="O459"/>
          <cell r="P459"/>
          <cell r="Q459"/>
          <cell r="R459"/>
          <cell r="S459">
            <v>0</v>
          </cell>
          <cell r="T459"/>
          <cell r="U459">
            <v>0</v>
          </cell>
          <cell r="V459">
            <v>0</v>
          </cell>
          <cell r="W459">
            <v>0</v>
          </cell>
          <cell r="X459">
            <v>0</v>
          </cell>
          <cell r="Y459">
            <v>0</v>
          </cell>
          <cell r="Z459">
            <v>0</v>
          </cell>
          <cell r="AA459">
            <v>0</v>
          </cell>
          <cell r="AB459">
            <v>0</v>
          </cell>
          <cell r="AC459">
            <v>0</v>
          </cell>
          <cell r="AD459">
            <v>0</v>
          </cell>
          <cell r="AE459">
            <v>0</v>
          </cell>
          <cell r="AF459">
            <v>0</v>
          </cell>
          <cell r="AG459">
            <v>0</v>
          </cell>
          <cell r="AH459">
            <v>0</v>
          </cell>
          <cell r="AI459">
            <v>0</v>
          </cell>
          <cell r="AJ459">
            <v>0</v>
          </cell>
          <cell r="AK459">
            <v>0</v>
          </cell>
          <cell r="AL459">
            <v>0</v>
          </cell>
          <cell r="AM459">
            <v>0</v>
          </cell>
          <cell r="AN459">
            <v>0</v>
          </cell>
          <cell r="AO459" t="str">
            <v/>
          </cell>
          <cell r="AQ459"/>
          <cell r="AR459"/>
          <cell r="AS459"/>
          <cell r="AT459"/>
          <cell r="AU459"/>
          <cell r="AV459"/>
          <cell r="AW459"/>
          <cell r="AX459">
            <v>0</v>
          </cell>
          <cell r="AY459"/>
          <cell r="AZ459">
            <v>0</v>
          </cell>
          <cell r="BA459">
            <v>0</v>
          </cell>
          <cell r="BB459">
            <v>0</v>
          </cell>
          <cell r="BC459">
            <v>0</v>
          </cell>
          <cell r="BD459">
            <v>0</v>
          </cell>
          <cell r="BE459">
            <v>0</v>
          </cell>
          <cell r="BF459">
            <v>0</v>
          </cell>
          <cell r="BG459">
            <v>0</v>
          </cell>
          <cell r="BH459">
            <v>0</v>
          </cell>
          <cell r="BI459">
            <v>0</v>
          </cell>
          <cell r="BJ459">
            <v>0</v>
          </cell>
          <cell r="BK459">
            <v>0</v>
          </cell>
          <cell r="BL459">
            <v>0</v>
          </cell>
          <cell r="BM459">
            <v>0</v>
          </cell>
          <cell r="BN459">
            <v>0</v>
          </cell>
          <cell r="BO459">
            <v>0</v>
          </cell>
          <cell r="BP459">
            <v>0</v>
          </cell>
          <cell r="BQ459">
            <v>0</v>
          </cell>
          <cell r="BR459">
            <v>0</v>
          </cell>
          <cell r="BS459">
            <v>0</v>
          </cell>
          <cell r="BT459">
            <v>0</v>
          </cell>
          <cell r="BV459" t="str">
            <v>HVAC Incentives Initiative2016Adjustment</v>
          </cell>
        </row>
        <row r="460">
          <cell r="L460"/>
          <cell r="M460"/>
          <cell r="N460"/>
          <cell r="O460"/>
          <cell r="P460"/>
          <cell r="Q460"/>
          <cell r="R460"/>
          <cell r="S460">
            <v>0</v>
          </cell>
          <cell r="T460"/>
          <cell r="U460">
            <v>0</v>
          </cell>
          <cell r="V460">
            <v>0</v>
          </cell>
          <cell r="W460">
            <v>0</v>
          </cell>
          <cell r="X460">
            <v>0</v>
          </cell>
          <cell r="Y460">
            <v>0</v>
          </cell>
          <cell r="Z460">
            <v>0</v>
          </cell>
          <cell r="AA460">
            <v>0</v>
          </cell>
          <cell r="AB460">
            <v>0</v>
          </cell>
          <cell r="AC460">
            <v>0</v>
          </cell>
          <cell r="AD460">
            <v>0</v>
          </cell>
          <cell r="AE460">
            <v>0</v>
          </cell>
          <cell r="AF460">
            <v>0</v>
          </cell>
          <cell r="AG460">
            <v>0</v>
          </cell>
          <cell r="AH460">
            <v>0</v>
          </cell>
          <cell r="AI460">
            <v>0</v>
          </cell>
          <cell r="AJ460">
            <v>0</v>
          </cell>
          <cell r="AK460">
            <v>0</v>
          </cell>
          <cell r="AL460">
            <v>0</v>
          </cell>
          <cell r="AM460">
            <v>0</v>
          </cell>
          <cell r="AN460">
            <v>0</v>
          </cell>
          <cell r="AO460" t="str">
            <v/>
          </cell>
          <cell r="AQ460"/>
          <cell r="AR460"/>
          <cell r="AS460"/>
          <cell r="AT460"/>
          <cell r="AU460"/>
          <cell r="AV460"/>
          <cell r="AW460"/>
          <cell r="AX460">
            <v>0</v>
          </cell>
          <cell r="AY460"/>
          <cell r="AZ460">
            <v>0</v>
          </cell>
          <cell r="BA460">
            <v>0</v>
          </cell>
          <cell r="BB460">
            <v>0</v>
          </cell>
          <cell r="BC460">
            <v>0</v>
          </cell>
          <cell r="BD460">
            <v>0</v>
          </cell>
          <cell r="BE460">
            <v>0</v>
          </cell>
          <cell r="BF460">
            <v>0</v>
          </cell>
          <cell r="BG460">
            <v>0</v>
          </cell>
          <cell r="BH460">
            <v>0</v>
          </cell>
          <cell r="BI460">
            <v>0</v>
          </cell>
          <cell r="BJ460">
            <v>0</v>
          </cell>
          <cell r="BK460">
            <v>0</v>
          </cell>
          <cell r="BL460">
            <v>0</v>
          </cell>
          <cell r="BM460">
            <v>0</v>
          </cell>
          <cell r="BN460">
            <v>0</v>
          </cell>
          <cell r="BO460">
            <v>0</v>
          </cell>
          <cell r="BP460">
            <v>0</v>
          </cell>
          <cell r="BQ460">
            <v>0</v>
          </cell>
          <cell r="BR460">
            <v>0</v>
          </cell>
          <cell r="BS460">
            <v>0</v>
          </cell>
          <cell r="BT460">
            <v>0</v>
          </cell>
          <cell r="BV460" t="str">
            <v>Residential New Construction and Major Renovation Initiative2016Adjustment</v>
          </cell>
        </row>
        <row r="461">
          <cell r="L461"/>
          <cell r="M461"/>
          <cell r="N461"/>
          <cell r="O461"/>
          <cell r="P461"/>
          <cell r="Q461"/>
          <cell r="R461"/>
          <cell r="S461">
            <v>0</v>
          </cell>
          <cell r="T461"/>
          <cell r="U461">
            <v>0</v>
          </cell>
          <cell r="V461">
            <v>0</v>
          </cell>
          <cell r="W461">
            <v>0</v>
          </cell>
          <cell r="X461">
            <v>0</v>
          </cell>
          <cell r="Y461">
            <v>0</v>
          </cell>
          <cell r="Z461">
            <v>0</v>
          </cell>
          <cell r="AA461">
            <v>0</v>
          </cell>
          <cell r="AB461">
            <v>0</v>
          </cell>
          <cell r="AC461">
            <v>0</v>
          </cell>
          <cell r="AD461">
            <v>0</v>
          </cell>
          <cell r="AE461">
            <v>0</v>
          </cell>
          <cell r="AF461">
            <v>0</v>
          </cell>
          <cell r="AG461">
            <v>0</v>
          </cell>
          <cell r="AH461">
            <v>0</v>
          </cell>
          <cell r="AI461">
            <v>0</v>
          </cell>
          <cell r="AJ461">
            <v>0</v>
          </cell>
          <cell r="AK461">
            <v>0</v>
          </cell>
          <cell r="AL461">
            <v>0</v>
          </cell>
          <cell r="AM461">
            <v>0</v>
          </cell>
          <cell r="AN461">
            <v>0</v>
          </cell>
          <cell r="AO461">
            <v>0</v>
          </cell>
          <cell r="AQ461"/>
          <cell r="AR461"/>
          <cell r="AS461"/>
          <cell r="AT461"/>
          <cell r="AU461"/>
          <cell r="AV461"/>
          <cell r="AW461"/>
          <cell r="AX461">
            <v>0</v>
          </cell>
          <cell r="AY461"/>
          <cell r="AZ461">
            <v>0</v>
          </cell>
          <cell r="BA461">
            <v>0</v>
          </cell>
          <cell r="BB461">
            <v>0</v>
          </cell>
          <cell r="BC461">
            <v>0</v>
          </cell>
          <cell r="BD461">
            <v>0</v>
          </cell>
          <cell r="BE461">
            <v>0</v>
          </cell>
          <cell r="BF461">
            <v>0</v>
          </cell>
          <cell r="BG461">
            <v>0</v>
          </cell>
          <cell r="BH461">
            <v>0</v>
          </cell>
          <cell r="BI461">
            <v>0</v>
          </cell>
          <cell r="BJ461">
            <v>0</v>
          </cell>
          <cell r="BK461">
            <v>0</v>
          </cell>
          <cell r="BL461">
            <v>0</v>
          </cell>
          <cell r="BM461">
            <v>0</v>
          </cell>
          <cell r="BN461">
            <v>0</v>
          </cell>
          <cell r="BO461">
            <v>0</v>
          </cell>
          <cell r="BP461">
            <v>0</v>
          </cell>
          <cell r="BQ461">
            <v>0</v>
          </cell>
          <cell r="BR461">
            <v>0</v>
          </cell>
          <cell r="BS461">
            <v>0</v>
          </cell>
          <cell r="BT461">
            <v>0</v>
          </cell>
          <cell r="BV461" t="str">
            <v>Energy Audit Initiative2016Adjustment</v>
          </cell>
        </row>
        <row r="462">
          <cell r="L462"/>
          <cell r="M462"/>
          <cell r="N462"/>
          <cell r="O462"/>
          <cell r="P462"/>
          <cell r="Q462"/>
          <cell r="R462"/>
          <cell r="S462">
            <v>0</v>
          </cell>
          <cell r="T462"/>
          <cell r="U462">
            <v>0</v>
          </cell>
          <cell r="V462">
            <v>0</v>
          </cell>
          <cell r="W462">
            <v>0</v>
          </cell>
          <cell r="X462">
            <v>0</v>
          </cell>
          <cell r="Y462">
            <v>0</v>
          </cell>
          <cell r="Z462">
            <v>0</v>
          </cell>
          <cell r="AA462">
            <v>0</v>
          </cell>
          <cell r="AB462">
            <v>0</v>
          </cell>
          <cell r="AC462">
            <v>0</v>
          </cell>
          <cell r="AD462">
            <v>0</v>
          </cell>
          <cell r="AE462">
            <v>0</v>
          </cell>
          <cell r="AF462">
            <v>0</v>
          </cell>
          <cell r="AG462">
            <v>0</v>
          </cell>
          <cell r="AH462">
            <v>0</v>
          </cell>
          <cell r="AI462">
            <v>0</v>
          </cell>
          <cell r="AJ462">
            <v>0</v>
          </cell>
          <cell r="AK462">
            <v>0</v>
          </cell>
          <cell r="AL462">
            <v>0</v>
          </cell>
          <cell r="AM462">
            <v>0</v>
          </cell>
          <cell r="AN462">
            <v>0</v>
          </cell>
          <cell r="AO462" t="str">
            <v/>
          </cell>
          <cell r="AQ462"/>
          <cell r="AR462"/>
          <cell r="AS462"/>
          <cell r="AT462"/>
          <cell r="AU462"/>
          <cell r="AV462"/>
          <cell r="AW462"/>
          <cell r="AX462">
            <v>0</v>
          </cell>
          <cell r="AY462"/>
          <cell r="AZ462">
            <v>0</v>
          </cell>
          <cell r="BA462">
            <v>0</v>
          </cell>
          <cell r="BB462">
            <v>0</v>
          </cell>
          <cell r="BC462">
            <v>0</v>
          </cell>
          <cell r="BD462">
            <v>0</v>
          </cell>
          <cell r="BE462">
            <v>0</v>
          </cell>
          <cell r="BF462">
            <v>0</v>
          </cell>
          <cell r="BG462">
            <v>0</v>
          </cell>
          <cell r="BH462">
            <v>0</v>
          </cell>
          <cell r="BI462">
            <v>0</v>
          </cell>
          <cell r="BJ462">
            <v>0</v>
          </cell>
          <cell r="BK462">
            <v>0</v>
          </cell>
          <cell r="BL462">
            <v>0</v>
          </cell>
          <cell r="BM462">
            <v>0</v>
          </cell>
          <cell r="BN462">
            <v>0</v>
          </cell>
          <cell r="BO462">
            <v>0</v>
          </cell>
          <cell r="BP462">
            <v>0</v>
          </cell>
          <cell r="BQ462">
            <v>0</v>
          </cell>
          <cell r="BR462">
            <v>0</v>
          </cell>
          <cell r="BS462">
            <v>0</v>
          </cell>
          <cell r="BT462">
            <v>0</v>
          </cell>
          <cell r="BV462" t="str">
            <v>Efficiency:Equipment Replacement Incentive Initiative2016Adjustment</v>
          </cell>
        </row>
        <row r="463">
          <cell r="L463"/>
          <cell r="M463"/>
          <cell r="N463"/>
          <cell r="O463"/>
          <cell r="P463"/>
          <cell r="Q463"/>
          <cell r="R463"/>
          <cell r="S463">
            <v>0</v>
          </cell>
          <cell r="T463"/>
          <cell r="U463">
            <v>0</v>
          </cell>
          <cell r="V463">
            <v>0</v>
          </cell>
          <cell r="W463">
            <v>0</v>
          </cell>
          <cell r="X463">
            <v>0</v>
          </cell>
          <cell r="Y463">
            <v>0</v>
          </cell>
          <cell r="Z463">
            <v>0</v>
          </cell>
          <cell r="AA463">
            <v>0</v>
          </cell>
          <cell r="AB463">
            <v>0</v>
          </cell>
          <cell r="AC463">
            <v>0</v>
          </cell>
          <cell r="AD463">
            <v>0</v>
          </cell>
          <cell r="AE463">
            <v>0</v>
          </cell>
          <cell r="AF463">
            <v>0</v>
          </cell>
          <cell r="AG463">
            <v>0</v>
          </cell>
          <cell r="AH463">
            <v>0</v>
          </cell>
          <cell r="AI463">
            <v>0</v>
          </cell>
          <cell r="AJ463">
            <v>0</v>
          </cell>
          <cell r="AK463">
            <v>0</v>
          </cell>
          <cell r="AL463">
            <v>0</v>
          </cell>
          <cell r="AM463">
            <v>0</v>
          </cell>
          <cell r="AN463">
            <v>0</v>
          </cell>
          <cell r="AO463" t="str">
            <v/>
          </cell>
          <cell r="AQ463"/>
          <cell r="AR463"/>
          <cell r="AS463"/>
          <cell r="AT463"/>
          <cell r="AU463"/>
          <cell r="AV463"/>
          <cell r="AW463"/>
          <cell r="AX463">
            <v>0</v>
          </cell>
          <cell r="AY463"/>
          <cell r="AZ463">
            <v>0</v>
          </cell>
          <cell r="BA463">
            <v>0</v>
          </cell>
          <cell r="BB463">
            <v>0</v>
          </cell>
          <cell r="BC463">
            <v>0</v>
          </cell>
          <cell r="BD463">
            <v>0</v>
          </cell>
          <cell r="BE463">
            <v>0</v>
          </cell>
          <cell r="BF463">
            <v>0</v>
          </cell>
          <cell r="BG463">
            <v>0</v>
          </cell>
          <cell r="BH463">
            <v>0</v>
          </cell>
          <cell r="BI463">
            <v>0</v>
          </cell>
          <cell r="BJ463">
            <v>0</v>
          </cell>
          <cell r="BK463">
            <v>0</v>
          </cell>
          <cell r="BL463">
            <v>0</v>
          </cell>
          <cell r="BM463">
            <v>0</v>
          </cell>
          <cell r="BN463">
            <v>0</v>
          </cell>
          <cell r="BO463">
            <v>0</v>
          </cell>
          <cell r="BP463">
            <v>0</v>
          </cell>
          <cell r="BQ463">
            <v>0</v>
          </cell>
          <cell r="BR463">
            <v>0</v>
          </cell>
          <cell r="BS463">
            <v>0</v>
          </cell>
          <cell r="BT463">
            <v>0</v>
          </cell>
          <cell r="BV463" t="str">
            <v>Direct Install Lighting and Water Heating Initiative2016Adjustment</v>
          </cell>
        </row>
        <row r="464">
          <cell r="L464"/>
          <cell r="M464"/>
          <cell r="N464"/>
          <cell r="O464"/>
          <cell r="P464"/>
          <cell r="Q464"/>
          <cell r="R464"/>
          <cell r="S464">
            <v>0</v>
          </cell>
          <cell r="T464"/>
          <cell r="U464">
            <v>0</v>
          </cell>
          <cell r="V464">
            <v>0</v>
          </cell>
          <cell r="W464">
            <v>0</v>
          </cell>
          <cell r="X464">
            <v>0</v>
          </cell>
          <cell r="Y464">
            <v>0</v>
          </cell>
          <cell r="Z464">
            <v>0</v>
          </cell>
          <cell r="AA464">
            <v>0</v>
          </cell>
          <cell r="AB464">
            <v>0</v>
          </cell>
          <cell r="AC464">
            <v>0</v>
          </cell>
          <cell r="AD464">
            <v>0</v>
          </cell>
          <cell r="AE464">
            <v>0</v>
          </cell>
          <cell r="AF464">
            <v>0</v>
          </cell>
          <cell r="AG464">
            <v>0</v>
          </cell>
          <cell r="AH464">
            <v>0</v>
          </cell>
          <cell r="AI464">
            <v>0</v>
          </cell>
          <cell r="AJ464">
            <v>0</v>
          </cell>
          <cell r="AK464">
            <v>0</v>
          </cell>
          <cell r="AL464">
            <v>0</v>
          </cell>
          <cell r="AM464">
            <v>0</v>
          </cell>
          <cell r="AN464">
            <v>0</v>
          </cell>
          <cell r="AO464">
            <v>0</v>
          </cell>
          <cell r="AQ464"/>
          <cell r="AR464"/>
          <cell r="AS464"/>
          <cell r="AT464"/>
          <cell r="AU464"/>
          <cell r="AV464"/>
          <cell r="AW464"/>
          <cell r="AX464">
            <v>0</v>
          </cell>
          <cell r="AY464"/>
          <cell r="AZ464">
            <v>0</v>
          </cell>
          <cell r="BA464">
            <v>0</v>
          </cell>
          <cell r="BB464">
            <v>0</v>
          </cell>
          <cell r="BC464">
            <v>0</v>
          </cell>
          <cell r="BD464">
            <v>0</v>
          </cell>
          <cell r="BE464">
            <v>0</v>
          </cell>
          <cell r="BF464">
            <v>0</v>
          </cell>
          <cell r="BG464">
            <v>0</v>
          </cell>
          <cell r="BH464">
            <v>0</v>
          </cell>
          <cell r="BI464">
            <v>0</v>
          </cell>
          <cell r="BJ464">
            <v>0</v>
          </cell>
          <cell r="BK464">
            <v>0</v>
          </cell>
          <cell r="BL464">
            <v>0</v>
          </cell>
          <cell r="BM464">
            <v>0</v>
          </cell>
          <cell r="BN464">
            <v>0</v>
          </cell>
          <cell r="BO464">
            <v>0</v>
          </cell>
          <cell r="BP464">
            <v>0</v>
          </cell>
          <cell r="BQ464">
            <v>0</v>
          </cell>
          <cell r="BR464">
            <v>0</v>
          </cell>
          <cell r="BS464">
            <v>0</v>
          </cell>
          <cell r="BT464">
            <v>0</v>
          </cell>
          <cell r="BV464" t="str">
            <v>New Construction and Major Renovation Initiative2016Adjustment</v>
          </cell>
        </row>
        <row r="465">
          <cell r="L465"/>
          <cell r="M465"/>
          <cell r="N465"/>
          <cell r="O465"/>
          <cell r="P465"/>
          <cell r="Q465"/>
          <cell r="R465"/>
          <cell r="S465">
            <v>0</v>
          </cell>
          <cell r="T465"/>
          <cell r="U465">
            <v>0</v>
          </cell>
          <cell r="V465">
            <v>0</v>
          </cell>
          <cell r="W465">
            <v>0</v>
          </cell>
          <cell r="X465">
            <v>0</v>
          </cell>
          <cell r="Y465">
            <v>0</v>
          </cell>
          <cell r="Z465">
            <v>0</v>
          </cell>
          <cell r="AA465">
            <v>0</v>
          </cell>
          <cell r="AB465">
            <v>0</v>
          </cell>
          <cell r="AC465">
            <v>0</v>
          </cell>
          <cell r="AD465">
            <v>0</v>
          </cell>
          <cell r="AE465">
            <v>0</v>
          </cell>
          <cell r="AF465">
            <v>0</v>
          </cell>
          <cell r="AG465">
            <v>0</v>
          </cell>
          <cell r="AH465">
            <v>0</v>
          </cell>
          <cell r="AI465">
            <v>0</v>
          </cell>
          <cell r="AJ465">
            <v>0</v>
          </cell>
          <cell r="AK465">
            <v>0</v>
          </cell>
          <cell r="AL465">
            <v>0</v>
          </cell>
          <cell r="AM465">
            <v>0</v>
          </cell>
          <cell r="AN465">
            <v>0</v>
          </cell>
          <cell r="AO465" t="str">
            <v/>
          </cell>
          <cell r="AQ465"/>
          <cell r="AR465"/>
          <cell r="AS465"/>
          <cell r="AT465"/>
          <cell r="AU465"/>
          <cell r="AV465"/>
          <cell r="AW465"/>
          <cell r="AX465">
            <v>0</v>
          </cell>
          <cell r="AY465"/>
          <cell r="AZ465">
            <v>0</v>
          </cell>
          <cell r="BA465">
            <v>0</v>
          </cell>
          <cell r="BB465">
            <v>0</v>
          </cell>
          <cell r="BC465">
            <v>0</v>
          </cell>
          <cell r="BD465">
            <v>0</v>
          </cell>
          <cell r="BE465">
            <v>0</v>
          </cell>
          <cell r="BF465">
            <v>0</v>
          </cell>
          <cell r="BG465">
            <v>0</v>
          </cell>
          <cell r="BH465">
            <v>0</v>
          </cell>
          <cell r="BI465">
            <v>0</v>
          </cell>
          <cell r="BJ465">
            <v>0</v>
          </cell>
          <cell r="BK465">
            <v>0</v>
          </cell>
          <cell r="BL465">
            <v>0</v>
          </cell>
          <cell r="BM465">
            <v>0</v>
          </cell>
          <cell r="BN465">
            <v>0</v>
          </cell>
          <cell r="BO465">
            <v>0</v>
          </cell>
          <cell r="BP465">
            <v>0</v>
          </cell>
          <cell r="BQ465">
            <v>0</v>
          </cell>
          <cell r="BR465">
            <v>0</v>
          </cell>
          <cell r="BS465">
            <v>0</v>
          </cell>
          <cell r="BT465">
            <v>0</v>
          </cell>
          <cell r="BV465" t="str">
            <v>Existing Building Commissioning Incentive Initiative2016Adjustment</v>
          </cell>
        </row>
        <row r="466">
          <cell r="L466"/>
          <cell r="M466"/>
          <cell r="N466"/>
          <cell r="O466"/>
          <cell r="P466"/>
          <cell r="Q466"/>
          <cell r="R466"/>
          <cell r="S466">
            <v>0</v>
          </cell>
          <cell r="T466"/>
          <cell r="U466">
            <v>0</v>
          </cell>
          <cell r="V466">
            <v>0</v>
          </cell>
          <cell r="W466">
            <v>0</v>
          </cell>
          <cell r="X466">
            <v>0</v>
          </cell>
          <cell r="Y466">
            <v>0</v>
          </cell>
          <cell r="Z466">
            <v>0</v>
          </cell>
          <cell r="AA466">
            <v>0</v>
          </cell>
          <cell r="AB466">
            <v>0</v>
          </cell>
          <cell r="AC466">
            <v>0</v>
          </cell>
          <cell r="AD466">
            <v>0</v>
          </cell>
          <cell r="AE466">
            <v>0</v>
          </cell>
          <cell r="AF466">
            <v>0</v>
          </cell>
          <cell r="AG466">
            <v>0</v>
          </cell>
          <cell r="AH466">
            <v>0</v>
          </cell>
          <cell r="AI466">
            <v>0</v>
          </cell>
          <cell r="AJ466">
            <v>0</v>
          </cell>
          <cell r="AK466">
            <v>0</v>
          </cell>
          <cell r="AL466">
            <v>0</v>
          </cell>
          <cell r="AM466">
            <v>0</v>
          </cell>
          <cell r="AN466">
            <v>0</v>
          </cell>
          <cell r="AO466" t="str">
            <v/>
          </cell>
          <cell r="AQ466"/>
          <cell r="AR466"/>
          <cell r="AS466"/>
          <cell r="AT466"/>
          <cell r="AU466"/>
          <cell r="AV466"/>
          <cell r="AW466"/>
          <cell r="AX466">
            <v>0</v>
          </cell>
          <cell r="AY466"/>
          <cell r="AZ466">
            <v>0</v>
          </cell>
          <cell r="BA466">
            <v>0</v>
          </cell>
          <cell r="BB466">
            <v>0</v>
          </cell>
          <cell r="BC466">
            <v>0</v>
          </cell>
          <cell r="BD466">
            <v>0</v>
          </cell>
          <cell r="BE466">
            <v>0</v>
          </cell>
          <cell r="BF466">
            <v>0</v>
          </cell>
          <cell r="BG466">
            <v>0</v>
          </cell>
          <cell r="BH466">
            <v>0</v>
          </cell>
          <cell r="BI466">
            <v>0</v>
          </cell>
          <cell r="BJ466">
            <v>0</v>
          </cell>
          <cell r="BK466">
            <v>0</v>
          </cell>
          <cell r="BL466">
            <v>0</v>
          </cell>
          <cell r="BM466">
            <v>0</v>
          </cell>
          <cell r="BN466">
            <v>0</v>
          </cell>
          <cell r="BO466">
            <v>0</v>
          </cell>
          <cell r="BP466">
            <v>0</v>
          </cell>
          <cell r="BQ466">
            <v>0</v>
          </cell>
          <cell r="BR466">
            <v>0</v>
          </cell>
          <cell r="BS466">
            <v>0</v>
          </cell>
          <cell r="BT466">
            <v>0</v>
          </cell>
          <cell r="BV466" t="str">
            <v>Process and Systems Upgrades Initiatives - Project Incentive Initiative2016Adjustment</v>
          </cell>
        </row>
        <row r="467">
          <cell r="L467"/>
          <cell r="M467"/>
          <cell r="N467"/>
          <cell r="O467"/>
          <cell r="P467"/>
          <cell r="Q467"/>
          <cell r="R467"/>
          <cell r="S467">
            <v>0</v>
          </cell>
          <cell r="T467"/>
          <cell r="U467">
            <v>0</v>
          </cell>
          <cell r="V467">
            <v>0</v>
          </cell>
          <cell r="W467">
            <v>0</v>
          </cell>
          <cell r="X467">
            <v>0</v>
          </cell>
          <cell r="Y467">
            <v>0</v>
          </cell>
          <cell r="Z467">
            <v>0</v>
          </cell>
          <cell r="AA467">
            <v>0</v>
          </cell>
          <cell r="AB467">
            <v>0</v>
          </cell>
          <cell r="AC467">
            <v>0</v>
          </cell>
          <cell r="AD467">
            <v>0</v>
          </cell>
          <cell r="AE467">
            <v>0</v>
          </cell>
          <cell r="AF467">
            <v>0</v>
          </cell>
          <cell r="AG467">
            <v>0</v>
          </cell>
          <cell r="AH467">
            <v>0</v>
          </cell>
          <cell r="AI467">
            <v>0</v>
          </cell>
          <cell r="AJ467">
            <v>0</v>
          </cell>
          <cell r="AK467">
            <v>0</v>
          </cell>
          <cell r="AL467">
            <v>0</v>
          </cell>
          <cell r="AM467">
            <v>0</v>
          </cell>
          <cell r="AN467">
            <v>0</v>
          </cell>
          <cell r="AO467">
            <v>0</v>
          </cell>
          <cell r="AQ467"/>
          <cell r="AR467"/>
          <cell r="AS467"/>
          <cell r="AT467"/>
          <cell r="AU467"/>
          <cell r="AV467"/>
          <cell r="AW467"/>
          <cell r="AX467">
            <v>0</v>
          </cell>
          <cell r="AY467"/>
          <cell r="AZ467">
            <v>0</v>
          </cell>
          <cell r="BA467">
            <v>0</v>
          </cell>
          <cell r="BB467">
            <v>0</v>
          </cell>
          <cell r="BC467">
            <v>0</v>
          </cell>
          <cell r="BD467">
            <v>0</v>
          </cell>
          <cell r="BE467">
            <v>0</v>
          </cell>
          <cell r="BF467">
            <v>0</v>
          </cell>
          <cell r="BG467">
            <v>0</v>
          </cell>
          <cell r="BH467">
            <v>0</v>
          </cell>
          <cell r="BI467">
            <v>0</v>
          </cell>
          <cell r="BJ467">
            <v>0</v>
          </cell>
          <cell r="BK467">
            <v>0</v>
          </cell>
          <cell r="BL467">
            <v>0</v>
          </cell>
          <cell r="BM467">
            <v>0</v>
          </cell>
          <cell r="BN467">
            <v>0</v>
          </cell>
          <cell r="BO467">
            <v>0</v>
          </cell>
          <cell r="BP467">
            <v>0</v>
          </cell>
          <cell r="BQ467">
            <v>0</v>
          </cell>
          <cell r="BR467">
            <v>0</v>
          </cell>
          <cell r="BS467">
            <v>0</v>
          </cell>
          <cell r="BT467">
            <v>0</v>
          </cell>
          <cell r="BV467" t="str">
            <v>Process and Systems Upgrades Initiatives - Energy Manager Initiative2016Adjustment</v>
          </cell>
        </row>
        <row r="468">
          <cell r="L468"/>
          <cell r="M468"/>
          <cell r="N468"/>
          <cell r="O468"/>
          <cell r="P468"/>
          <cell r="Q468"/>
          <cell r="R468"/>
          <cell r="S468">
            <v>0</v>
          </cell>
          <cell r="T468"/>
          <cell r="U468">
            <v>0</v>
          </cell>
          <cell r="V468">
            <v>0</v>
          </cell>
          <cell r="W468">
            <v>0</v>
          </cell>
          <cell r="X468">
            <v>0</v>
          </cell>
          <cell r="Y468">
            <v>0</v>
          </cell>
          <cell r="Z468">
            <v>0</v>
          </cell>
          <cell r="AA468">
            <v>0</v>
          </cell>
          <cell r="AB468">
            <v>0</v>
          </cell>
          <cell r="AC468">
            <v>0</v>
          </cell>
          <cell r="AD468">
            <v>0</v>
          </cell>
          <cell r="AE468">
            <v>0</v>
          </cell>
          <cell r="AF468">
            <v>0</v>
          </cell>
          <cell r="AG468">
            <v>0</v>
          </cell>
          <cell r="AH468">
            <v>0</v>
          </cell>
          <cell r="AI468">
            <v>0</v>
          </cell>
          <cell r="AJ468">
            <v>0</v>
          </cell>
          <cell r="AK468">
            <v>0</v>
          </cell>
          <cell r="AL468">
            <v>0</v>
          </cell>
          <cell r="AM468">
            <v>0</v>
          </cell>
          <cell r="AN468">
            <v>0</v>
          </cell>
          <cell r="AO468" t="str">
            <v/>
          </cell>
          <cell r="AQ468"/>
          <cell r="AR468"/>
          <cell r="AS468"/>
          <cell r="AT468"/>
          <cell r="AU468"/>
          <cell r="AV468"/>
          <cell r="AW468"/>
          <cell r="AX468">
            <v>0</v>
          </cell>
          <cell r="AY468"/>
          <cell r="AZ468">
            <v>0</v>
          </cell>
          <cell r="BA468">
            <v>0</v>
          </cell>
          <cell r="BB468">
            <v>0</v>
          </cell>
          <cell r="BC468">
            <v>0</v>
          </cell>
          <cell r="BD468">
            <v>0</v>
          </cell>
          <cell r="BE468">
            <v>0</v>
          </cell>
          <cell r="BF468">
            <v>0</v>
          </cell>
          <cell r="BG468">
            <v>0</v>
          </cell>
          <cell r="BH468">
            <v>0</v>
          </cell>
          <cell r="BI468">
            <v>0</v>
          </cell>
          <cell r="BJ468">
            <v>0</v>
          </cell>
          <cell r="BK468">
            <v>0</v>
          </cell>
          <cell r="BL468">
            <v>0</v>
          </cell>
          <cell r="BM468">
            <v>0</v>
          </cell>
          <cell r="BN468">
            <v>0</v>
          </cell>
          <cell r="BO468">
            <v>0</v>
          </cell>
          <cell r="BP468">
            <v>0</v>
          </cell>
          <cell r="BQ468">
            <v>0</v>
          </cell>
          <cell r="BR468">
            <v>0</v>
          </cell>
          <cell r="BS468">
            <v>0</v>
          </cell>
          <cell r="BT468">
            <v>0</v>
          </cell>
          <cell r="BV468" t="str">
            <v>Process and Systems Upgrades Initiatives - Monitoring and Targeting Initiative2016Adjustment</v>
          </cell>
        </row>
        <row r="469">
          <cell r="L469"/>
          <cell r="M469"/>
          <cell r="N469"/>
          <cell r="O469"/>
          <cell r="P469"/>
          <cell r="Q469"/>
          <cell r="R469"/>
          <cell r="S469">
            <v>0</v>
          </cell>
          <cell r="T469"/>
          <cell r="U469">
            <v>0</v>
          </cell>
          <cell r="V469">
            <v>0</v>
          </cell>
          <cell r="W469">
            <v>0</v>
          </cell>
          <cell r="X469">
            <v>0</v>
          </cell>
          <cell r="Y469">
            <v>0</v>
          </cell>
          <cell r="Z469">
            <v>0</v>
          </cell>
          <cell r="AA469">
            <v>0</v>
          </cell>
          <cell r="AB469">
            <v>0</v>
          </cell>
          <cell r="AC469">
            <v>0</v>
          </cell>
          <cell r="AD469">
            <v>0</v>
          </cell>
          <cell r="AE469">
            <v>0</v>
          </cell>
          <cell r="AF469">
            <v>0</v>
          </cell>
          <cell r="AG469">
            <v>0</v>
          </cell>
          <cell r="AH469">
            <v>0</v>
          </cell>
          <cell r="AI469">
            <v>0</v>
          </cell>
          <cell r="AJ469">
            <v>0</v>
          </cell>
          <cell r="AK469">
            <v>0</v>
          </cell>
          <cell r="AL469">
            <v>0</v>
          </cell>
          <cell r="AM469">
            <v>0</v>
          </cell>
          <cell r="AN469">
            <v>0</v>
          </cell>
          <cell r="AO469" t="str">
            <v/>
          </cell>
          <cell r="AQ469"/>
          <cell r="AR469"/>
          <cell r="AS469"/>
          <cell r="AT469"/>
          <cell r="AU469"/>
          <cell r="AV469"/>
          <cell r="AW469"/>
          <cell r="AX469">
            <v>0</v>
          </cell>
          <cell r="AY469"/>
          <cell r="AZ469">
            <v>0</v>
          </cell>
          <cell r="BA469">
            <v>0</v>
          </cell>
          <cell r="BB469">
            <v>0</v>
          </cell>
          <cell r="BC469">
            <v>0</v>
          </cell>
          <cell r="BD469">
            <v>0</v>
          </cell>
          <cell r="BE469">
            <v>0</v>
          </cell>
          <cell r="BF469">
            <v>0</v>
          </cell>
          <cell r="BG469">
            <v>0</v>
          </cell>
          <cell r="BH469">
            <v>0</v>
          </cell>
          <cell r="BI469">
            <v>0</v>
          </cell>
          <cell r="BJ469">
            <v>0</v>
          </cell>
          <cell r="BK469">
            <v>0</v>
          </cell>
          <cell r="BL469">
            <v>0</v>
          </cell>
          <cell r="BM469">
            <v>0</v>
          </cell>
          <cell r="BN469">
            <v>0</v>
          </cell>
          <cell r="BO469">
            <v>0</v>
          </cell>
          <cell r="BP469">
            <v>0</v>
          </cell>
          <cell r="BQ469">
            <v>0</v>
          </cell>
          <cell r="BR469">
            <v>0</v>
          </cell>
          <cell r="BS469">
            <v>0</v>
          </cell>
          <cell r="BT469">
            <v>0</v>
          </cell>
          <cell r="BV469" t="str">
            <v>Low Income Initiative2016Adjustment</v>
          </cell>
        </row>
        <row r="470">
          <cell r="L470"/>
          <cell r="M470"/>
          <cell r="N470"/>
          <cell r="O470"/>
          <cell r="P470"/>
          <cell r="Q470"/>
          <cell r="R470"/>
          <cell r="S470">
            <v>0</v>
          </cell>
          <cell r="T470"/>
          <cell r="U470">
            <v>0</v>
          </cell>
          <cell r="V470">
            <v>0</v>
          </cell>
          <cell r="W470">
            <v>0</v>
          </cell>
          <cell r="X470">
            <v>0</v>
          </cell>
          <cell r="Y470">
            <v>0</v>
          </cell>
          <cell r="Z470">
            <v>0</v>
          </cell>
          <cell r="AA470">
            <v>0</v>
          </cell>
          <cell r="AB470">
            <v>0</v>
          </cell>
          <cell r="AC470">
            <v>0</v>
          </cell>
          <cell r="AD470">
            <v>0</v>
          </cell>
          <cell r="AE470">
            <v>0</v>
          </cell>
          <cell r="AF470">
            <v>0</v>
          </cell>
          <cell r="AG470">
            <v>0</v>
          </cell>
          <cell r="AH470">
            <v>0</v>
          </cell>
          <cell r="AI470">
            <v>0</v>
          </cell>
          <cell r="AJ470">
            <v>0</v>
          </cell>
          <cell r="AK470">
            <v>0</v>
          </cell>
          <cell r="AL470">
            <v>0</v>
          </cell>
          <cell r="AM470">
            <v>0</v>
          </cell>
          <cell r="AN470">
            <v>0</v>
          </cell>
          <cell r="AO470">
            <v>0</v>
          </cell>
          <cell r="AQ470"/>
          <cell r="AR470"/>
          <cell r="AS470"/>
          <cell r="AT470"/>
          <cell r="AU470"/>
          <cell r="AV470"/>
          <cell r="AW470"/>
          <cell r="AX470">
            <v>0</v>
          </cell>
          <cell r="AY470"/>
          <cell r="AZ470">
            <v>0</v>
          </cell>
          <cell r="BA470">
            <v>0</v>
          </cell>
          <cell r="BB470">
            <v>0</v>
          </cell>
          <cell r="BC470">
            <v>0</v>
          </cell>
          <cell r="BD470">
            <v>0</v>
          </cell>
          <cell r="BE470">
            <v>0</v>
          </cell>
          <cell r="BF470">
            <v>0</v>
          </cell>
          <cell r="BG470">
            <v>0</v>
          </cell>
          <cell r="BH470">
            <v>0</v>
          </cell>
          <cell r="BI470">
            <v>0</v>
          </cell>
          <cell r="BJ470">
            <v>0</v>
          </cell>
          <cell r="BK470">
            <v>0</v>
          </cell>
          <cell r="BL470">
            <v>0</v>
          </cell>
          <cell r="BM470">
            <v>0</v>
          </cell>
          <cell r="BN470">
            <v>0</v>
          </cell>
          <cell r="BO470">
            <v>0</v>
          </cell>
          <cell r="BP470">
            <v>0</v>
          </cell>
          <cell r="BQ470">
            <v>0</v>
          </cell>
          <cell r="BR470">
            <v>0</v>
          </cell>
          <cell r="BS470">
            <v>0</v>
          </cell>
          <cell r="BT470">
            <v>0</v>
          </cell>
          <cell r="BV470" t="str">
            <v>Aboriginal Conservation Program2016Adjustment</v>
          </cell>
        </row>
        <row r="471">
          <cell r="L471"/>
          <cell r="M471"/>
          <cell r="N471"/>
          <cell r="O471"/>
          <cell r="P471"/>
          <cell r="Q471"/>
          <cell r="R471"/>
          <cell r="S471">
            <v>0</v>
          </cell>
          <cell r="T471"/>
          <cell r="U471">
            <v>0</v>
          </cell>
          <cell r="V471">
            <v>0</v>
          </cell>
          <cell r="W471">
            <v>0</v>
          </cell>
          <cell r="X471">
            <v>0</v>
          </cell>
          <cell r="Y471">
            <v>0</v>
          </cell>
          <cell r="Z471">
            <v>0</v>
          </cell>
          <cell r="AA471">
            <v>0</v>
          </cell>
          <cell r="AB471">
            <v>0</v>
          </cell>
          <cell r="AC471">
            <v>0</v>
          </cell>
          <cell r="AD471">
            <v>0</v>
          </cell>
          <cell r="AE471">
            <v>0</v>
          </cell>
          <cell r="AF471">
            <v>0</v>
          </cell>
          <cell r="AG471">
            <v>0</v>
          </cell>
          <cell r="AH471">
            <v>0</v>
          </cell>
          <cell r="AI471">
            <v>0</v>
          </cell>
          <cell r="AJ471">
            <v>0</v>
          </cell>
          <cell r="AK471">
            <v>0</v>
          </cell>
          <cell r="AL471">
            <v>0</v>
          </cell>
          <cell r="AM471">
            <v>0</v>
          </cell>
          <cell r="AN471">
            <v>0</v>
          </cell>
          <cell r="AO471" t="str">
            <v/>
          </cell>
          <cell r="AQ471"/>
          <cell r="AR471"/>
          <cell r="AS471"/>
          <cell r="AT471"/>
          <cell r="AU471"/>
          <cell r="AV471"/>
          <cell r="AW471"/>
          <cell r="AX471">
            <v>0</v>
          </cell>
          <cell r="AY471"/>
          <cell r="AZ471">
            <v>0</v>
          </cell>
          <cell r="BA471">
            <v>0</v>
          </cell>
          <cell r="BB471">
            <v>0</v>
          </cell>
          <cell r="BC471">
            <v>0</v>
          </cell>
          <cell r="BD471">
            <v>0</v>
          </cell>
          <cell r="BE471">
            <v>0</v>
          </cell>
          <cell r="BF471">
            <v>0</v>
          </cell>
          <cell r="BG471">
            <v>0</v>
          </cell>
          <cell r="BH471">
            <v>0</v>
          </cell>
          <cell r="BI471">
            <v>0</v>
          </cell>
          <cell r="BJ471">
            <v>0</v>
          </cell>
          <cell r="BK471">
            <v>0</v>
          </cell>
          <cell r="BL471">
            <v>0</v>
          </cell>
          <cell r="BM471">
            <v>0</v>
          </cell>
          <cell r="BN471">
            <v>0</v>
          </cell>
          <cell r="BO471">
            <v>0</v>
          </cell>
          <cell r="BP471">
            <v>0</v>
          </cell>
          <cell r="BQ471">
            <v>0</v>
          </cell>
          <cell r="BR471">
            <v>0</v>
          </cell>
          <cell r="BS471">
            <v>0</v>
          </cell>
          <cell r="BT471">
            <v>0</v>
          </cell>
          <cell r="BV471" t="str">
            <v>Program Enabled Savings2016Adjustment</v>
          </cell>
        </row>
        <row r="472">
          <cell r="L472"/>
          <cell r="M472"/>
          <cell r="N472"/>
          <cell r="O472"/>
          <cell r="P472"/>
          <cell r="Q472"/>
          <cell r="R472"/>
          <cell r="S472">
            <v>158</v>
          </cell>
          <cell r="T472"/>
          <cell r="U472">
            <v>158</v>
          </cell>
          <cell r="V472">
            <v>158</v>
          </cell>
          <cell r="W472">
            <v>158</v>
          </cell>
          <cell r="X472">
            <v>158</v>
          </cell>
          <cell r="Y472">
            <v>158</v>
          </cell>
          <cell r="Z472">
            <v>158</v>
          </cell>
          <cell r="AA472">
            <v>158</v>
          </cell>
          <cell r="AB472">
            <v>148</v>
          </cell>
          <cell r="AC472">
            <v>148</v>
          </cell>
          <cell r="AD472">
            <v>148</v>
          </cell>
          <cell r="AE472">
            <v>148</v>
          </cell>
          <cell r="AF472">
            <v>126</v>
          </cell>
          <cell r="AG472">
            <v>126</v>
          </cell>
          <cell r="AH472">
            <v>15</v>
          </cell>
          <cell r="AI472">
            <v>0</v>
          </cell>
          <cell r="AJ472">
            <v>0</v>
          </cell>
          <cell r="AK472">
            <v>0</v>
          </cell>
          <cell r="AL472">
            <v>0</v>
          </cell>
          <cell r="AM472">
            <v>0</v>
          </cell>
          <cell r="AN472">
            <v>0</v>
          </cell>
          <cell r="AO472" t="str">
            <v/>
          </cell>
          <cell r="AQ472"/>
          <cell r="AR472"/>
          <cell r="AS472"/>
          <cell r="AT472"/>
          <cell r="AU472"/>
          <cell r="AV472"/>
          <cell r="AW472"/>
          <cell r="AX472">
            <v>2262142</v>
          </cell>
          <cell r="AY472"/>
          <cell r="AZ472">
            <v>2262142</v>
          </cell>
          <cell r="BA472">
            <v>2262142</v>
          </cell>
          <cell r="BB472">
            <v>2262142</v>
          </cell>
          <cell r="BC472">
            <v>2262142</v>
          </cell>
          <cell r="BD472">
            <v>2262118</v>
          </cell>
          <cell r="BE472">
            <v>2262118</v>
          </cell>
          <cell r="BF472">
            <v>2256515</v>
          </cell>
          <cell r="BG472">
            <v>2208884</v>
          </cell>
          <cell r="BH472">
            <v>2208514</v>
          </cell>
          <cell r="BI472">
            <v>2208514</v>
          </cell>
          <cell r="BJ472">
            <v>2208340</v>
          </cell>
          <cell r="BK472">
            <v>1874525</v>
          </cell>
          <cell r="BL472">
            <v>1874525</v>
          </cell>
          <cell r="BM472">
            <v>221852</v>
          </cell>
          <cell r="BN472">
            <v>0</v>
          </cell>
          <cell r="BO472">
            <v>0</v>
          </cell>
          <cell r="BP472">
            <v>0</v>
          </cell>
          <cell r="BQ472">
            <v>0</v>
          </cell>
          <cell r="BR472">
            <v>0</v>
          </cell>
          <cell r="BS472">
            <v>0</v>
          </cell>
          <cell r="BT472">
            <v>0</v>
          </cell>
          <cell r="BV472" t="str">
            <v>Save on Energy Coupon Program2017Current year savings</v>
          </cell>
        </row>
        <row r="473">
          <cell r="L473"/>
          <cell r="M473"/>
          <cell r="N473"/>
          <cell r="O473"/>
          <cell r="P473"/>
          <cell r="Q473"/>
          <cell r="R473"/>
          <cell r="S473">
            <v>133</v>
          </cell>
          <cell r="T473"/>
          <cell r="U473">
            <v>133</v>
          </cell>
          <cell r="V473">
            <v>133</v>
          </cell>
          <cell r="W473">
            <v>133</v>
          </cell>
          <cell r="X473">
            <v>133</v>
          </cell>
          <cell r="Y473">
            <v>133</v>
          </cell>
          <cell r="Z473">
            <v>133</v>
          </cell>
          <cell r="AA473">
            <v>133</v>
          </cell>
          <cell r="AB473">
            <v>125</v>
          </cell>
          <cell r="AC473">
            <v>125</v>
          </cell>
          <cell r="AD473">
            <v>125</v>
          </cell>
          <cell r="AE473">
            <v>106</v>
          </cell>
          <cell r="AF473">
            <v>106</v>
          </cell>
          <cell r="AG473">
            <v>82</v>
          </cell>
          <cell r="AH473">
            <v>65</v>
          </cell>
          <cell r="AI473">
            <v>0</v>
          </cell>
          <cell r="AJ473">
            <v>0</v>
          </cell>
          <cell r="AK473">
            <v>0</v>
          </cell>
          <cell r="AL473">
            <v>0</v>
          </cell>
          <cell r="AM473">
            <v>0</v>
          </cell>
          <cell r="AN473">
            <v>0</v>
          </cell>
          <cell r="AO473">
            <v>0</v>
          </cell>
          <cell r="AQ473"/>
          <cell r="AR473"/>
          <cell r="AS473"/>
          <cell r="AT473"/>
          <cell r="AU473"/>
          <cell r="AV473"/>
          <cell r="AW473"/>
          <cell r="AX473">
            <v>1916641</v>
          </cell>
          <cell r="AY473"/>
          <cell r="AZ473">
            <v>1916641</v>
          </cell>
          <cell r="BA473">
            <v>1916641</v>
          </cell>
          <cell r="BB473">
            <v>1916641</v>
          </cell>
          <cell r="BC473">
            <v>1916641</v>
          </cell>
          <cell r="BD473">
            <v>1916604</v>
          </cell>
          <cell r="BE473">
            <v>1916604</v>
          </cell>
          <cell r="BF473">
            <v>1916604</v>
          </cell>
          <cell r="BG473">
            <v>1881710</v>
          </cell>
          <cell r="BH473">
            <v>1878430</v>
          </cell>
          <cell r="BI473">
            <v>1878430</v>
          </cell>
          <cell r="BJ473">
            <v>1586081</v>
          </cell>
          <cell r="BK473">
            <v>1586081</v>
          </cell>
          <cell r="BL473">
            <v>1228492</v>
          </cell>
          <cell r="BM473">
            <v>973668</v>
          </cell>
          <cell r="BN473">
            <v>0</v>
          </cell>
          <cell r="BO473">
            <v>0</v>
          </cell>
          <cell r="BP473">
            <v>0</v>
          </cell>
          <cell r="BQ473">
            <v>0</v>
          </cell>
          <cell r="BR473">
            <v>0</v>
          </cell>
          <cell r="BS473">
            <v>0</v>
          </cell>
          <cell r="BT473">
            <v>0</v>
          </cell>
          <cell r="BV473" t="str">
            <v>Coupon Initiative2017Current year savings</v>
          </cell>
        </row>
        <row r="474">
          <cell r="L474"/>
          <cell r="M474"/>
          <cell r="N474"/>
          <cell r="O474"/>
          <cell r="P474"/>
          <cell r="Q474"/>
          <cell r="R474"/>
          <cell r="S474">
            <v>150</v>
          </cell>
          <cell r="T474"/>
          <cell r="U474">
            <v>150</v>
          </cell>
          <cell r="V474">
            <v>150</v>
          </cell>
          <cell r="W474">
            <v>150</v>
          </cell>
          <cell r="X474">
            <v>150</v>
          </cell>
          <cell r="Y474">
            <v>150</v>
          </cell>
          <cell r="Z474">
            <v>150</v>
          </cell>
          <cell r="AA474">
            <v>150</v>
          </cell>
          <cell r="AB474">
            <v>150</v>
          </cell>
          <cell r="AC474">
            <v>150</v>
          </cell>
          <cell r="AD474">
            <v>150</v>
          </cell>
          <cell r="AE474">
            <v>150</v>
          </cell>
          <cell r="AF474">
            <v>150</v>
          </cell>
          <cell r="AG474">
            <v>150</v>
          </cell>
          <cell r="AH474">
            <v>150</v>
          </cell>
          <cell r="AI474">
            <v>150</v>
          </cell>
          <cell r="AJ474">
            <v>131</v>
          </cell>
          <cell r="AK474">
            <v>0</v>
          </cell>
          <cell r="AL474">
            <v>0</v>
          </cell>
          <cell r="AM474">
            <v>0</v>
          </cell>
          <cell r="AN474">
            <v>0</v>
          </cell>
          <cell r="AO474" t="str">
            <v/>
          </cell>
          <cell r="AQ474"/>
          <cell r="AR474"/>
          <cell r="AS474"/>
          <cell r="AT474"/>
          <cell r="AU474"/>
          <cell r="AV474"/>
          <cell r="AW474"/>
          <cell r="AX474">
            <v>507855</v>
          </cell>
          <cell r="AY474"/>
          <cell r="AZ474">
            <v>507855</v>
          </cell>
          <cell r="BA474">
            <v>507855</v>
          </cell>
          <cell r="BB474">
            <v>507855</v>
          </cell>
          <cell r="BC474">
            <v>507855</v>
          </cell>
          <cell r="BD474">
            <v>507855</v>
          </cell>
          <cell r="BE474">
            <v>507855</v>
          </cell>
          <cell r="BF474">
            <v>507855</v>
          </cell>
          <cell r="BG474">
            <v>507855</v>
          </cell>
          <cell r="BH474">
            <v>507855</v>
          </cell>
          <cell r="BI474">
            <v>507855</v>
          </cell>
          <cell r="BJ474">
            <v>507855</v>
          </cell>
          <cell r="BK474">
            <v>507855</v>
          </cell>
          <cell r="BL474">
            <v>507855</v>
          </cell>
          <cell r="BM474">
            <v>507855</v>
          </cell>
          <cell r="BN474">
            <v>507855</v>
          </cell>
          <cell r="BO474">
            <v>485962</v>
          </cell>
          <cell r="BP474">
            <v>0</v>
          </cell>
          <cell r="BQ474">
            <v>0</v>
          </cell>
          <cell r="BR474">
            <v>0</v>
          </cell>
          <cell r="BS474">
            <v>0</v>
          </cell>
          <cell r="BT474">
            <v>0</v>
          </cell>
          <cell r="BV474" t="str">
            <v>Save on Energy Heating &amp; Cooling Program2017Current year savings</v>
          </cell>
        </row>
        <row r="475">
          <cell r="L475"/>
          <cell r="M475"/>
          <cell r="N475"/>
          <cell r="O475"/>
          <cell r="P475"/>
          <cell r="Q475"/>
          <cell r="R475"/>
          <cell r="S475">
            <v>0</v>
          </cell>
          <cell r="T475"/>
          <cell r="U475">
            <v>0</v>
          </cell>
          <cell r="V475">
            <v>0</v>
          </cell>
          <cell r="W475">
            <v>0</v>
          </cell>
          <cell r="X475">
            <v>0</v>
          </cell>
          <cell r="Y475">
            <v>0</v>
          </cell>
          <cell r="Z475">
            <v>0</v>
          </cell>
          <cell r="AA475">
            <v>0</v>
          </cell>
          <cell r="AB475">
            <v>0</v>
          </cell>
          <cell r="AC475">
            <v>0</v>
          </cell>
          <cell r="AD475">
            <v>0</v>
          </cell>
          <cell r="AE475">
            <v>0</v>
          </cell>
          <cell r="AF475">
            <v>0</v>
          </cell>
          <cell r="AG475">
            <v>0</v>
          </cell>
          <cell r="AH475">
            <v>0</v>
          </cell>
          <cell r="AI475">
            <v>0</v>
          </cell>
          <cell r="AJ475">
            <v>0</v>
          </cell>
          <cell r="AK475">
            <v>0</v>
          </cell>
          <cell r="AL475">
            <v>0</v>
          </cell>
          <cell r="AM475">
            <v>0</v>
          </cell>
          <cell r="AN475">
            <v>0</v>
          </cell>
          <cell r="AO475" t="str">
            <v/>
          </cell>
          <cell r="AQ475"/>
          <cell r="AR475"/>
          <cell r="AS475"/>
          <cell r="AT475"/>
          <cell r="AU475"/>
          <cell r="AV475"/>
          <cell r="AW475"/>
          <cell r="AX475">
            <v>0</v>
          </cell>
          <cell r="AY475"/>
          <cell r="AZ475">
            <v>0</v>
          </cell>
          <cell r="BA475">
            <v>0</v>
          </cell>
          <cell r="BB475">
            <v>0</v>
          </cell>
          <cell r="BC475">
            <v>0</v>
          </cell>
          <cell r="BD475">
            <v>0</v>
          </cell>
          <cell r="BE475">
            <v>0</v>
          </cell>
          <cell r="BF475">
            <v>0</v>
          </cell>
          <cell r="BG475">
            <v>0</v>
          </cell>
          <cell r="BH475">
            <v>0</v>
          </cell>
          <cell r="BI475">
            <v>0</v>
          </cell>
          <cell r="BJ475">
            <v>0</v>
          </cell>
          <cell r="BK475">
            <v>0</v>
          </cell>
          <cell r="BL475">
            <v>0</v>
          </cell>
          <cell r="BM475">
            <v>0</v>
          </cell>
          <cell r="BN475">
            <v>0</v>
          </cell>
          <cell r="BO475">
            <v>0</v>
          </cell>
          <cell r="BP475">
            <v>0</v>
          </cell>
          <cell r="BQ475">
            <v>0</v>
          </cell>
          <cell r="BR475">
            <v>0</v>
          </cell>
          <cell r="BS475">
            <v>0</v>
          </cell>
          <cell r="BT475">
            <v>0</v>
          </cell>
          <cell r="BV475" t="str">
            <v>Save on Energy New Construction Program2017Current year savings</v>
          </cell>
        </row>
        <row r="476">
          <cell r="L476"/>
          <cell r="M476"/>
          <cell r="N476"/>
          <cell r="O476"/>
          <cell r="P476"/>
          <cell r="Q476"/>
          <cell r="R476"/>
          <cell r="S476">
            <v>0</v>
          </cell>
          <cell r="T476"/>
          <cell r="U476">
            <v>0</v>
          </cell>
          <cell r="V476">
            <v>0</v>
          </cell>
          <cell r="W476">
            <v>0</v>
          </cell>
          <cell r="X476">
            <v>0</v>
          </cell>
          <cell r="Y476">
            <v>0</v>
          </cell>
          <cell r="Z476">
            <v>0</v>
          </cell>
          <cell r="AA476">
            <v>0</v>
          </cell>
          <cell r="AB476">
            <v>0</v>
          </cell>
          <cell r="AC476">
            <v>0</v>
          </cell>
          <cell r="AD476">
            <v>0</v>
          </cell>
          <cell r="AE476">
            <v>0</v>
          </cell>
          <cell r="AF476">
            <v>0</v>
          </cell>
          <cell r="AG476">
            <v>0</v>
          </cell>
          <cell r="AH476">
            <v>0</v>
          </cell>
          <cell r="AI476">
            <v>0</v>
          </cell>
          <cell r="AJ476">
            <v>0</v>
          </cell>
          <cell r="AK476">
            <v>0</v>
          </cell>
          <cell r="AL476">
            <v>0</v>
          </cell>
          <cell r="AM476">
            <v>0</v>
          </cell>
          <cell r="AN476">
            <v>0</v>
          </cell>
          <cell r="AO476">
            <v>0</v>
          </cell>
          <cell r="AQ476"/>
          <cell r="AR476"/>
          <cell r="AS476"/>
          <cell r="AT476"/>
          <cell r="AU476"/>
          <cell r="AV476"/>
          <cell r="AW476"/>
          <cell r="AX476">
            <v>0</v>
          </cell>
          <cell r="AY476"/>
          <cell r="AZ476">
            <v>0</v>
          </cell>
          <cell r="BA476">
            <v>0</v>
          </cell>
          <cell r="BB476">
            <v>0</v>
          </cell>
          <cell r="BC476">
            <v>0</v>
          </cell>
          <cell r="BD476">
            <v>0</v>
          </cell>
          <cell r="BE476">
            <v>0</v>
          </cell>
          <cell r="BF476">
            <v>0</v>
          </cell>
          <cell r="BG476">
            <v>0</v>
          </cell>
          <cell r="BH476">
            <v>0</v>
          </cell>
          <cell r="BI476">
            <v>0</v>
          </cell>
          <cell r="BJ476">
            <v>0</v>
          </cell>
          <cell r="BK476">
            <v>0</v>
          </cell>
          <cell r="BL476">
            <v>0</v>
          </cell>
          <cell r="BM476">
            <v>0</v>
          </cell>
          <cell r="BN476">
            <v>0</v>
          </cell>
          <cell r="BO476">
            <v>0</v>
          </cell>
          <cell r="BP476">
            <v>0</v>
          </cell>
          <cell r="BQ476">
            <v>0</v>
          </cell>
          <cell r="BR476">
            <v>0</v>
          </cell>
          <cell r="BS476">
            <v>0</v>
          </cell>
          <cell r="BT476">
            <v>0</v>
          </cell>
          <cell r="BV476" t="str">
            <v>Save on Energy Home Assistance Program2017Current year savings</v>
          </cell>
        </row>
        <row r="477">
          <cell r="L477"/>
          <cell r="M477"/>
          <cell r="N477"/>
          <cell r="O477"/>
          <cell r="P477"/>
          <cell r="Q477"/>
          <cell r="R477"/>
          <cell r="S477">
            <v>0</v>
          </cell>
          <cell r="T477"/>
          <cell r="U477">
            <v>0</v>
          </cell>
          <cell r="V477">
            <v>0</v>
          </cell>
          <cell r="W477">
            <v>0</v>
          </cell>
          <cell r="X477">
            <v>0</v>
          </cell>
          <cell r="Y477">
            <v>0</v>
          </cell>
          <cell r="Z477">
            <v>0</v>
          </cell>
          <cell r="AA477">
            <v>0</v>
          </cell>
          <cell r="AB477">
            <v>0</v>
          </cell>
          <cell r="AC477">
            <v>0</v>
          </cell>
          <cell r="AD477">
            <v>0</v>
          </cell>
          <cell r="AE477">
            <v>0</v>
          </cell>
          <cell r="AF477">
            <v>0</v>
          </cell>
          <cell r="AG477">
            <v>0</v>
          </cell>
          <cell r="AH477">
            <v>0</v>
          </cell>
          <cell r="AI477">
            <v>0</v>
          </cell>
          <cell r="AJ477">
            <v>0</v>
          </cell>
          <cell r="AK477">
            <v>0</v>
          </cell>
          <cell r="AL477">
            <v>0</v>
          </cell>
          <cell r="AM477">
            <v>0</v>
          </cell>
          <cell r="AN477">
            <v>0</v>
          </cell>
          <cell r="AO477" t="str">
            <v/>
          </cell>
          <cell r="AQ477"/>
          <cell r="AR477"/>
          <cell r="AS477"/>
          <cell r="AT477"/>
          <cell r="AU477"/>
          <cell r="AV477"/>
          <cell r="AW477"/>
          <cell r="AX477">
            <v>0</v>
          </cell>
          <cell r="AY477"/>
          <cell r="AZ477">
            <v>0</v>
          </cell>
          <cell r="BA477">
            <v>0</v>
          </cell>
          <cell r="BB477">
            <v>0</v>
          </cell>
          <cell r="BC477">
            <v>0</v>
          </cell>
          <cell r="BD477">
            <v>0</v>
          </cell>
          <cell r="BE477">
            <v>0</v>
          </cell>
          <cell r="BF477">
            <v>0</v>
          </cell>
          <cell r="BG477">
            <v>0</v>
          </cell>
          <cell r="BH477">
            <v>0</v>
          </cell>
          <cell r="BI477">
            <v>0</v>
          </cell>
          <cell r="BJ477">
            <v>0</v>
          </cell>
          <cell r="BK477">
            <v>0</v>
          </cell>
          <cell r="BL477">
            <v>0</v>
          </cell>
          <cell r="BM477">
            <v>0</v>
          </cell>
          <cell r="BN477">
            <v>0</v>
          </cell>
          <cell r="BO477">
            <v>0</v>
          </cell>
          <cell r="BP477">
            <v>0</v>
          </cell>
          <cell r="BQ477">
            <v>0</v>
          </cell>
          <cell r="BR477">
            <v>0</v>
          </cell>
          <cell r="BS477">
            <v>0</v>
          </cell>
          <cell r="BT477">
            <v>0</v>
          </cell>
          <cell r="BV477" t="str">
            <v>Save on Energy Audit Funding Program2017Current year savings</v>
          </cell>
        </row>
        <row r="478">
          <cell r="L478"/>
          <cell r="M478"/>
          <cell r="N478"/>
          <cell r="O478"/>
          <cell r="P478"/>
          <cell r="Q478"/>
          <cell r="R478"/>
          <cell r="S478">
            <v>630</v>
          </cell>
          <cell r="T478"/>
          <cell r="U478">
            <v>630</v>
          </cell>
          <cell r="V478">
            <v>630</v>
          </cell>
          <cell r="W478">
            <v>601</v>
          </cell>
          <cell r="X478">
            <v>601</v>
          </cell>
          <cell r="Y478">
            <v>601</v>
          </cell>
          <cell r="Z478">
            <v>601</v>
          </cell>
          <cell r="AA478">
            <v>601</v>
          </cell>
          <cell r="AB478">
            <v>582</v>
          </cell>
          <cell r="AC478">
            <v>577</v>
          </cell>
          <cell r="AD478">
            <v>138</v>
          </cell>
          <cell r="AE478">
            <v>73</v>
          </cell>
          <cell r="AF478">
            <v>7</v>
          </cell>
          <cell r="AG478">
            <v>0</v>
          </cell>
          <cell r="AH478">
            <v>0</v>
          </cell>
          <cell r="AI478">
            <v>0</v>
          </cell>
          <cell r="AJ478">
            <v>0</v>
          </cell>
          <cell r="AK478">
            <v>0</v>
          </cell>
          <cell r="AL478">
            <v>0</v>
          </cell>
          <cell r="AM478">
            <v>0</v>
          </cell>
          <cell r="AN478">
            <v>0</v>
          </cell>
          <cell r="AO478" t="str">
            <v/>
          </cell>
          <cell r="AQ478"/>
          <cell r="AR478"/>
          <cell r="AS478"/>
          <cell r="AT478"/>
          <cell r="AU478"/>
          <cell r="AV478"/>
          <cell r="AW478"/>
          <cell r="AX478">
            <v>3432294</v>
          </cell>
          <cell r="AY478"/>
          <cell r="AZ478">
            <v>3432294</v>
          </cell>
          <cell r="BA478">
            <v>3432294</v>
          </cell>
          <cell r="BB478">
            <v>3255991</v>
          </cell>
          <cell r="BC478">
            <v>3255991</v>
          </cell>
          <cell r="BD478">
            <v>3255991</v>
          </cell>
          <cell r="BE478">
            <v>3255991</v>
          </cell>
          <cell r="BF478">
            <v>3255991</v>
          </cell>
          <cell r="BG478">
            <v>3147174</v>
          </cell>
          <cell r="BH478">
            <v>3127419</v>
          </cell>
          <cell r="BI478">
            <v>895190</v>
          </cell>
          <cell r="BJ478">
            <v>662410</v>
          </cell>
          <cell r="BK478">
            <v>55331</v>
          </cell>
          <cell r="BL478">
            <v>0</v>
          </cell>
          <cell r="BM478">
            <v>0</v>
          </cell>
          <cell r="BN478">
            <v>0</v>
          </cell>
          <cell r="BO478">
            <v>0</v>
          </cell>
          <cell r="BP478">
            <v>0</v>
          </cell>
          <cell r="BQ478">
            <v>0</v>
          </cell>
          <cell r="BR478">
            <v>0</v>
          </cell>
          <cell r="BS478">
            <v>0</v>
          </cell>
          <cell r="BT478">
            <v>0</v>
          </cell>
          <cell r="BV478" t="str">
            <v>Save on Energy Retrofit Program2017Current year savings</v>
          </cell>
        </row>
        <row r="479">
          <cell r="L479"/>
          <cell r="M479"/>
          <cell r="N479"/>
          <cell r="O479"/>
          <cell r="P479"/>
          <cell r="Q479"/>
          <cell r="R479"/>
          <cell r="S479">
            <v>0</v>
          </cell>
          <cell r="T479"/>
          <cell r="U479">
            <v>0</v>
          </cell>
          <cell r="V479">
            <v>0</v>
          </cell>
          <cell r="W479">
            <v>0</v>
          </cell>
          <cell r="X479">
            <v>0</v>
          </cell>
          <cell r="Y479">
            <v>0</v>
          </cell>
          <cell r="Z479">
            <v>0</v>
          </cell>
          <cell r="AA479">
            <v>0</v>
          </cell>
          <cell r="AB479">
            <v>0</v>
          </cell>
          <cell r="AC479">
            <v>0</v>
          </cell>
          <cell r="AD479">
            <v>0</v>
          </cell>
          <cell r="AE479">
            <v>0</v>
          </cell>
          <cell r="AF479">
            <v>0</v>
          </cell>
          <cell r="AG479">
            <v>0</v>
          </cell>
          <cell r="AH479">
            <v>0</v>
          </cell>
          <cell r="AI479">
            <v>0</v>
          </cell>
          <cell r="AJ479">
            <v>0</v>
          </cell>
          <cell r="AK479">
            <v>0</v>
          </cell>
          <cell r="AL479">
            <v>0</v>
          </cell>
          <cell r="AM479">
            <v>0</v>
          </cell>
          <cell r="AN479">
            <v>0</v>
          </cell>
          <cell r="AO479">
            <v>0</v>
          </cell>
          <cell r="AQ479"/>
          <cell r="AR479"/>
          <cell r="AS479"/>
          <cell r="AT479"/>
          <cell r="AU479"/>
          <cell r="AV479"/>
          <cell r="AW479"/>
          <cell r="AX479">
            <v>0</v>
          </cell>
          <cell r="AY479"/>
          <cell r="AZ479">
            <v>0</v>
          </cell>
          <cell r="BA479">
            <v>0</v>
          </cell>
          <cell r="BB479">
            <v>0</v>
          </cell>
          <cell r="BC479">
            <v>0</v>
          </cell>
          <cell r="BD479">
            <v>0</v>
          </cell>
          <cell r="BE479">
            <v>0</v>
          </cell>
          <cell r="BF479">
            <v>0</v>
          </cell>
          <cell r="BG479">
            <v>0</v>
          </cell>
          <cell r="BH479">
            <v>0</v>
          </cell>
          <cell r="BI479">
            <v>0</v>
          </cell>
          <cell r="BJ479">
            <v>0</v>
          </cell>
          <cell r="BK479">
            <v>0</v>
          </cell>
          <cell r="BL479">
            <v>0</v>
          </cell>
          <cell r="BM479">
            <v>0</v>
          </cell>
          <cell r="BN479">
            <v>0</v>
          </cell>
          <cell r="BO479">
            <v>0</v>
          </cell>
          <cell r="BP479">
            <v>0</v>
          </cell>
          <cell r="BQ479">
            <v>0</v>
          </cell>
          <cell r="BR479">
            <v>0</v>
          </cell>
          <cell r="BS479">
            <v>0</v>
          </cell>
          <cell r="BT479">
            <v>0</v>
          </cell>
          <cell r="BV479" t="str">
            <v>Save on Energy Small Business Lighting Program2017Current year savings</v>
          </cell>
        </row>
        <row r="480">
          <cell r="L480"/>
          <cell r="M480"/>
          <cell r="N480"/>
          <cell r="O480"/>
          <cell r="P480"/>
          <cell r="Q480"/>
          <cell r="R480"/>
          <cell r="S480">
            <v>0</v>
          </cell>
          <cell r="T480"/>
          <cell r="U480">
            <v>0</v>
          </cell>
          <cell r="V480">
            <v>0</v>
          </cell>
          <cell r="W480">
            <v>0</v>
          </cell>
          <cell r="X480">
            <v>0</v>
          </cell>
          <cell r="Y480">
            <v>0</v>
          </cell>
          <cell r="Z480">
            <v>0</v>
          </cell>
          <cell r="AA480">
            <v>0</v>
          </cell>
          <cell r="AB480">
            <v>0</v>
          </cell>
          <cell r="AC480">
            <v>0</v>
          </cell>
          <cell r="AD480">
            <v>0</v>
          </cell>
          <cell r="AE480">
            <v>0</v>
          </cell>
          <cell r="AF480">
            <v>0</v>
          </cell>
          <cell r="AG480">
            <v>0</v>
          </cell>
          <cell r="AH480">
            <v>0</v>
          </cell>
          <cell r="AI480">
            <v>0</v>
          </cell>
          <cell r="AJ480">
            <v>0</v>
          </cell>
          <cell r="AK480">
            <v>0</v>
          </cell>
          <cell r="AL480">
            <v>0</v>
          </cell>
          <cell r="AM480">
            <v>0</v>
          </cell>
          <cell r="AN480">
            <v>0</v>
          </cell>
          <cell r="AO480" t="str">
            <v/>
          </cell>
          <cell r="AQ480"/>
          <cell r="AR480"/>
          <cell r="AS480"/>
          <cell r="AT480"/>
          <cell r="AU480"/>
          <cell r="AV480"/>
          <cell r="AW480"/>
          <cell r="AX480">
            <v>0</v>
          </cell>
          <cell r="AY480"/>
          <cell r="AZ480">
            <v>0</v>
          </cell>
          <cell r="BA480">
            <v>0</v>
          </cell>
          <cell r="BB480">
            <v>0</v>
          </cell>
          <cell r="BC480">
            <v>0</v>
          </cell>
          <cell r="BD480">
            <v>0</v>
          </cell>
          <cell r="BE480">
            <v>0</v>
          </cell>
          <cell r="BF480">
            <v>0</v>
          </cell>
          <cell r="BG480">
            <v>0</v>
          </cell>
          <cell r="BH480">
            <v>0</v>
          </cell>
          <cell r="BI480">
            <v>0</v>
          </cell>
          <cell r="BJ480">
            <v>0</v>
          </cell>
          <cell r="BK480">
            <v>0</v>
          </cell>
          <cell r="BL480">
            <v>0</v>
          </cell>
          <cell r="BM480">
            <v>0</v>
          </cell>
          <cell r="BN480">
            <v>0</v>
          </cell>
          <cell r="BO480">
            <v>0</v>
          </cell>
          <cell r="BP480">
            <v>0</v>
          </cell>
          <cell r="BQ480">
            <v>0</v>
          </cell>
          <cell r="BR480">
            <v>0</v>
          </cell>
          <cell r="BS480">
            <v>0</v>
          </cell>
          <cell r="BT480">
            <v>0</v>
          </cell>
          <cell r="BV480" t="str">
            <v>Save on Energy High Performance New Construction Program2017Current year savings</v>
          </cell>
        </row>
        <row r="481">
          <cell r="L481"/>
          <cell r="M481"/>
          <cell r="N481"/>
          <cell r="O481"/>
          <cell r="P481"/>
          <cell r="Q481"/>
          <cell r="R481"/>
          <cell r="S481">
            <v>0</v>
          </cell>
          <cell r="T481"/>
          <cell r="U481">
            <v>0</v>
          </cell>
          <cell r="V481">
            <v>0</v>
          </cell>
          <cell r="W481">
            <v>0</v>
          </cell>
          <cell r="X481">
            <v>0</v>
          </cell>
          <cell r="Y481">
            <v>0</v>
          </cell>
          <cell r="Z481">
            <v>0</v>
          </cell>
          <cell r="AA481">
            <v>0</v>
          </cell>
          <cell r="AB481">
            <v>0</v>
          </cell>
          <cell r="AC481">
            <v>0</v>
          </cell>
          <cell r="AD481">
            <v>0</v>
          </cell>
          <cell r="AE481">
            <v>0</v>
          </cell>
          <cell r="AF481">
            <v>0</v>
          </cell>
          <cell r="AG481">
            <v>0</v>
          </cell>
          <cell r="AH481">
            <v>0</v>
          </cell>
          <cell r="AI481">
            <v>0</v>
          </cell>
          <cell r="AJ481">
            <v>0</v>
          </cell>
          <cell r="AK481">
            <v>0</v>
          </cell>
          <cell r="AL481">
            <v>0</v>
          </cell>
          <cell r="AM481">
            <v>0</v>
          </cell>
          <cell r="AN481">
            <v>0</v>
          </cell>
          <cell r="AO481" t="str">
            <v/>
          </cell>
          <cell r="AQ481"/>
          <cell r="AR481"/>
          <cell r="AS481"/>
          <cell r="AT481"/>
          <cell r="AU481"/>
          <cell r="AV481"/>
          <cell r="AW481"/>
          <cell r="AX481">
            <v>0</v>
          </cell>
          <cell r="AY481"/>
          <cell r="AZ481">
            <v>0</v>
          </cell>
          <cell r="BA481">
            <v>0</v>
          </cell>
          <cell r="BB481">
            <v>0</v>
          </cell>
          <cell r="BC481">
            <v>0</v>
          </cell>
          <cell r="BD481">
            <v>0</v>
          </cell>
          <cell r="BE481">
            <v>0</v>
          </cell>
          <cell r="BF481">
            <v>0</v>
          </cell>
          <cell r="BG481">
            <v>0</v>
          </cell>
          <cell r="BH481">
            <v>0</v>
          </cell>
          <cell r="BI481">
            <v>0</v>
          </cell>
          <cell r="BJ481">
            <v>0</v>
          </cell>
          <cell r="BK481">
            <v>0</v>
          </cell>
          <cell r="BL481">
            <v>0</v>
          </cell>
          <cell r="BM481">
            <v>0</v>
          </cell>
          <cell r="BN481">
            <v>0</v>
          </cell>
          <cell r="BO481">
            <v>0</v>
          </cell>
          <cell r="BP481">
            <v>0</v>
          </cell>
          <cell r="BQ481">
            <v>0</v>
          </cell>
          <cell r="BR481">
            <v>0</v>
          </cell>
          <cell r="BS481">
            <v>0</v>
          </cell>
          <cell r="BT481">
            <v>0</v>
          </cell>
          <cell r="BV481" t="str">
            <v>Save on Energy Existing Building Commissioning Program2017Current year savings</v>
          </cell>
        </row>
        <row r="482">
          <cell r="L482"/>
          <cell r="M482"/>
          <cell r="N482"/>
          <cell r="O482"/>
          <cell r="P482"/>
          <cell r="Q482"/>
          <cell r="R482"/>
          <cell r="S482">
            <v>0</v>
          </cell>
          <cell r="T482"/>
          <cell r="U482">
            <v>0</v>
          </cell>
          <cell r="V482">
            <v>0</v>
          </cell>
          <cell r="W482">
            <v>0</v>
          </cell>
          <cell r="X482">
            <v>0</v>
          </cell>
          <cell r="Y482">
            <v>0</v>
          </cell>
          <cell r="Z482">
            <v>0</v>
          </cell>
          <cell r="AA482">
            <v>0</v>
          </cell>
          <cell r="AB482">
            <v>0</v>
          </cell>
          <cell r="AC482">
            <v>0</v>
          </cell>
          <cell r="AD482">
            <v>0</v>
          </cell>
          <cell r="AE482">
            <v>0</v>
          </cell>
          <cell r="AF482">
            <v>0</v>
          </cell>
          <cell r="AG482">
            <v>0</v>
          </cell>
          <cell r="AH482">
            <v>0</v>
          </cell>
          <cell r="AI482">
            <v>0</v>
          </cell>
          <cell r="AJ482">
            <v>0</v>
          </cell>
          <cell r="AK482">
            <v>0</v>
          </cell>
          <cell r="AL482">
            <v>0</v>
          </cell>
          <cell r="AM482">
            <v>0</v>
          </cell>
          <cell r="AN482">
            <v>0</v>
          </cell>
          <cell r="AO482">
            <v>0</v>
          </cell>
          <cell r="AQ482"/>
          <cell r="AR482"/>
          <cell r="AS482"/>
          <cell r="AT482"/>
          <cell r="AU482"/>
          <cell r="AV482"/>
          <cell r="AW482"/>
          <cell r="AX482">
            <v>0</v>
          </cell>
          <cell r="AY482"/>
          <cell r="AZ482">
            <v>0</v>
          </cell>
          <cell r="BA482">
            <v>0</v>
          </cell>
          <cell r="BB482">
            <v>0</v>
          </cell>
          <cell r="BC482">
            <v>0</v>
          </cell>
          <cell r="BD482">
            <v>0</v>
          </cell>
          <cell r="BE482">
            <v>0</v>
          </cell>
          <cell r="BF482">
            <v>0</v>
          </cell>
          <cell r="BG482">
            <v>0</v>
          </cell>
          <cell r="BH482">
            <v>0</v>
          </cell>
          <cell r="BI482">
            <v>0</v>
          </cell>
          <cell r="BJ482">
            <v>0</v>
          </cell>
          <cell r="BK482">
            <v>0</v>
          </cell>
          <cell r="BL482">
            <v>0</v>
          </cell>
          <cell r="BM482">
            <v>0</v>
          </cell>
          <cell r="BN482">
            <v>0</v>
          </cell>
          <cell r="BO482">
            <v>0</v>
          </cell>
          <cell r="BP482">
            <v>0</v>
          </cell>
          <cell r="BQ482">
            <v>0</v>
          </cell>
          <cell r="BR482">
            <v>0</v>
          </cell>
          <cell r="BS482">
            <v>0</v>
          </cell>
          <cell r="BT482">
            <v>0</v>
          </cell>
          <cell r="BV482" t="str">
            <v>Save on Energy Business Refrigeration Incentive Program2017Current year savings</v>
          </cell>
        </row>
        <row r="483">
          <cell r="L483"/>
          <cell r="M483"/>
          <cell r="N483"/>
          <cell r="O483"/>
          <cell r="P483"/>
          <cell r="Q483"/>
          <cell r="R483"/>
          <cell r="S483">
            <v>0</v>
          </cell>
          <cell r="T483"/>
          <cell r="U483">
            <v>0</v>
          </cell>
          <cell r="V483">
            <v>0</v>
          </cell>
          <cell r="W483">
            <v>0</v>
          </cell>
          <cell r="X483">
            <v>0</v>
          </cell>
          <cell r="Y483">
            <v>0</v>
          </cell>
          <cell r="Z483">
            <v>0</v>
          </cell>
          <cell r="AA483">
            <v>0</v>
          </cell>
          <cell r="AB483">
            <v>0</v>
          </cell>
          <cell r="AC483">
            <v>0</v>
          </cell>
          <cell r="AD483">
            <v>0</v>
          </cell>
          <cell r="AE483">
            <v>0</v>
          </cell>
          <cell r="AF483">
            <v>0</v>
          </cell>
          <cell r="AG483">
            <v>0</v>
          </cell>
          <cell r="AH483">
            <v>0</v>
          </cell>
          <cell r="AI483">
            <v>0</v>
          </cell>
          <cell r="AJ483">
            <v>0</v>
          </cell>
          <cell r="AK483">
            <v>0</v>
          </cell>
          <cell r="AL483">
            <v>0</v>
          </cell>
          <cell r="AM483">
            <v>0</v>
          </cell>
          <cell r="AN483">
            <v>0</v>
          </cell>
          <cell r="AO483" t="str">
            <v/>
          </cell>
          <cell r="AQ483"/>
          <cell r="AR483"/>
          <cell r="AS483"/>
          <cell r="AT483"/>
          <cell r="AU483"/>
          <cell r="AV483"/>
          <cell r="AW483"/>
          <cell r="AX483">
            <v>0</v>
          </cell>
          <cell r="AY483"/>
          <cell r="AZ483">
            <v>0</v>
          </cell>
          <cell r="BA483">
            <v>0</v>
          </cell>
          <cell r="BB483">
            <v>0</v>
          </cell>
          <cell r="BC483">
            <v>0</v>
          </cell>
          <cell r="BD483">
            <v>0</v>
          </cell>
          <cell r="BE483">
            <v>0</v>
          </cell>
          <cell r="BF483">
            <v>0</v>
          </cell>
          <cell r="BG483">
            <v>0</v>
          </cell>
          <cell r="BH483">
            <v>0</v>
          </cell>
          <cell r="BI483">
            <v>0</v>
          </cell>
          <cell r="BJ483">
            <v>0</v>
          </cell>
          <cell r="BK483">
            <v>0</v>
          </cell>
          <cell r="BL483">
            <v>0</v>
          </cell>
          <cell r="BM483">
            <v>0</v>
          </cell>
          <cell r="BN483">
            <v>0</v>
          </cell>
          <cell r="BO483">
            <v>0</v>
          </cell>
          <cell r="BP483">
            <v>0</v>
          </cell>
          <cell r="BQ483">
            <v>0</v>
          </cell>
          <cell r="BR483">
            <v>0</v>
          </cell>
          <cell r="BS483">
            <v>0</v>
          </cell>
          <cell r="BT483">
            <v>0</v>
          </cell>
          <cell r="BV483" t="str">
            <v>Save on Energy Process &amp; Systems Upgrades Program2017Current year savings</v>
          </cell>
        </row>
        <row r="484">
          <cell r="L484"/>
          <cell r="M484"/>
          <cell r="N484"/>
          <cell r="O484"/>
          <cell r="P484"/>
          <cell r="Q484"/>
          <cell r="R484"/>
          <cell r="S484">
            <v>0</v>
          </cell>
          <cell r="T484"/>
          <cell r="U484">
            <v>0</v>
          </cell>
          <cell r="V484">
            <v>0</v>
          </cell>
          <cell r="W484">
            <v>0</v>
          </cell>
          <cell r="X484">
            <v>0</v>
          </cell>
          <cell r="Y484">
            <v>0</v>
          </cell>
          <cell r="Z484">
            <v>0</v>
          </cell>
          <cell r="AA484">
            <v>0</v>
          </cell>
          <cell r="AB484">
            <v>0</v>
          </cell>
          <cell r="AC484">
            <v>0</v>
          </cell>
          <cell r="AD484">
            <v>0</v>
          </cell>
          <cell r="AE484">
            <v>0</v>
          </cell>
          <cell r="AF484">
            <v>0</v>
          </cell>
          <cell r="AG484">
            <v>0</v>
          </cell>
          <cell r="AH484">
            <v>0</v>
          </cell>
          <cell r="AI484">
            <v>0</v>
          </cell>
          <cell r="AJ484">
            <v>0</v>
          </cell>
          <cell r="AK484">
            <v>0</v>
          </cell>
          <cell r="AL484">
            <v>0</v>
          </cell>
          <cell r="AM484">
            <v>0</v>
          </cell>
          <cell r="AN484">
            <v>0</v>
          </cell>
          <cell r="AO484" t="str">
            <v/>
          </cell>
          <cell r="AQ484"/>
          <cell r="AR484"/>
          <cell r="AS484"/>
          <cell r="AT484"/>
          <cell r="AU484"/>
          <cell r="AV484"/>
          <cell r="AW484"/>
          <cell r="AX484">
            <v>653</v>
          </cell>
          <cell r="AY484"/>
          <cell r="AZ484">
            <v>0</v>
          </cell>
          <cell r="BA484">
            <v>0</v>
          </cell>
          <cell r="BB484">
            <v>0</v>
          </cell>
          <cell r="BC484">
            <v>0</v>
          </cell>
          <cell r="BD484">
            <v>0</v>
          </cell>
          <cell r="BE484">
            <v>0</v>
          </cell>
          <cell r="BF484">
            <v>0</v>
          </cell>
          <cell r="BG484">
            <v>0</v>
          </cell>
          <cell r="BH484">
            <v>0</v>
          </cell>
          <cell r="BI484">
            <v>0</v>
          </cell>
          <cell r="BJ484">
            <v>0</v>
          </cell>
          <cell r="BK484">
            <v>0</v>
          </cell>
          <cell r="BL484">
            <v>0</v>
          </cell>
          <cell r="BM484">
            <v>0</v>
          </cell>
          <cell r="BN484">
            <v>0</v>
          </cell>
          <cell r="BO484">
            <v>0</v>
          </cell>
          <cell r="BP484">
            <v>0</v>
          </cell>
          <cell r="BQ484">
            <v>0</v>
          </cell>
          <cell r="BR484">
            <v>0</v>
          </cell>
          <cell r="BS484">
            <v>0</v>
          </cell>
          <cell r="BT484">
            <v>0</v>
          </cell>
          <cell r="BV484" t="str">
            <v>Save on Energy Energy Manager Program2017Current year savings</v>
          </cell>
        </row>
        <row r="485">
          <cell r="L485"/>
          <cell r="M485"/>
          <cell r="N485"/>
          <cell r="O485"/>
          <cell r="P485"/>
          <cell r="Q485"/>
          <cell r="R485"/>
          <cell r="S485">
            <v>0</v>
          </cell>
          <cell r="T485"/>
          <cell r="U485">
            <v>0</v>
          </cell>
          <cell r="V485">
            <v>0</v>
          </cell>
          <cell r="W485">
            <v>0</v>
          </cell>
          <cell r="X485">
            <v>0</v>
          </cell>
          <cell r="Y485">
            <v>0</v>
          </cell>
          <cell r="Z485">
            <v>0</v>
          </cell>
          <cell r="AA485">
            <v>0</v>
          </cell>
          <cell r="AB485">
            <v>0</v>
          </cell>
          <cell r="AC485">
            <v>0</v>
          </cell>
          <cell r="AD485">
            <v>0</v>
          </cell>
          <cell r="AE485">
            <v>0</v>
          </cell>
          <cell r="AF485">
            <v>0</v>
          </cell>
          <cell r="AG485">
            <v>0</v>
          </cell>
          <cell r="AH485">
            <v>0</v>
          </cell>
          <cell r="AI485">
            <v>0</v>
          </cell>
          <cell r="AJ485">
            <v>0</v>
          </cell>
          <cell r="AK485">
            <v>0</v>
          </cell>
          <cell r="AL485">
            <v>0</v>
          </cell>
          <cell r="AM485">
            <v>0</v>
          </cell>
          <cell r="AN485">
            <v>0</v>
          </cell>
          <cell r="AO485">
            <v>0</v>
          </cell>
          <cell r="AQ485"/>
          <cell r="AR485"/>
          <cell r="AS485"/>
          <cell r="AT485"/>
          <cell r="AU485"/>
          <cell r="AV485"/>
          <cell r="AW485"/>
          <cell r="AX485">
            <v>0</v>
          </cell>
          <cell r="AY485"/>
          <cell r="AZ485">
            <v>0</v>
          </cell>
          <cell r="BA485">
            <v>0</v>
          </cell>
          <cell r="BB485">
            <v>0</v>
          </cell>
          <cell r="BC485">
            <v>0</v>
          </cell>
          <cell r="BD485">
            <v>0</v>
          </cell>
          <cell r="BE485">
            <v>0</v>
          </cell>
          <cell r="BF485">
            <v>0</v>
          </cell>
          <cell r="BG485">
            <v>0</v>
          </cell>
          <cell r="BH485">
            <v>0</v>
          </cell>
          <cell r="BI485">
            <v>0</v>
          </cell>
          <cell r="BJ485">
            <v>0</v>
          </cell>
          <cell r="BK485">
            <v>0</v>
          </cell>
          <cell r="BL485">
            <v>0</v>
          </cell>
          <cell r="BM485">
            <v>0</v>
          </cell>
          <cell r="BN485">
            <v>0</v>
          </cell>
          <cell r="BO485">
            <v>0</v>
          </cell>
          <cell r="BP485">
            <v>0</v>
          </cell>
          <cell r="BQ485">
            <v>0</v>
          </cell>
          <cell r="BR485">
            <v>0</v>
          </cell>
          <cell r="BS485">
            <v>0</v>
          </cell>
          <cell r="BT485">
            <v>0</v>
          </cell>
          <cell r="BV485" t="str">
            <v>Save on Energy Monitoring &amp; Targeting Program2017Current year savings</v>
          </cell>
        </row>
        <row r="486">
          <cell r="L486"/>
          <cell r="M486"/>
          <cell r="N486"/>
          <cell r="O486"/>
          <cell r="P486"/>
          <cell r="Q486"/>
          <cell r="R486"/>
          <cell r="S486">
            <v>0</v>
          </cell>
          <cell r="T486"/>
          <cell r="U486">
            <v>0</v>
          </cell>
          <cell r="V486">
            <v>0</v>
          </cell>
          <cell r="W486">
            <v>0</v>
          </cell>
          <cell r="X486">
            <v>0</v>
          </cell>
          <cell r="Y486">
            <v>0</v>
          </cell>
          <cell r="Z486">
            <v>0</v>
          </cell>
          <cell r="AA486">
            <v>0</v>
          </cell>
          <cell r="AB486">
            <v>0</v>
          </cell>
          <cell r="AC486">
            <v>0</v>
          </cell>
          <cell r="AD486">
            <v>0</v>
          </cell>
          <cell r="AE486">
            <v>0</v>
          </cell>
          <cell r="AF486">
            <v>0</v>
          </cell>
          <cell r="AG486">
            <v>0</v>
          </cell>
          <cell r="AH486">
            <v>0</v>
          </cell>
          <cell r="AI486">
            <v>0</v>
          </cell>
          <cell r="AJ486">
            <v>0</v>
          </cell>
          <cell r="AK486">
            <v>0</v>
          </cell>
          <cell r="AL486">
            <v>0</v>
          </cell>
          <cell r="AM486">
            <v>0</v>
          </cell>
          <cell r="AN486">
            <v>0</v>
          </cell>
          <cell r="AO486" t="str">
            <v/>
          </cell>
          <cell r="AQ486"/>
          <cell r="AR486"/>
          <cell r="AS486"/>
          <cell r="AT486"/>
          <cell r="AU486"/>
          <cell r="AV486"/>
          <cell r="AW486"/>
          <cell r="AX486">
            <v>0</v>
          </cell>
          <cell r="AY486"/>
          <cell r="AZ486">
            <v>0</v>
          </cell>
          <cell r="BA486">
            <v>0</v>
          </cell>
          <cell r="BB486">
            <v>0</v>
          </cell>
          <cell r="BC486">
            <v>0</v>
          </cell>
          <cell r="BD486">
            <v>0</v>
          </cell>
          <cell r="BE486">
            <v>0</v>
          </cell>
          <cell r="BF486">
            <v>0</v>
          </cell>
          <cell r="BG486">
            <v>0</v>
          </cell>
          <cell r="BH486">
            <v>0</v>
          </cell>
          <cell r="BI486">
            <v>0</v>
          </cell>
          <cell r="BJ486">
            <v>0</v>
          </cell>
          <cell r="BK486">
            <v>0</v>
          </cell>
          <cell r="BL486">
            <v>0</v>
          </cell>
          <cell r="BM486">
            <v>0</v>
          </cell>
          <cell r="BN486">
            <v>0</v>
          </cell>
          <cell r="BO486">
            <v>0</v>
          </cell>
          <cell r="BP486">
            <v>0</v>
          </cell>
          <cell r="BQ486">
            <v>0</v>
          </cell>
          <cell r="BR486">
            <v>0</v>
          </cell>
          <cell r="BS486">
            <v>0</v>
          </cell>
          <cell r="BT486">
            <v>0</v>
          </cell>
          <cell r="BV486" t="str">
            <v>Save on Energy Retrofit Program - P4P2017Current year savings</v>
          </cell>
        </row>
        <row r="487">
          <cell r="L487"/>
          <cell r="M487"/>
          <cell r="N487"/>
          <cell r="O487"/>
          <cell r="P487"/>
          <cell r="Q487"/>
          <cell r="R487"/>
          <cell r="S487">
            <v>0</v>
          </cell>
          <cell r="T487"/>
          <cell r="U487">
            <v>0</v>
          </cell>
          <cell r="V487">
            <v>0</v>
          </cell>
          <cell r="W487">
            <v>0</v>
          </cell>
          <cell r="X487">
            <v>0</v>
          </cell>
          <cell r="Y487">
            <v>0</v>
          </cell>
          <cell r="Z487">
            <v>0</v>
          </cell>
          <cell r="AA487">
            <v>0</v>
          </cell>
          <cell r="AB487">
            <v>0</v>
          </cell>
          <cell r="AC487">
            <v>0</v>
          </cell>
          <cell r="AD487">
            <v>0</v>
          </cell>
          <cell r="AE487">
            <v>0</v>
          </cell>
          <cell r="AF487">
            <v>0</v>
          </cell>
          <cell r="AG487">
            <v>0</v>
          </cell>
          <cell r="AH487">
            <v>0</v>
          </cell>
          <cell r="AI487">
            <v>0</v>
          </cell>
          <cell r="AJ487">
            <v>0</v>
          </cell>
          <cell r="AK487">
            <v>0</v>
          </cell>
          <cell r="AL487">
            <v>0</v>
          </cell>
          <cell r="AM487">
            <v>0</v>
          </cell>
          <cell r="AN487">
            <v>0</v>
          </cell>
          <cell r="AO487" t="str">
            <v/>
          </cell>
          <cell r="AQ487"/>
          <cell r="AR487"/>
          <cell r="AS487"/>
          <cell r="AT487"/>
          <cell r="AU487"/>
          <cell r="AV487"/>
          <cell r="AW487"/>
          <cell r="AX487">
            <v>0</v>
          </cell>
          <cell r="AY487"/>
          <cell r="AZ487">
            <v>0</v>
          </cell>
          <cell r="BA487">
            <v>0</v>
          </cell>
          <cell r="BB487">
            <v>0</v>
          </cell>
          <cell r="BC487">
            <v>0</v>
          </cell>
          <cell r="BD487">
            <v>0</v>
          </cell>
          <cell r="BE487">
            <v>0</v>
          </cell>
          <cell r="BF487">
            <v>0</v>
          </cell>
          <cell r="BG487">
            <v>0</v>
          </cell>
          <cell r="BH487">
            <v>0</v>
          </cell>
          <cell r="BI487">
            <v>0</v>
          </cell>
          <cell r="BJ487">
            <v>0</v>
          </cell>
          <cell r="BK487">
            <v>0</v>
          </cell>
          <cell r="BL487">
            <v>0</v>
          </cell>
          <cell r="BM487">
            <v>0</v>
          </cell>
          <cell r="BN487">
            <v>0</v>
          </cell>
          <cell r="BO487">
            <v>0</v>
          </cell>
          <cell r="BP487">
            <v>0</v>
          </cell>
          <cell r="BQ487">
            <v>0</v>
          </cell>
          <cell r="BR487">
            <v>0</v>
          </cell>
          <cell r="BS487">
            <v>0</v>
          </cell>
          <cell r="BT487">
            <v>0</v>
          </cell>
          <cell r="BV487" t="str">
            <v>Save on Energy Process &amp; Systems Upgrades Program - P4P2017Current year savings</v>
          </cell>
        </row>
        <row r="488">
          <cell r="L488"/>
          <cell r="M488"/>
          <cell r="N488"/>
          <cell r="O488"/>
          <cell r="P488"/>
          <cell r="Q488"/>
          <cell r="R488"/>
          <cell r="S488">
            <v>0</v>
          </cell>
          <cell r="T488"/>
          <cell r="U488">
            <v>0</v>
          </cell>
          <cell r="V488">
            <v>0</v>
          </cell>
          <cell r="W488">
            <v>0</v>
          </cell>
          <cell r="X488">
            <v>0</v>
          </cell>
          <cell r="Y488">
            <v>0</v>
          </cell>
          <cell r="Z488">
            <v>0</v>
          </cell>
          <cell r="AA488">
            <v>0</v>
          </cell>
          <cell r="AB488">
            <v>0</v>
          </cell>
          <cell r="AC488">
            <v>0</v>
          </cell>
          <cell r="AD488">
            <v>0</v>
          </cell>
          <cell r="AE488">
            <v>0</v>
          </cell>
          <cell r="AF488">
            <v>0</v>
          </cell>
          <cell r="AG488">
            <v>0</v>
          </cell>
          <cell r="AH488">
            <v>0</v>
          </cell>
          <cell r="AI488">
            <v>0</v>
          </cell>
          <cell r="AJ488">
            <v>0</v>
          </cell>
          <cell r="AK488">
            <v>0</v>
          </cell>
          <cell r="AL488">
            <v>0</v>
          </cell>
          <cell r="AM488">
            <v>0</v>
          </cell>
          <cell r="AN488">
            <v>0</v>
          </cell>
          <cell r="AO488">
            <v>0</v>
          </cell>
          <cell r="AQ488"/>
          <cell r="AR488"/>
          <cell r="AS488"/>
          <cell r="AT488"/>
          <cell r="AU488"/>
          <cell r="AV488"/>
          <cell r="AW488"/>
          <cell r="AX488">
            <v>0</v>
          </cell>
          <cell r="AY488"/>
          <cell r="AZ488">
            <v>0</v>
          </cell>
          <cell r="BA488">
            <v>0</v>
          </cell>
          <cell r="BB488">
            <v>0</v>
          </cell>
          <cell r="BC488">
            <v>0</v>
          </cell>
          <cell r="BD488">
            <v>0</v>
          </cell>
          <cell r="BE488">
            <v>0</v>
          </cell>
          <cell r="BF488">
            <v>0</v>
          </cell>
          <cell r="BG488">
            <v>0</v>
          </cell>
          <cell r="BH488">
            <v>0</v>
          </cell>
          <cell r="BI488">
            <v>0</v>
          </cell>
          <cell r="BJ488">
            <v>0</v>
          </cell>
          <cell r="BK488">
            <v>0</v>
          </cell>
          <cell r="BL488">
            <v>0</v>
          </cell>
          <cell r="BM488">
            <v>0</v>
          </cell>
          <cell r="BN488">
            <v>0</v>
          </cell>
          <cell r="BO488">
            <v>0</v>
          </cell>
          <cell r="BP488">
            <v>0</v>
          </cell>
          <cell r="BQ488">
            <v>0</v>
          </cell>
          <cell r="BR488">
            <v>0</v>
          </cell>
          <cell r="BS488">
            <v>0</v>
          </cell>
          <cell r="BT488">
            <v>0</v>
          </cell>
          <cell r="BV488" t="str">
            <v>Adaptive Thermostat Local Program2017Current year savings</v>
          </cell>
        </row>
        <row r="489">
          <cell r="L489"/>
          <cell r="M489"/>
          <cell r="N489"/>
          <cell r="O489"/>
          <cell r="P489"/>
          <cell r="Q489"/>
          <cell r="R489"/>
          <cell r="S489">
            <v>0</v>
          </cell>
          <cell r="T489"/>
          <cell r="U489">
            <v>0</v>
          </cell>
          <cell r="V489">
            <v>0</v>
          </cell>
          <cell r="W489">
            <v>0</v>
          </cell>
          <cell r="X489">
            <v>0</v>
          </cell>
          <cell r="Y489">
            <v>0</v>
          </cell>
          <cell r="Z489">
            <v>0</v>
          </cell>
          <cell r="AA489">
            <v>0</v>
          </cell>
          <cell r="AB489">
            <v>0</v>
          </cell>
          <cell r="AC489">
            <v>0</v>
          </cell>
          <cell r="AD489">
            <v>0</v>
          </cell>
          <cell r="AE489">
            <v>0</v>
          </cell>
          <cell r="AF489">
            <v>0</v>
          </cell>
          <cell r="AG489">
            <v>0</v>
          </cell>
          <cell r="AH489">
            <v>0</v>
          </cell>
          <cell r="AI489">
            <v>0</v>
          </cell>
          <cell r="AJ489">
            <v>0</v>
          </cell>
          <cell r="AK489">
            <v>0</v>
          </cell>
          <cell r="AL489">
            <v>0</v>
          </cell>
          <cell r="AM489">
            <v>0</v>
          </cell>
          <cell r="AN489">
            <v>0</v>
          </cell>
          <cell r="AO489" t="str">
            <v/>
          </cell>
          <cell r="AQ489"/>
          <cell r="AR489"/>
          <cell r="AS489"/>
          <cell r="AT489"/>
          <cell r="AU489"/>
          <cell r="AV489"/>
          <cell r="AW489"/>
          <cell r="AX489">
            <v>0</v>
          </cell>
          <cell r="AY489"/>
          <cell r="AZ489">
            <v>0</v>
          </cell>
          <cell r="BA489">
            <v>0</v>
          </cell>
          <cell r="BB489">
            <v>0</v>
          </cell>
          <cell r="BC489">
            <v>0</v>
          </cell>
          <cell r="BD489">
            <v>0</v>
          </cell>
          <cell r="BE489">
            <v>0</v>
          </cell>
          <cell r="BF489">
            <v>0</v>
          </cell>
          <cell r="BG489">
            <v>0</v>
          </cell>
          <cell r="BH489">
            <v>0</v>
          </cell>
          <cell r="BI489">
            <v>0</v>
          </cell>
          <cell r="BJ489">
            <v>0</v>
          </cell>
          <cell r="BK489">
            <v>0</v>
          </cell>
          <cell r="BL489">
            <v>0</v>
          </cell>
          <cell r="BM489">
            <v>0</v>
          </cell>
          <cell r="BN489">
            <v>0</v>
          </cell>
          <cell r="BO489">
            <v>0</v>
          </cell>
          <cell r="BP489">
            <v>0</v>
          </cell>
          <cell r="BQ489">
            <v>0</v>
          </cell>
          <cell r="BR489">
            <v>0</v>
          </cell>
          <cell r="BS489">
            <v>0</v>
          </cell>
          <cell r="BT489">
            <v>0</v>
          </cell>
          <cell r="BV489" t="str">
            <v>Business Refrigeration Incentives Local Program2017Current year savings</v>
          </cell>
        </row>
        <row r="490">
          <cell r="L490"/>
          <cell r="M490"/>
          <cell r="N490"/>
          <cell r="O490"/>
          <cell r="P490"/>
          <cell r="Q490"/>
          <cell r="R490"/>
          <cell r="S490">
            <v>0</v>
          </cell>
          <cell r="T490"/>
          <cell r="U490">
            <v>0</v>
          </cell>
          <cell r="V490">
            <v>0</v>
          </cell>
          <cell r="W490">
            <v>0</v>
          </cell>
          <cell r="X490">
            <v>0</v>
          </cell>
          <cell r="Y490">
            <v>0</v>
          </cell>
          <cell r="Z490">
            <v>0</v>
          </cell>
          <cell r="AA490">
            <v>0</v>
          </cell>
          <cell r="AB490">
            <v>0</v>
          </cell>
          <cell r="AC490">
            <v>0</v>
          </cell>
          <cell r="AD490">
            <v>0</v>
          </cell>
          <cell r="AE490">
            <v>0</v>
          </cell>
          <cell r="AF490">
            <v>0</v>
          </cell>
          <cell r="AG490">
            <v>0</v>
          </cell>
          <cell r="AH490">
            <v>0</v>
          </cell>
          <cell r="AI490">
            <v>0</v>
          </cell>
          <cell r="AJ490">
            <v>0</v>
          </cell>
          <cell r="AK490">
            <v>0</v>
          </cell>
          <cell r="AL490">
            <v>0</v>
          </cell>
          <cell r="AM490">
            <v>0</v>
          </cell>
          <cell r="AN490">
            <v>0</v>
          </cell>
          <cell r="AO490" t="str">
            <v/>
          </cell>
          <cell r="AQ490"/>
          <cell r="AR490"/>
          <cell r="AS490"/>
          <cell r="AT490"/>
          <cell r="AU490"/>
          <cell r="AV490"/>
          <cell r="AW490"/>
          <cell r="AX490">
            <v>0</v>
          </cell>
          <cell r="AY490"/>
          <cell r="AZ490">
            <v>0</v>
          </cell>
          <cell r="BA490">
            <v>0</v>
          </cell>
          <cell r="BB490">
            <v>0</v>
          </cell>
          <cell r="BC490">
            <v>0</v>
          </cell>
          <cell r="BD490">
            <v>0</v>
          </cell>
          <cell r="BE490">
            <v>0</v>
          </cell>
          <cell r="BF490">
            <v>0</v>
          </cell>
          <cell r="BG490">
            <v>0</v>
          </cell>
          <cell r="BH490">
            <v>0</v>
          </cell>
          <cell r="BI490">
            <v>0</v>
          </cell>
          <cell r="BJ490">
            <v>0</v>
          </cell>
          <cell r="BK490">
            <v>0</v>
          </cell>
          <cell r="BL490">
            <v>0</v>
          </cell>
          <cell r="BM490">
            <v>0</v>
          </cell>
          <cell r="BN490">
            <v>0</v>
          </cell>
          <cell r="BO490">
            <v>0</v>
          </cell>
          <cell r="BP490">
            <v>0</v>
          </cell>
          <cell r="BQ490">
            <v>0</v>
          </cell>
          <cell r="BR490">
            <v>0</v>
          </cell>
          <cell r="BS490">
            <v>0</v>
          </cell>
          <cell r="BT490">
            <v>0</v>
          </cell>
          <cell r="BV490" t="str">
            <v>Conservation on the Coast Home Assistance Local Program2017Current year savings</v>
          </cell>
        </row>
        <row r="491">
          <cell r="L491"/>
          <cell r="M491"/>
          <cell r="N491"/>
          <cell r="O491"/>
          <cell r="P491"/>
          <cell r="Q491"/>
          <cell r="R491"/>
          <cell r="S491">
            <v>0</v>
          </cell>
          <cell r="T491"/>
          <cell r="U491">
            <v>0</v>
          </cell>
          <cell r="V491">
            <v>0</v>
          </cell>
          <cell r="W491">
            <v>0</v>
          </cell>
          <cell r="X491">
            <v>0</v>
          </cell>
          <cell r="Y491">
            <v>0</v>
          </cell>
          <cell r="Z491">
            <v>0</v>
          </cell>
          <cell r="AA491">
            <v>0</v>
          </cell>
          <cell r="AB491">
            <v>0</v>
          </cell>
          <cell r="AC491">
            <v>0</v>
          </cell>
          <cell r="AD491">
            <v>0</v>
          </cell>
          <cell r="AE491">
            <v>0</v>
          </cell>
          <cell r="AF491">
            <v>0</v>
          </cell>
          <cell r="AG491">
            <v>0</v>
          </cell>
          <cell r="AH491">
            <v>0</v>
          </cell>
          <cell r="AI491">
            <v>0</v>
          </cell>
          <cell r="AJ491">
            <v>0</v>
          </cell>
          <cell r="AK491">
            <v>0</v>
          </cell>
          <cell r="AL491">
            <v>0</v>
          </cell>
          <cell r="AM491">
            <v>0</v>
          </cell>
          <cell r="AN491">
            <v>0</v>
          </cell>
          <cell r="AO491">
            <v>0</v>
          </cell>
          <cell r="AQ491"/>
          <cell r="AR491"/>
          <cell r="AS491"/>
          <cell r="AT491"/>
          <cell r="AU491"/>
          <cell r="AV491"/>
          <cell r="AW491"/>
          <cell r="AX491">
            <v>0</v>
          </cell>
          <cell r="AY491"/>
          <cell r="AZ491">
            <v>0</v>
          </cell>
          <cell r="BA491">
            <v>0</v>
          </cell>
          <cell r="BB491">
            <v>0</v>
          </cell>
          <cell r="BC491">
            <v>0</v>
          </cell>
          <cell r="BD491">
            <v>0</v>
          </cell>
          <cell r="BE491">
            <v>0</v>
          </cell>
          <cell r="BF491">
            <v>0</v>
          </cell>
          <cell r="BG491">
            <v>0</v>
          </cell>
          <cell r="BH491">
            <v>0</v>
          </cell>
          <cell r="BI491">
            <v>0</v>
          </cell>
          <cell r="BJ491">
            <v>0</v>
          </cell>
          <cell r="BK491">
            <v>0</v>
          </cell>
          <cell r="BL491">
            <v>0</v>
          </cell>
          <cell r="BM491">
            <v>0</v>
          </cell>
          <cell r="BN491">
            <v>0</v>
          </cell>
          <cell r="BO491">
            <v>0</v>
          </cell>
          <cell r="BP491">
            <v>0</v>
          </cell>
          <cell r="BQ491">
            <v>0</v>
          </cell>
          <cell r="BR491">
            <v>0</v>
          </cell>
          <cell r="BS491">
            <v>0</v>
          </cell>
          <cell r="BT491">
            <v>0</v>
          </cell>
          <cell r="BV491" t="str">
            <v>Conservation on the Coast Small Business Lighting Local Program2017Current year savings</v>
          </cell>
        </row>
        <row r="492">
          <cell r="L492"/>
          <cell r="M492"/>
          <cell r="N492"/>
          <cell r="O492"/>
          <cell r="P492"/>
          <cell r="Q492"/>
          <cell r="R492"/>
          <cell r="S492">
            <v>0</v>
          </cell>
          <cell r="T492"/>
          <cell r="U492">
            <v>0</v>
          </cell>
          <cell r="V492">
            <v>0</v>
          </cell>
          <cell r="W492">
            <v>0</v>
          </cell>
          <cell r="X492">
            <v>0</v>
          </cell>
          <cell r="Y492">
            <v>0</v>
          </cell>
          <cell r="Z492">
            <v>0</v>
          </cell>
          <cell r="AA492">
            <v>0</v>
          </cell>
          <cell r="AB492">
            <v>0</v>
          </cell>
          <cell r="AC492">
            <v>0</v>
          </cell>
          <cell r="AD492">
            <v>0</v>
          </cell>
          <cell r="AE492">
            <v>0</v>
          </cell>
          <cell r="AF492">
            <v>0</v>
          </cell>
          <cell r="AG492">
            <v>0</v>
          </cell>
          <cell r="AH492">
            <v>0</v>
          </cell>
          <cell r="AI492">
            <v>0</v>
          </cell>
          <cell r="AJ492">
            <v>0</v>
          </cell>
          <cell r="AK492">
            <v>0</v>
          </cell>
          <cell r="AL492">
            <v>0</v>
          </cell>
          <cell r="AM492">
            <v>0</v>
          </cell>
          <cell r="AN492">
            <v>0</v>
          </cell>
          <cell r="AO492" t="str">
            <v/>
          </cell>
          <cell r="AQ492"/>
          <cell r="AR492"/>
          <cell r="AS492"/>
          <cell r="AT492"/>
          <cell r="AU492"/>
          <cell r="AV492"/>
          <cell r="AW492"/>
          <cell r="AX492">
            <v>0</v>
          </cell>
          <cell r="AY492"/>
          <cell r="AZ492">
            <v>0</v>
          </cell>
          <cell r="BA492">
            <v>0</v>
          </cell>
          <cell r="BB492">
            <v>0</v>
          </cell>
          <cell r="BC492">
            <v>0</v>
          </cell>
          <cell r="BD492">
            <v>0</v>
          </cell>
          <cell r="BE492">
            <v>0</v>
          </cell>
          <cell r="BF492">
            <v>0</v>
          </cell>
          <cell r="BG492">
            <v>0</v>
          </cell>
          <cell r="BH492">
            <v>0</v>
          </cell>
          <cell r="BI492">
            <v>0</v>
          </cell>
          <cell r="BJ492">
            <v>0</v>
          </cell>
          <cell r="BK492">
            <v>0</v>
          </cell>
          <cell r="BL492">
            <v>0</v>
          </cell>
          <cell r="BM492">
            <v>0</v>
          </cell>
          <cell r="BN492">
            <v>0</v>
          </cell>
          <cell r="BO492">
            <v>0</v>
          </cell>
          <cell r="BP492">
            <v>0</v>
          </cell>
          <cell r="BQ492">
            <v>0</v>
          </cell>
          <cell r="BR492">
            <v>0</v>
          </cell>
          <cell r="BS492">
            <v>0</v>
          </cell>
          <cell r="BT492">
            <v>0</v>
          </cell>
          <cell r="BV492" t="str">
            <v>First Nations Conservation Local Program2017Current year savings</v>
          </cell>
        </row>
        <row r="493">
          <cell r="L493"/>
          <cell r="M493"/>
          <cell r="N493"/>
          <cell r="O493"/>
          <cell r="P493"/>
          <cell r="Q493"/>
          <cell r="R493"/>
          <cell r="S493">
            <v>0</v>
          </cell>
          <cell r="T493"/>
          <cell r="U493">
            <v>0</v>
          </cell>
          <cell r="V493">
            <v>0</v>
          </cell>
          <cell r="W493">
            <v>0</v>
          </cell>
          <cell r="X493">
            <v>0</v>
          </cell>
          <cell r="Y493">
            <v>0</v>
          </cell>
          <cell r="Z493">
            <v>0</v>
          </cell>
          <cell r="AA493">
            <v>0</v>
          </cell>
          <cell r="AB493">
            <v>0</v>
          </cell>
          <cell r="AC493">
            <v>0</v>
          </cell>
          <cell r="AD493">
            <v>0</v>
          </cell>
          <cell r="AE493">
            <v>0</v>
          </cell>
          <cell r="AF493">
            <v>0</v>
          </cell>
          <cell r="AG493">
            <v>0</v>
          </cell>
          <cell r="AH493">
            <v>0</v>
          </cell>
          <cell r="AI493">
            <v>0</v>
          </cell>
          <cell r="AJ493">
            <v>0</v>
          </cell>
          <cell r="AK493">
            <v>0</v>
          </cell>
          <cell r="AL493">
            <v>0</v>
          </cell>
          <cell r="AM493">
            <v>0</v>
          </cell>
          <cell r="AN493">
            <v>0</v>
          </cell>
          <cell r="AO493" t="str">
            <v/>
          </cell>
          <cell r="AQ493"/>
          <cell r="AR493"/>
          <cell r="AS493"/>
          <cell r="AT493"/>
          <cell r="AU493"/>
          <cell r="AV493"/>
          <cell r="AW493"/>
          <cell r="AX493">
            <v>0</v>
          </cell>
          <cell r="AY493"/>
          <cell r="AZ493">
            <v>0</v>
          </cell>
          <cell r="BA493">
            <v>0</v>
          </cell>
          <cell r="BB493">
            <v>0</v>
          </cell>
          <cell r="BC493">
            <v>0</v>
          </cell>
          <cell r="BD493">
            <v>0</v>
          </cell>
          <cell r="BE493">
            <v>0</v>
          </cell>
          <cell r="BF493">
            <v>0</v>
          </cell>
          <cell r="BG493">
            <v>0</v>
          </cell>
          <cell r="BH493">
            <v>0</v>
          </cell>
          <cell r="BI493">
            <v>0</v>
          </cell>
          <cell r="BJ493">
            <v>0</v>
          </cell>
          <cell r="BK493">
            <v>0</v>
          </cell>
          <cell r="BL493">
            <v>0</v>
          </cell>
          <cell r="BM493">
            <v>0</v>
          </cell>
          <cell r="BN493">
            <v>0</v>
          </cell>
          <cell r="BO493">
            <v>0</v>
          </cell>
          <cell r="BP493">
            <v>0</v>
          </cell>
          <cell r="BQ493">
            <v>0</v>
          </cell>
          <cell r="BR493">
            <v>0</v>
          </cell>
          <cell r="BS493">
            <v>0</v>
          </cell>
          <cell r="BT493">
            <v>0</v>
          </cell>
          <cell r="BV493" t="str">
            <v>High Efficiency Agriculturual Pumping Local Program2017Current year savings</v>
          </cell>
        </row>
        <row r="494">
          <cell r="L494"/>
          <cell r="M494"/>
          <cell r="N494"/>
          <cell r="O494"/>
          <cell r="P494"/>
          <cell r="Q494"/>
          <cell r="R494"/>
          <cell r="S494">
            <v>0</v>
          </cell>
          <cell r="T494"/>
          <cell r="U494">
            <v>0</v>
          </cell>
          <cell r="V494">
            <v>0</v>
          </cell>
          <cell r="W494">
            <v>0</v>
          </cell>
          <cell r="X494">
            <v>0</v>
          </cell>
          <cell r="Y494">
            <v>0</v>
          </cell>
          <cell r="Z494">
            <v>0</v>
          </cell>
          <cell r="AA494">
            <v>0</v>
          </cell>
          <cell r="AB494">
            <v>0</v>
          </cell>
          <cell r="AC494">
            <v>0</v>
          </cell>
          <cell r="AD494">
            <v>0</v>
          </cell>
          <cell r="AE494">
            <v>0</v>
          </cell>
          <cell r="AF494">
            <v>0</v>
          </cell>
          <cell r="AG494">
            <v>0</v>
          </cell>
          <cell r="AH494">
            <v>0</v>
          </cell>
          <cell r="AI494">
            <v>0</v>
          </cell>
          <cell r="AJ494">
            <v>0</v>
          </cell>
          <cell r="AK494">
            <v>0</v>
          </cell>
          <cell r="AL494">
            <v>0</v>
          </cell>
          <cell r="AM494">
            <v>0</v>
          </cell>
          <cell r="AN494">
            <v>0</v>
          </cell>
          <cell r="AO494">
            <v>0</v>
          </cell>
          <cell r="AQ494"/>
          <cell r="AR494"/>
          <cell r="AS494"/>
          <cell r="AT494"/>
          <cell r="AU494"/>
          <cell r="AV494"/>
          <cell r="AW494"/>
          <cell r="AX494">
            <v>0</v>
          </cell>
          <cell r="AY494"/>
          <cell r="AZ494">
            <v>0</v>
          </cell>
          <cell r="BA494">
            <v>0</v>
          </cell>
          <cell r="BB494">
            <v>0</v>
          </cell>
          <cell r="BC494">
            <v>0</v>
          </cell>
          <cell r="BD494">
            <v>0</v>
          </cell>
          <cell r="BE494">
            <v>0</v>
          </cell>
          <cell r="BF494">
            <v>0</v>
          </cell>
          <cell r="BG494">
            <v>0</v>
          </cell>
          <cell r="BH494">
            <v>0</v>
          </cell>
          <cell r="BI494">
            <v>0</v>
          </cell>
          <cell r="BJ494">
            <v>0</v>
          </cell>
          <cell r="BK494">
            <v>0</v>
          </cell>
          <cell r="BL494">
            <v>0</v>
          </cell>
          <cell r="BM494">
            <v>0</v>
          </cell>
          <cell r="BN494">
            <v>0</v>
          </cell>
          <cell r="BO494">
            <v>0</v>
          </cell>
          <cell r="BP494">
            <v>0</v>
          </cell>
          <cell r="BQ494">
            <v>0</v>
          </cell>
          <cell r="BR494">
            <v>0</v>
          </cell>
          <cell r="BS494">
            <v>0</v>
          </cell>
          <cell r="BT494">
            <v>0</v>
          </cell>
          <cell r="BV494" t="str">
            <v>Instant Savings Local Program2017Current year savings</v>
          </cell>
        </row>
        <row r="495">
          <cell r="L495"/>
          <cell r="M495"/>
          <cell r="N495"/>
          <cell r="O495"/>
          <cell r="P495"/>
          <cell r="Q495"/>
          <cell r="R495"/>
          <cell r="S495">
            <v>0</v>
          </cell>
          <cell r="T495"/>
          <cell r="U495">
            <v>0</v>
          </cell>
          <cell r="V495">
            <v>0</v>
          </cell>
          <cell r="W495">
            <v>0</v>
          </cell>
          <cell r="X495">
            <v>0</v>
          </cell>
          <cell r="Y495">
            <v>0</v>
          </cell>
          <cell r="Z495">
            <v>0</v>
          </cell>
          <cell r="AA495">
            <v>0</v>
          </cell>
          <cell r="AB495">
            <v>0</v>
          </cell>
          <cell r="AC495">
            <v>0</v>
          </cell>
          <cell r="AD495">
            <v>0</v>
          </cell>
          <cell r="AE495">
            <v>0</v>
          </cell>
          <cell r="AF495">
            <v>0</v>
          </cell>
          <cell r="AG495">
            <v>0</v>
          </cell>
          <cell r="AH495">
            <v>0</v>
          </cell>
          <cell r="AI495">
            <v>0</v>
          </cell>
          <cell r="AJ495">
            <v>0</v>
          </cell>
          <cell r="AK495">
            <v>0</v>
          </cell>
          <cell r="AL495">
            <v>0</v>
          </cell>
          <cell r="AM495">
            <v>0</v>
          </cell>
          <cell r="AN495">
            <v>0</v>
          </cell>
          <cell r="AO495" t="str">
            <v/>
          </cell>
          <cell r="AQ495"/>
          <cell r="AR495"/>
          <cell r="AS495"/>
          <cell r="AT495"/>
          <cell r="AU495"/>
          <cell r="AV495"/>
          <cell r="AW495"/>
          <cell r="AX495">
            <v>0</v>
          </cell>
          <cell r="AY495"/>
          <cell r="AZ495">
            <v>0</v>
          </cell>
          <cell r="BA495">
            <v>0</v>
          </cell>
          <cell r="BB495">
            <v>0</v>
          </cell>
          <cell r="BC495">
            <v>0</v>
          </cell>
          <cell r="BD495">
            <v>0</v>
          </cell>
          <cell r="BE495">
            <v>0</v>
          </cell>
          <cell r="BF495">
            <v>0</v>
          </cell>
          <cell r="BG495">
            <v>0</v>
          </cell>
          <cell r="BH495">
            <v>0</v>
          </cell>
          <cell r="BI495">
            <v>0</v>
          </cell>
          <cell r="BJ495">
            <v>0</v>
          </cell>
          <cell r="BK495">
            <v>0</v>
          </cell>
          <cell r="BL495">
            <v>0</v>
          </cell>
          <cell r="BM495">
            <v>0</v>
          </cell>
          <cell r="BN495">
            <v>0</v>
          </cell>
          <cell r="BO495">
            <v>0</v>
          </cell>
          <cell r="BP495">
            <v>0</v>
          </cell>
          <cell r="BQ495">
            <v>0</v>
          </cell>
          <cell r="BR495">
            <v>0</v>
          </cell>
          <cell r="BS495">
            <v>0</v>
          </cell>
          <cell r="BT495">
            <v>0</v>
          </cell>
          <cell r="BV495" t="str">
            <v>OPsaver Local Program2017Current year savings</v>
          </cell>
        </row>
        <row r="496">
          <cell r="L496"/>
          <cell r="M496"/>
          <cell r="N496"/>
          <cell r="O496"/>
          <cell r="P496"/>
          <cell r="Q496"/>
          <cell r="R496"/>
          <cell r="S496">
            <v>0</v>
          </cell>
          <cell r="T496"/>
          <cell r="U496">
            <v>0</v>
          </cell>
          <cell r="V496">
            <v>0</v>
          </cell>
          <cell r="W496">
            <v>0</v>
          </cell>
          <cell r="X496">
            <v>0</v>
          </cell>
          <cell r="Y496">
            <v>0</v>
          </cell>
          <cell r="Z496">
            <v>0</v>
          </cell>
          <cell r="AA496">
            <v>0</v>
          </cell>
          <cell r="AB496">
            <v>0</v>
          </cell>
          <cell r="AC496">
            <v>0</v>
          </cell>
          <cell r="AD496">
            <v>0</v>
          </cell>
          <cell r="AE496">
            <v>0</v>
          </cell>
          <cell r="AF496">
            <v>0</v>
          </cell>
          <cell r="AG496">
            <v>0</v>
          </cell>
          <cell r="AH496">
            <v>0</v>
          </cell>
          <cell r="AI496">
            <v>0</v>
          </cell>
          <cell r="AJ496">
            <v>0</v>
          </cell>
          <cell r="AK496">
            <v>0</v>
          </cell>
          <cell r="AL496">
            <v>0</v>
          </cell>
          <cell r="AM496">
            <v>0</v>
          </cell>
          <cell r="AN496">
            <v>0</v>
          </cell>
          <cell r="AO496" t="str">
            <v/>
          </cell>
          <cell r="AQ496"/>
          <cell r="AR496"/>
          <cell r="AS496"/>
          <cell r="AT496"/>
          <cell r="AU496"/>
          <cell r="AV496"/>
          <cell r="AW496"/>
          <cell r="AX496">
            <v>0</v>
          </cell>
          <cell r="AY496"/>
          <cell r="AZ496">
            <v>0</v>
          </cell>
          <cell r="BA496">
            <v>0</v>
          </cell>
          <cell r="BB496">
            <v>0</v>
          </cell>
          <cell r="BC496">
            <v>0</v>
          </cell>
          <cell r="BD496">
            <v>0</v>
          </cell>
          <cell r="BE496">
            <v>0</v>
          </cell>
          <cell r="BF496">
            <v>0</v>
          </cell>
          <cell r="BG496">
            <v>0</v>
          </cell>
          <cell r="BH496">
            <v>0</v>
          </cell>
          <cell r="BI496">
            <v>0</v>
          </cell>
          <cell r="BJ496">
            <v>0</v>
          </cell>
          <cell r="BK496">
            <v>0</v>
          </cell>
          <cell r="BL496">
            <v>0</v>
          </cell>
          <cell r="BM496">
            <v>0</v>
          </cell>
          <cell r="BN496">
            <v>0</v>
          </cell>
          <cell r="BO496">
            <v>0</v>
          </cell>
          <cell r="BP496">
            <v>0</v>
          </cell>
          <cell r="BQ496">
            <v>0</v>
          </cell>
          <cell r="BR496">
            <v>0</v>
          </cell>
          <cell r="BS496">
            <v>0</v>
          </cell>
          <cell r="BT496">
            <v>0</v>
          </cell>
          <cell r="BV496" t="str">
            <v>Pool Saver Local Program2017Current year savings</v>
          </cell>
        </row>
        <row r="497">
          <cell r="L497"/>
          <cell r="M497"/>
          <cell r="N497"/>
          <cell r="O497"/>
          <cell r="P497"/>
          <cell r="Q497"/>
          <cell r="R497"/>
          <cell r="S497">
            <v>0</v>
          </cell>
          <cell r="T497"/>
          <cell r="U497">
            <v>0</v>
          </cell>
          <cell r="V497">
            <v>0</v>
          </cell>
          <cell r="W497">
            <v>0</v>
          </cell>
          <cell r="X497">
            <v>0</v>
          </cell>
          <cell r="Y497">
            <v>0</v>
          </cell>
          <cell r="Z497">
            <v>0</v>
          </cell>
          <cell r="AA497">
            <v>0</v>
          </cell>
          <cell r="AB497">
            <v>0</v>
          </cell>
          <cell r="AC497">
            <v>0</v>
          </cell>
          <cell r="AD497">
            <v>0</v>
          </cell>
          <cell r="AE497">
            <v>0</v>
          </cell>
          <cell r="AF497">
            <v>0</v>
          </cell>
          <cell r="AG497">
            <v>0</v>
          </cell>
          <cell r="AH497">
            <v>0</v>
          </cell>
          <cell r="AI497">
            <v>0</v>
          </cell>
          <cell r="AJ497">
            <v>0</v>
          </cell>
          <cell r="AK497">
            <v>0</v>
          </cell>
          <cell r="AL497">
            <v>0</v>
          </cell>
          <cell r="AM497">
            <v>0</v>
          </cell>
          <cell r="AN497">
            <v>0</v>
          </cell>
          <cell r="AO497">
            <v>0</v>
          </cell>
          <cell r="AQ497"/>
          <cell r="AR497"/>
          <cell r="AS497"/>
          <cell r="AT497"/>
          <cell r="AU497"/>
          <cell r="AV497"/>
          <cell r="AW497"/>
          <cell r="AX497">
            <v>0</v>
          </cell>
          <cell r="AY497"/>
          <cell r="AZ497">
            <v>0</v>
          </cell>
          <cell r="BA497">
            <v>0</v>
          </cell>
          <cell r="BB497">
            <v>0</v>
          </cell>
          <cell r="BC497">
            <v>0</v>
          </cell>
          <cell r="BD497">
            <v>0</v>
          </cell>
          <cell r="BE497">
            <v>0</v>
          </cell>
          <cell r="BF497">
            <v>0</v>
          </cell>
          <cell r="BG497">
            <v>0</v>
          </cell>
          <cell r="BH497">
            <v>0</v>
          </cell>
          <cell r="BI497">
            <v>0</v>
          </cell>
          <cell r="BJ497">
            <v>0</v>
          </cell>
          <cell r="BK497">
            <v>0</v>
          </cell>
          <cell r="BL497">
            <v>0</v>
          </cell>
          <cell r="BM497">
            <v>0</v>
          </cell>
          <cell r="BN497">
            <v>0</v>
          </cell>
          <cell r="BO497">
            <v>0</v>
          </cell>
          <cell r="BP497">
            <v>0</v>
          </cell>
          <cell r="BQ497">
            <v>0</v>
          </cell>
          <cell r="BR497">
            <v>0</v>
          </cell>
          <cell r="BS497">
            <v>0</v>
          </cell>
          <cell r="BT497">
            <v>0</v>
          </cell>
          <cell r="BV497" t="str">
            <v>PUMPsaver Local Program2017Current year savings</v>
          </cell>
        </row>
        <row r="498">
          <cell r="L498"/>
          <cell r="M498"/>
          <cell r="N498"/>
          <cell r="O498"/>
          <cell r="P498"/>
          <cell r="Q498"/>
          <cell r="R498"/>
          <cell r="S498">
            <v>0</v>
          </cell>
          <cell r="T498"/>
          <cell r="U498">
            <v>0</v>
          </cell>
          <cell r="V498">
            <v>0</v>
          </cell>
          <cell r="W498">
            <v>0</v>
          </cell>
          <cell r="X498">
            <v>0</v>
          </cell>
          <cell r="Y498">
            <v>0</v>
          </cell>
          <cell r="Z498">
            <v>0</v>
          </cell>
          <cell r="AA498">
            <v>0</v>
          </cell>
          <cell r="AB498">
            <v>0</v>
          </cell>
          <cell r="AC498">
            <v>0</v>
          </cell>
          <cell r="AD498">
            <v>0</v>
          </cell>
          <cell r="AE498">
            <v>0</v>
          </cell>
          <cell r="AF498">
            <v>0</v>
          </cell>
          <cell r="AG498">
            <v>0</v>
          </cell>
          <cell r="AH498">
            <v>0</v>
          </cell>
          <cell r="AI498">
            <v>0</v>
          </cell>
          <cell r="AJ498">
            <v>0</v>
          </cell>
          <cell r="AK498">
            <v>0</v>
          </cell>
          <cell r="AL498">
            <v>0</v>
          </cell>
          <cell r="AM498">
            <v>0</v>
          </cell>
          <cell r="AN498">
            <v>0</v>
          </cell>
          <cell r="AO498" t="str">
            <v/>
          </cell>
          <cell r="AQ498"/>
          <cell r="AR498"/>
          <cell r="AS498"/>
          <cell r="AT498"/>
          <cell r="AU498"/>
          <cell r="AV498"/>
          <cell r="AW498"/>
          <cell r="AX498">
            <v>0</v>
          </cell>
          <cell r="AY498"/>
          <cell r="AZ498">
            <v>0</v>
          </cell>
          <cell r="BA498">
            <v>0</v>
          </cell>
          <cell r="BB498">
            <v>0</v>
          </cell>
          <cell r="BC498">
            <v>0</v>
          </cell>
          <cell r="BD498">
            <v>0</v>
          </cell>
          <cell r="BE498">
            <v>0</v>
          </cell>
          <cell r="BF498">
            <v>0</v>
          </cell>
          <cell r="BG498">
            <v>0</v>
          </cell>
          <cell r="BH498">
            <v>0</v>
          </cell>
          <cell r="BI498">
            <v>0</v>
          </cell>
          <cell r="BJ498">
            <v>0</v>
          </cell>
          <cell r="BK498">
            <v>0</v>
          </cell>
          <cell r="BL498">
            <v>0</v>
          </cell>
          <cell r="BM498">
            <v>0</v>
          </cell>
          <cell r="BN498">
            <v>0</v>
          </cell>
          <cell r="BO498">
            <v>0</v>
          </cell>
          <cell r="BP498">
            <v>0</v>
          </cell>
          <cell r="BQ498">
            <v>0</v>
          </cell>
          <cell r="BR498">
            <v>0</v>
          </cell>
          <cell r="BS498">
            <v>0</v>
          </cell>
          <cell r="BT498">
            <v>0</v>
          </cell>
          <cell r="BV498" t="str">
            <v>RTUsaver Local Program2017Current year savings</v>
          </cell>
        </row>
        <row r="499">
          <cell r="L499"/>
          <cell r="M499"/>
          <cell r="N499"/>
          <cell r="O499"/>
          <cell r="P499"/>
          <cell r="Q499"/>
          <cell r="R499"/>
          <cell r="S499">
            <v>0</v>
          </cell>
          <cell r="T499"/>
          <cell r="U499">
            <v>0</v>
          </cell>
          <cell r="V499">
            <v>0</v>
          </cell>
          <cell r="W499">
            <v>0</v>
          </cell>
          <cell r="X499">
            <v>0</v>
          </cell>
          <cell r="Y499">
            <v>0</v>
          </cell>
          <cell r="Z499">
            <v>0</v>
          </cell>
          <cell r="AA499">
            <v>0</v>
          </cell>
          <cell r="AB499">
            <v>0</v>
          </cell>
          <cell r="AC499">
            <v>0</v>
          </cell>
          <cell r="AD499">
            <v>0</v>
          </cell>
          <cell r="AE499">
            <v>0</v>
          </cell>
          <cell r="AF499">
            <v>0</v>
          </cell>
          <cell r="AG499">
            <v>0</v>
          </cell>
          <cell r="AH499">
            <v>0</v>
          </cell>
          <cell r="AI499">
            <v>0</v>
          </cell>
          <cell r="AJ499">
            <v>0</v>
          </cell>
          <cell r="AK499">
            <v>0</v>
          </cell>
          <cell r="AL499">
            <v>0</v>
          </cell>
          <cell r="AM499">
            <v>0</v>
          </cell>
          <cell r="AN499">
            <v>0</v>
          </cell>
          <cell r="AO499" t="str">
            <v/>
          </cell>
          <cell r="AQ499"/>
          <cell r="AR499"/>
          <cell r="AS499"/>
          <cell r="AT499"/>
          <cell r="AU499"/>
          <cell r="AV499"/>
          <cell r="AW499"/>
          <cell r="AX499">
            <v>0</v>
          </cell>
          <cell r="AY499"/>
          <cell r="AZ499">
            <v>0</v>
          </cell>
          <cell r="BA499">
            <v>0</v>
          </cell>
          <cell r="BB499">
            <v>0</v>
          </cell>
          <cell r="BC499">
            <v>0</v>
          </cell>
          <cell r="BD499">
            <v>0</v>
          </cell>
          <cell r="BE499">
            <v>0</v>
          </cell>
          <cell r="BF499">
            <v>0</v>
          </cell>
          <cell r="BG499">
            <v>0</v>
          </cell>
          <cell r="BH499">
            <v>0</v>
          </cell>
          <cell r="BI499">
            <v>0</v>
          </cell>
          <cell r="BJ499">
            <v>0</v>
          </cell>
          <cell r="BK499">
            <v>0</v>
          </cell>
          <cell r="BL499">
            <v>0</v>
          </cell>
          <cell r="BM499">
            <v>0</v>
          </cell>
          <cell r="BN499">
            <v>0</v>
          </cell>
          <cell r="BO499">
            <v>0</v>
          </cell>
          <cell r="BP499">
            <v>0</v>
          </cell>
          <cell r="BQ499">
            <v>0</v>
          </cell>
          <cell r="BR499">
            <v>0</v>
          </cell>
          <cell r="BS499">
            <v>0</v>
          </cell>
          <cell r="BT499">
            <v>0</v>
          </cell>
          <cell r="BV499" t="str">
            <v>Social Benchmarking Local Program2017Current year savings</v>
          </cell>
        </row>
        <row r="500">
          <cell r="L500"/>
          <cell r="M500"/>
          <cell r="N500"/>
          <cell r="O500"/>
          <cell r="P500"/>
          <cell r="Q500"/>
          <cell r="R500"/>
          <cell r="S500">
            <v>0</v>
          </cell>
          <cell r="T500"/>
          <cell r="U500">
            <v>0</v>
          </cell>
          <cell r="V500">
            <v>0</v>
          </cell>
          <cell r="W500">
            <v>0</v>
          </cell>
          <cell r="X500">
            <v>0</v>
          </cell>
          <cell r="Y500">
            <v>0</v>
          </cell>
          <cell r="Z500">
            <v>0</v>
          </cell>
          <cell r="AA500">
            <v>0</v>
          </cell>
          <cell r="AB500">
            <v>0</v>
          </cell>
          <cell r="AC500">
            <v>0</v>
          </cell>
          <cell r="AD500">
            <v>0</v>
          </cell>
          <cell r="AE500">
            <v>0</v>
          </cell>
          <cell r="AF500">
            <v>0</v>
          </cell>
          <cell r="AG500">
            <v>0</v>
          </cell>
          <cell r="AH500">
            <v>0</v>
          </cell>
          <cell r="AI500">
            <v>0</v>
          </cell>
          <cell r="AJ500">
            <v>0</v>
          </cell>
          <cell r="AK500">
            <v>0</v>
          </cell>
          <cell r="AL500">
            <v>0</v>
          </cell>
          <cell r="AM500">
            <v>0</v>
          </cell>
          <cell r="AN500">
            <v>0</v>
          </cell>
          <cell r="AO500">
            <v>0</v>
          </cell>
          <cell r="AQ500"/>
          <cell r="AR500"/>
          <cell r="AS500"/>
          <cell r="AT500"/>
          <cell r="AU500"/>
          <cell r="AV500"/>
          <cell r="AW500"/>
          <cell r="AX500">
            <v>0</v>
          </cell>
          <cell r="AY500"/>
          <cell r="AZ500">
            <v>0</v>
          </cell>
          <cell r="BA500">
            <v>0</v>
          </cell>
          <cell r="BB500">
            <v>0</v>
          </cell>
          <cell r="BC500">
            <v>0</v>
          </cell>
          <cell r="BD500">
            <v>0</v>
          </cell>
          <cell r="BE500">
            <v>0</v>
          </cell>
          <cell r="BF500">
            <v>0</v>
          </cell>
          <cell r="BG500">
            <v>0</v>
          </cell>
          <cell r="BH500">
            <v>0</v>
          </cell>
          <cell r="BI500">
            <v>0</v>
          </cell>
          <cell r="BJ500">
            <v>0</v>
          </cell>
          <cell r="BK500">
            <v>0</v>
          </cell>
          <cell r="BL500">
            <v>0</v>
          </cell>
          <cell r="BM500">
            <v>0</v>
          </cell>
          <cell r="BN500">
            <v>0</v>
          </cell>
          <cell r="BO500">
            <v>0</v>
          </cell>
          <cell r="BP500">
            <v>0</v>
          </cell>
          <cell r="BQ500">
            <v>0</v>
          </cell>
          <cell r="BR500">
            <v>0</v>
          </cell>
          <cell r="BS500">
            <v>0</v>
          </cell>
          <cell r="BT500">
            <v>0</v>
          </cell>
          <cell r="BV500" t="str">
            <v>Air Source Heat Pump – For Residential Space Heating LDC Innovation Fund Pilot Program2017Current year savings</v>
          </cell>
        </row>
        <row r="501">
          <cell r="L501"/>
          <cell r="M501"/>
          <cell r="N501"/>
          <cell r="O501"/>
          <cell r="P501"/>
          <cell r="Q501"/>
          <cell r="R501"/>
          <cell r="S501">
            <v>0</v>
          </cell>
          <cell r="T501"/>
          <cell r="U501">
            <v>0</v>
          </cell>
          <cell r="V501">
            <v>0</v>
          </cell>
          <cell r="W501">
            <v>0</v>
          </cell>
          <cell r="X501">
            <v>0</v>
          </cell>
          <cell r="Y501">
            <v>0</v>
          </cell>
          <cell r="Z501">
            <v>0</v>
          </cell>
          <cell r="AA501">
            <v>0</v>
          </cell>
          <cell r="AB501">
            <v>0</v>
          </cell>
          <cell r="AC501">
            <v>0</v>
          </cell>
          <cell r="AD501">
            <v>0</v>
          </cell>
          <cell r="AE501">
            <v>0</v>
          </cell>
          <cell r="AF501">
            <v>0</v>
          </cell>
          <cell r="AG501">
            <v>0</v>
          </cell>
          <cell r="AH501">
            <v>0</v>
          </cell>
          <cell r="AI501">
            <v>0</v>
          </cell>
          <cell r="AJ501">
            <v>0</v>
          </cell>
          <cell r="AK501">
            <v>0</v>
          </cell>
          <cell r="AL501">
            <v>0</v>
          </cell>
          <cell r="AM501">
            <v>0</v>
          </cell>
          <cell r="AN501">
            <v>0</v>
          </cell>
          <cell r="AO501" t="str">
            <v/>
          </cell>
          <cell r="AQ501"/>
          <cell r="AR501"/>
          <cell r="AS501"/>
          <cell r="AT501"/>
          <cell r="AU501"/>
          <cell r="AV501"/>
          <cell r="AW501"/>
          <cell r="AX501">
            <v>0</v>
          </cell>
          <cell r="AY501"/>
          <cell r="AZ501">
            <v>0</v>
          </cell>
          <cell r="BA501">
            <v>0</v>
          </cell>
          <cell r="BB501">
            <v>0</v>
          </cell>
          <cell r="BC501">
            <v>0</v>
          </cell>
          <cell r="BD501">
            <v>0</v>
          </cell>
          <cell r="BE501">
            <v>0</v>
          </cell>
          <cell r="BF501">
            <v>0</v>
          </cell>
          <cell r="BG501">
            <v>0</v>
          </cell>
          <cell r="BH501">
            <v>0</v>
          </cell>
          <cell r="BI501">
            <v>0</v>
          </cell>
          <cell r="BJ501">
            <v>0</v>
          </cell>
          <cell r="BK501">
            <v>0</v>
          </cell>
          <cell r="BL501">
            <v>0</v>
          </cell>
          <cell r="BM501">
            <v>0</v>
          </cell>
          <cell r="BN501">
            <v>0</v>
          </cell>
          <cell r="BO501">
            <v>0</v>
          </cell>
          <cell r="BP501">
            <v>0</v>
          </cell>
          <cell r="BQ501">
            <v>0</v>
          </cell>
          <cell r="BR501">
            <v>0</v>
          </cell>
          <cell r="BS501">
            <v>0</v>
          </cell>
          <cell r="BT501">
            <v>0</v>
          </cell>
          <cell r="BV501" t="str">
            <v>Air Source Heat Pump – For Residential Water Heating LDC Innovation Fund Pilot Program2017Current year savings</v>
          </cell>
        </row>
        <row r="502">
          <cell r="L502"/>
          <cell r="M502"/>
          <cell r="N502"/>
          <cell r="O502"/>
          <cell r="P502"/>
          <cell r="Q502"/>
          <cell r="R502"/>
          <cell r="S502">
            <v>0</v>
          </cell>
          <cell r="T502"/>
          <cell r="U502">
            <v>0</v>
          </cell>
          <cell r="V502">
            <v>0</v>
          </cell>
          <cell r="W502">
            <v>0</v>
          </cell>
          <cell r="X502">
            <v>0</v>
          </cell>
          <cell r="Y502">
            <v>0</v>
          </cell>
          <cell r="Z502">
            <v>0</v>
          </cell>
          <cell r="AA502">
            <v>0</v>
          </cell>
          <cell r="AB502">
            <v>0</v>
          </cell>
          <cell r="AC502">
            <v>0</v>
          </cell>
          <cell r="AD502">
            <v>0</v>
          </cell>
          <cell r="AE502">
            <v>0</v>
          </cell>
          <cell r="AF502">
            <v>0</v>
          </cell>
          <cell r="AG502">
            <v>0</v>
          </cell>
          <cell r="AH502">
            <v>0</v>
          </cell>
          <cell r="AI502">
            <v>0</v>
          </cell>
          <cell r="AJ502">
            <v>0</v>
          </cell>
          <cell r="AK502">
            <v>0</v>
          </cell>
          <cell r="AL502">
            <v>0</v>
          </cell>
          <cell r="AM502">
            <v>0</v>
          </cell>
          <cell r="AN502">
            <v>0</v>
          </cell>
          <cell r="AO502" t="str">
            <v/>
          </cell>
          <cell r="AQ502"/>
          <cell r="AR502"/>
          <cell r="AS502"/>
          <cell r="AT502"/>
          <cell r="AU502"/>
          <cell r="AV502"/>
          <cell r="AW502"/>
          <cell r="AX502">
            <v>0</v>
          </cell>
          <cell r="AY502"/>
          <cell r="AZ502">
            <v>0</v>
          </cell>
          <cell r="BA502">
            <v>0</v>
          </cell>
          <cell r="BB502">
            <v>0</v>
          </cell>
          <cell r="BC502">
            <v>0</v>
          </cell>
          <cell r="BD502">
            <v>0</v>
          </cell>
          <cell r="BE502">
            <v>0</v>
          </cell>
          <cell r="BF502">
            <v>0</v>
          </cell>
          <cell r="BG502">
            <v>0</v>
          </cell>
          <cell r="BH502">
            <v>0</v>
          </cell>
          <cell r="BI502">
            <v>0</v>
          </cell>
          <cell r="BJ502">
            <v>0</v>
          </cell>
          <cell r="BK502">
            <v>0</v>
          </cell>
          <cell r="BL502">
            <v>0</v>
          </cell>
          <cell r="BM502">
            <v>0</v>
          </cell>
          <cell r="BN502">
            <v>0</v>
          </cell>
          <cell r="BO502">
            <v>0</v>
          </cell>
          <cell r="BP502">
            <v>0</v>
          </cell>
          <cell r="BQ502">
            <v>0</v>
          </cell>
          <cell r="BR502">
            <v>0</v>
          </cell>
          <cell r="BS502">
            <v>0</v>
          </cell>
          <cell r="BT502">
            <v>0</v>
          </cell>
          <cell r="BV502" t="str">
            <v>Block Heater Timer LDC Innovation Fund Pilot Program2017Current year savings</v>
          </cell>
        </row>
        <row r="503">
          <cell r="L503"/>
          <cell r="M503"/>
          <cell r="N503"/>
          <cell r="O503"/>
          <cell r="P503"/>
          <cell r="Q503"/>
          <cell r="R503"/>
          <cell r="S503">
            <v>0</v>
          </cell>
          <cell r="T503"/>
          <cell r="U503">
            <v>0</v>
          </cell>
          <cell r="V503">
            <v>0</v>
          </cell>
          <cell r="W503">
            <v>0</v>
          </cell>
          <cell r="X503">
            <v>0</v>
          </cell>
          <cell r="Y503">
            <v>0</v>
          </cell>
          <cell r="Z503">
            <v>0</v>
          </cell>
          <cell r="AA503">
            <v>0</v>
          </cell>
          <cell r="AB503">
            <v>0</v>
          </cell>
          <cell r="AC503">
            <v>0</v>
          </cell>
          <cell r="AD503">
            <v>0</v>
          </cell>
          <cell r="AE503">
            <v>0</v>
          </cell>
          <cell r="AF503">
            <v>0</v>
          </cell>
          <cell r="AG503">
            <v>0</v>
          </cell>
          <cell r="AH503">
            <v>0</v>
          </cell>
          <cell r="AI503">
            <v>0</v>
          </cell>
          <cell r="AJ503">
            <v>0</v>
          </cell>
          <cell r="AK503">
            <v>0</v>
          </cell>
          <cell r="AL503">
            <v>0</v>
          </cell>
          <cell r="AM503">
            <v>0</v>
          </cell>
          <cell r="AN503">
            <v>0</v>
          </cell>
          <cell r="AO503">
            <v>0</v>
          </cell>
          <cell r="AQ503"/>
          <cell r="AR503"/>
          <cell r="AS503"/>
          <cell r="AT503"/>
          <cell r="AU503"/>
          <cell r="AV503"/>
          <cell r="AW503"/>
          <cell r="AX503">
            <v>0</v>
          </cell>
          <cell r="AY503"/>
          <cell r="AZ503">
            <v>0</v>
          </cell>
          <cell r="BA503">
            <v>0</v>
          </cell>
          <cell r="BB503">
            <v>0</v>
          </cell>
          <cell r="BC503">
            <v>0</v>
          </cell>
          <cell r="BD503">
            <v>0</v>
          </cell>
          <cell r="BE503">
            <v>0</v>
          </cell>
          <cell r="BF503">
            <v>0</v>
          </cell>
          <cell r="BG503">
            <v>0</v>
          </cell>
          <cell r="BH503">
            <v>0</v>
          </cell>
          <cell r="BI503">
            <v>0</v>
          </cell>
          <cell r="BJ503">
            <v>0</v>
          </cell>
          <cell r="BK503">
            <v>0</v>
          </cell>
          <cell r="BL503">
            <v>0</v>
          </cell>
          <cell r="BM503">
            <v>0</v>
          </cell>
          <cell r="BN503">
            <v>0</v>
          </cell>
          <cell r="BO503">
            <v>0</v>
          </cell>
          <cell r="BP503">
            <v>0</v>
          </cell>
          <cell r="BQ503">
            <v>0</v>
          </cell>
          <cell r="BR503">
            <v>0</v>
          </cell>
          <cell r="BS503">
            <v>0</v>
          </cell>
          <cell r="BT503">
            <v>0</v>
          </cell>
          <cell r="BV503" t="str">
            <v>Commercial Energy Management and Load Control (CEMLC) LDC Innovation Fund Pilot Program2017Current year savings</v>
          </cell>
        </row>
        <row r="504">
          <cell r="L504"/>
          <cell r="M504"/>
          <cell r="N504"/>
          <cell r="O504"/>
          <cell r="P504"/>
          <cell r="Q504"/>
          <cell r="R504"/>
          <cell r="S504">
            <v>0</v>
          </cell>
          <cell r="T504"/>
          <cell r="U504">
            <v>0</v>
          </cell>
          <cell r="V504">
            <v>0</v>
          </cell>
          <cell r="W504">
            <v>0</v>
          </cell>
          <cell r="X504">
            <v>0</v>
          </cell>
          <cell r="Y504">
            <v>0</v>
          </cell>
          <cell r="Z504">
            <v>0</v>
          </cell>
          <cell r="AA504">
            <v>0</v>
          </cell>
          <cell r="AB504">
            <v>0</v>
          </cell>
          <cell r="AC504">
            <v>0</v>
          </cell>
          <cell r="AD504">
            <v>0</v>
          </cell>
          <cell r="AE504">
            <v>0</v>
          </cell>
          <cell r="AF504">
            <v>0</v>
          </cell>
          <cell r="AG504">
            <v>0</v>
          </cell>
          <cell r="AH504">
            <v>0</v>
          </cell>
          <cell r="AI504">
            <v>0</v>
          </cell>
          <cell r="AJ504">
            <v>0</v>
          </cell>
          <cell r="AK504">
            <v>0</v>
          </cell>
          <cell r="AL504">
            <v>0</v>
          </cell>
          <cell r="AM504">
            <v>0</v>
          </cell>
          <cell r="AN504">
            <v>0</v>
          </cell>
          <cell r="AO504" t="str">
            <v/>
          </cell>
          <cell r="AQ504"/>
          <cell r="AR504"/>
          <cell r="AS504"/>
          <cell r="AT504"/>
          <cell r="AU504"/>
          <cell r="AV504"/>
          <cell r="AW504"/>
          <cell r="AX504">
            <v>0</v>
          </cell>
          <cell r="AY504"/>
          <cell r="AZ504">
            <v>0</v>
          </cell>
          <cell r="BA504">
            <v>0</v>
          </cell>
          <cell r="BB504">
            <v>0</v>
          </cell>
          <cell r="BC504">
            <v>0</v>
          </cell>
          <cell r="BD504">
            <v>0</v>
          </cell>
          <cell r="BE504">
            <v>0</v>
          </cell>
          <cell r="BF504">
            <v>0</v>
          </cell>
          <cell r="BG504">
            <v>0</v>
          </cell>
          <cell r="BH504">
            <v>0</v>
          </cell>
          <cell r="BI504">
            <v>0</v>
          </cell>
          <cell r="BJ504">
            <v>0</v>
          </cell>
          <cell r="BK504">
            <v>0</v>
          </cell>
          <cell r="BL504">
            <v>0</v>
          </cell>
          <cell r="BM504">
            <v>0</v>
          </cell>
          <cell r="BN504">
            <v>0</v>
          </cell>
          <cell r="BO504">
            <v>0</v>
          </cell>
          <cell r="BP504">
            <v>0</v>
          </cell>
          <cell r="BQ504">
            <v>0</v>
          </cell>
          <cell r="BR504">
            <v>0</v>
          </cell>
          <cell r="BS504">
            <v>0</v>
          </cell>
          <cell r="BT504">
            <v>0</v>
          </cell>
          <cell r="BV504" t="str">
            <v>Conservation Cultivator LDC Innovation Fund Pilot Program2017Current year savings</v>
          </cell>
        </row>
        <row r="505">
          <cell r="L505"/>
          <cell r="M505"/>
          <cell r="N505"/>
          <cell r="O505"/>
          <cell r="P505"/>
          <cell r="Q505"/>
          <cell r="R505"/>
          <cell r="S505">
            <v>0</v>
          </cell>
          <cell r="T505"/>
          <cell r="U505">
            <v>0</v>
          </cell>
          <cell r="V505">
            <v>0</v>
          </cell>
          <cell r="W505">
            <v>0</v>
          </cell>
          <cell r="X505">
            <v>0</v>
          </cell>
          <cell r="Y505">
            <v>0</v>
          </cell>
          <cell r="Z505">
            <v>0</v>
          </cell>
          <cell r="AA505">
            <v>0</v>
          </cell>
          <cell r="AB505">
            <v>0</v>
          </cell>
          <cell r="AC505">
            <v>0</v>
          </cell>
          <cell r="AD505">
            <v>0</v>
          </cell>
          <cell r="AE505">
            <v>0</v>
          </cell>
          <cell r="AF505">
            <v>0</v>
          </cell>
          <cell r="AG505">
            <v>0</v>
          </cell>
          <cell r="AH505">
            <v>0</v>
          </cell>
          <cell r="AI505">
            <v>0</v>
          </cell>
          <cell r="AJ505">
            <v>0</v>
          </cell>
          <cell r="AK505">
            <v>0</v>
          </cell>
          <cell r="AL505">
            <v>0</v>
          </cell>
          <cell r="AM505">
            <v>0</v>
          </cell>
          <cell r="AN505">
            <v>0</v>
          </cell>
          <cell r="AO505" t="str">
            <v/>
          </cell>
          <cell r="AQ505"/>
          <cell r="AR505"/>
          <cell r="AS505"/>
          <cell r="AT505"/>
          <cell r="AU505"/>
          <cell r="AV505"/>
          <cell r="AW505"/>
          <cell r="AX505">
            <v>0</v>
          </cell>
          <cell r="AY505"/>
          <cell r="AZ505">
            <v>0</v>
          </cell>
          <cell r="BA505">
            <v>0</v>
          </cell>
          <cell r="BB505">
            <v>0</v>
          </cell>
          <cell r="BC505">
            <v>0</v>
          </cell>
          <cell r="BD505">
            <v>0</v>
          </cell>
          <cell r="BE505">
            <v>0</v>
          </cell>
          <cell r="BF505">
            <v>0</v>
          </cell>
          <cell r="BG505">
            <v>0</v>
          </cell>
          <cell r="BH505">
            <v>0</v>
          </cell>
          <cell r="BI505">
            <v>0</v>
          </cell>
          <cell r="BJ505">
            <v>0</v>
          </cell>
          <cell r="BK505">
            <v>0</v>
          </cell>
          <cell r="BL505">
            <v>0</v>
          </cell>
          <cell r="BM505">
            <v>0</v>
          </cell>
          <cell r="BN505">
            <v>0</v>
          </cell>
          <cell r="BO505">
            <v>0</v>
          </cell>
          <cell r="BP505">
            <v>0</v>
          </cell>
          <cell r="BQ505">
            <v>0</v>
          </cell>
          <cell r="BR505">
            <v>0</v>
          </cell>
          <cell r="BS505">
            <v>0</v>
          </cell>
          <cell r="BT505">
            <v>0</v>
          </cell>
          <cell r="BV505" t="str">
            <v>Data Centre LDC Innovation Fund Pilot Program2017Current year savings</v>
          </cell>
        </row>
        <row r="506">
          <cell r="L506"/>
          <cell r="M506"/>
          <cell r="N506"/>
          <cell r="O506"/>
          <cell r="P506"/>
          <cell r="Q506"/>
          <cell r="R506"/>
          <cell r="S506">
            <v>0</v>
          </cell>
          <cell r="T506"/>
          <cell r="U506">
            <v>0</v>
          </cell>
          <cell r="V506">
            <v>0</v>
          </cell>
          <cell r="W506">
            <v>0</v>
          </cell>
          <cell r="X506">
            <v>0</v>
          </cell>
          <cell r="Y506">
            <v>0</v>
          </cell>
          <cell r="Z506">
            <v>0</v>
          </cell>
          <cell r="AA506">
            <v>0</v>
          </cell>
          <cell r="AB506">
            <v>0</v>
          </cell>
          <cell r="AC506">
            <v>0</v>
          </cell>
          <cell r="AD506">
            <v>0</v>
          </cell>
          <cell r="AE506">
            <v>0</v>
          </cell>
          <cell r="AF506">
            <v>0</v>
          </cell>
          <cell r="AG506">
            <v>0</v>
          </cell>
          <cell r="AH506">
            <v>0</v>
          </cell>
          <cell r="AI506">
            <v>0</v>
          </cell>
          <cell r="AJ506">
            <v>0</v>
          </cell>
          <cell r="AK506">
            <v>0</v>
          </cell>
          <cell r="AL506">
            <v>0</v>
          </cell>
          <cell r="AM506">
            <v>0</v>
          </cell>
          <cell r="AN506">
            <v>0</v>
          </cell>
          <cell r="AO506">
            <v>0</v>
          </cell>
          <cell r="AQ506"/>
          <cell r="AR506"/>
          <cell r="AS506"/>
          <cell r="AT506"/>
          <cell r="AU506"/>
          <cell r="AV506"/>
          <cell r="AW506"/>
          <cell r="AX506">
            <v>0</v>
          </cell>
          <cell r="AY506"/>
          <cell r="AZ506">
            <v>0</v>
          </cell>
          <cell r="BA506">
            <v>0</v>
          </cell>
          <cell r="BB506">
            <v>0</v>
          </cell>
          <cell r="BC506">
            <v>0</v>
          </cell>
          <cell r="BD506">
            <v>0</v>
          </cell>
          <cell r="BE506">
            <v>0</v>
          </cell>
          <cell r="BF506">
            <v>0</v>
          </cell>
          <cell r="BG506">
            <v>0</v>
          </cell>
          <cell r="BH506">
            <v>0</v>
          </cell>
          <cell r="BI506">
            <v>0</v>
          </cell>
          <cell r="BJ506">
            <v>0</v>
          </cell>
          <cell r="BK506">
            <v>0</v>
          </cell>
          <cell r="BL506">
            <v>0</v>
          </cell>
          <cell r="BM506">
            <v>0</v>
          </cell>
          <cell r="BN506">
            <v>0</v>
          </cell>
          <cell r="BO506">
            <v>0</v>
          </cell>
          <cell r="BP506">
            <v>0</v>
          </cell>
          <cell r="BQ506">
            <v>0</v>
          </cell>
          <cell r="BR506">
            <v>0</v>
          </cell>
          <cell r="BS506">
            <v>0</v>
          </cell>
          <cell r="BT506">
            <v>0</v>
          </cell>
          <cell r="BV506" t="str">
            <v>Electronics Take Back LDC Innovation Fund Pilot Program2017Current year savings</v>
          </cell>
        </row>
        <row r="507">
          <cell r="L507"/>
          <cell r="M507"/>
          <cell r="N507"/>
          <cell r="O507"/>
          <cell r="P507"/>
          <cell r="Q507"/>
          <cell r="R507"/>
          <cell r="S507">
            <v>0</v>
          </cell>
          <cell r="T507"/>
          <cell r="U507">
            <v>0</v>
          </cell>
          <cell r="V507">
            <v>0</v>
          </cell>
          <cell r="W507">
            <v>0</v>
          </cell>
          <cell r="X507">
            <v>0</v>
          </cell>
          <cell r="Y507">
            <v>0</v>
          </cell>
          <cell r="Z507">
            <v>0</v>
          </cell>
          <cell r="AA507">
            <v>0</v>
          </cell>
          <cell r="AB507">
            <v>0</v>
          </cell>
          <cell r="AC507">
            <v>0</v>
          </cell>
          <cell r="AD507">
            <v>0</v>
          </cell>
          <cell r="AE507">
            <v>0</v>
          </cell>
          <cell r="AF507">
            <v>0</v>
          </cell>
          <cell r="AG507">
            <v>0</v>
          </cell>
          <cell r="AH507">
            <v>0</v>
          </cell>
          <cell r="AI507">
            <v>0</v>
          </cell>
          <cell r="AJ507">
            <v>0</v>
          </cell>
          <cell r="AK507">
            <v>0</v>
          </cell>
          <cell r="AL507">
            <v>0</v>
          </cell>
          <cell r="AM507">
            <v>0</v>
          </cell>
          <cell r="AN507">
            <v>0</v>
          </cell>
          <cell r="AO507" t="str">
            <v/>
          </cell>
          <cell r="AQ507"/>
          <cell r="AR507"/>
          <cell r="AS507"/>
          <cell r="AT507"/>
          <cell r="AU507"/>
          <cell r="AV507"/>
          <cell r="AW507"/>
          <cell r="AX507">
            <v>0</v>
          </cell>
          <cell r="AY507"/>
          <cell r="AZ507">
            <v>0</v>
          </cell>
          <cell r="BA507">
            <v>0</v>
          </cell>
          <cell r="BB507">
            <v>0</v>
          </cell>
          <cell r="BC507">
            <v>0</v>
          </cell>
          <cell r="BD507">
            <v>0</v>
          </cell>
          <cell r="BE507">
            <v>0</v>
          </cell>
          <cell r="BF507">
            <v>0</v>
          </cell>
          <cell r="BG507">
            <v>0</v>
          </cell>
          <cell r="BH507">
            <v>0</v>
          </cell>
          <cell r="BI507">
            <v>0</v>
          </cell>
          <cell r="BJ507">
            <v>0</v>
          </cell>
          <cell r="BK507">
            <v>0</v>
          </cell>
          <cell r="BL507">
            <v>0</v>
          </cell>
          <cell r="BM507">
            <v>0</v>
          </cell>
          <cell r="BN507">
            <v>0</v>
          </cell>
          <cell r="BO507">
            <v>0</v>
          </cell>
          <cell r="BP507">
            <v>0</v>
          </cell>
          <cell r="BQ507">
            <v>0</v>
          </cell>
          <cell r="BR507">
            <v>0</v>
          </cell>
          <cell r="BS507">
            <v>0</v>
          </cell>
          <cell r="BT507">
            <v>0</v>
          </cell>
          <cell r="BV507" t="str">
            <v>Energy Reinvestment LDC Innovation Fund Pilot Program2017Current year savings</v>
          </cell>
        </row>
        <row r="508">
          <cell r="L508"/>
          <cell r="M508"/>
          <cell r="N508"/>
          <cell r="O508"/>
          <cell r="P508"/>
          <cell r="Q508"/>
          <cell r="R508"/>
          <cell r="S508">
            <v>0</v>
          </cell>
          <cell r="T508"/>
          <cell r="U508">
            <v>0</v>
          </cell>
          <cell r="V508">
            <v>0</v>
          </cell>
          <cell r="W508">
            <v>0</v>
          </cell>
          <cell r="X508">
            <v>0</v>
          </cell>
          <cell r="Y508">
            <v>0</v>
          </cell>
          <cell r="Z508">
            <v>0</v>
          </cell>
          <cell r="AA508">
            <v>0</v>
          </cell>
          <cell r="AB508">
            <v>0</v>
          </cell>
          <cell r="AC508">
            <v>0</v>
          </cell>
          <cell r="AD508">
            <v>0</v>
          </cell>
          <cell r="AE508">
            <v>0</v>
          </cell>
          <cell r="AF508">
            <v>0</v>
          </cell>
          <cell r="AG508">
            <v>0</v>
          </cell>
          <cell r="AH508">
            <v>0</v>
          </cell>
          <cell r="AI508">
            <v>0</v>
          </cell>
          <cell r="AJ508">
            <v>0</v>
          </cell>
          <cell r="AK508">
            <v>0</v>
          </cell>
          <cell r="AL508">
            <v>0</v>
          </cell>
          <cell r="AM508">
            <v>0</v>
          </cell>
          <cell r="AN508">
            <v>0</v>
          </cell>
          <cell r="AO508" t="str">
            <v/>
          </cell>
          <cell r="AQ508"/>
          <cell r="AR508"/>
          <cell r="AS508"/>
          <cell r="AT508"/>
          <cell r="AU508"/>
          <cell r="AV508"/>
          <cell r="AW508"/>
          <cell r="AX508">
            <v>8841</v>
          </cell>
          <cell r="AY508"/>
          <cell r="AZ508">
            <v>8841</v>
          </cell>
          <cell r="BA508">
            <v>8841</v>
          </cell>
          <cell r="BB508">
            <v>8841</v>
          </cell>
          <cell r="BC508">
            <v>8841</v>
          </cell>
          <cell r="BD508">
            <v>8841</v>
          </cell>
          <cell r="BE508">
            <v>8841</v>
          </cell>
          <cell r="BF508">
            <v>8841</v>
          </cell>
          <cell r="BG508">
            <v>8841</v>
          </cell>
          <cell r="BH508">
            <v>0</v>
          </cell>
          <cell r="BI508">
            <v>0</v>
          </cell>
          <cell r="BJ508">
            <v>0</v>
          </cell>
          <cell r="BK508">
            <v>0</v>
          </cell>
          <cell r="BL508">
            <v>0</v>
          </cell>
          <cell r="BM508">
            <v>0</v>
          </cell>
          <cell r="BN508">
            <v>0</v>
          </cell>
          <cell r="BO508">
            <v>0</v>
          </cell>
          <cell r="BP508">
            <v>0</v>
          </cell>
          <cell r="BQ508">
            <v>0</v>
          </cell>
          <cell r="BR508">
            <v>0</v>
          </cell>
          <cell r="BS508">
            <v>0</v>
          </cell>
          <cell r="BT508">
            <v>0</v>
          </cell>
          <cell r="BV508" t="str">
            <v>Process and Systems Upgrades Initiatives - Energy Manager Initiative2017Current year savings</v>
          </cell>
        </row>
        <row r="509">
          <cell r="L509"/>
          <cell r="M509"/>
          <cell r="N509"/>
          <cell r="O509"/>
          <cell r="P509"/>
          <cell r="Q509"/>
          <cell r="R509"/>
          <cell r="S509">
            <v>0</v>
          </cell>
          <cell r="T509"/>
          <cell r="U509">
            <v>0</v>
          </cell>
          <cell r="V509">
            <v>0</v>
          </cell>
          <cell r="W509">
            <v>0</v>
          </cell>
          <cell r="X509">
            <v>0</v>
          </cell>
          <cell r="Y509">
            <v>0</v>
          </cell>
          <cell r="Z509">
            <v>0</v>
          </cell>
          <cell r="AA509">
            <v>0</v>
          </cell>
          <cell r="AB509">
            <v>0</v>
          </cell>
          <cell r="AC509">
            <v>0</v>
          </cell>
          <cell r="AD509">
            <v>0</v>
          </cell>
          <cell r="AE509">
            <v>0</v>
          </cell>
          <cell r="AF509">
            <v>0</v>
          </cell>
          <cell r="AG509">
            <v>0</v>
          </cell>
          <cell r="AH509">
            <v>0</v>
          </cell>
          <cell r="AI509">
            <v>0</v>
          </cell>
          <cell r="AJ509">
            <v>0</v>
          </cell>
          <cell r="AK509">
            <v>0</v>
          </cell>
          <cell r="AL509">
            <v>0</v>
          </cell>
          <cell r="AM509">
            <v>0</v>
          </cell>
          <cell r="AN509">
            <v>0</v>
          </cell>
          <cell r="AO509">
            <v>0</v>
          </cell>
          <cell r="AQ509"/>
          <cell r="AR509"/>
          <cell r="AS509"/>
          <cell r="AT509"/>
          <cell r="AU509"/>
          <cell r="AV509"/>
          <cell r="AW509"/>
          <cell r="AX509">
            <v>0</v>
          </cell>
          <cell r="AY509"/>
          <cell r="AZ509">
            <v>0</v>
          </cell>
          <cell r="BA509">
            <v>0</v>
          </cell>
          <cell r="BB509">
            <v>0</v>
          </cell>
          <cell r="BC509">
            <v>0</v>
          </cell>
          <cell r="BD509">
            <v>0</v>
          </cell>
          <cell r="BE509">
            <v>0</v>
          </cell>
          <cell r="BF509">
            <v>0</v>
          </cell>
          <cell r="BG509">
            <v>0</v>
          </cell>
          <cell r="BH509">
            <v>0</v>
          </cell>
          <cell r="BI509">
            <v>0</v>
          </cell>
          <cell r="BJ509">
            <v>0</v>
          </cell>
          <cell r="BK509">
            <v>0</v>
          </cell>
          <cell r="BL509">
            <v>0</v>
          </cell>
          <cell r="BM509">
            <v>0</v>
          </cell>
          <cell r="BN509">
            <v>0</v>
          </cell>
          <cell r="BO509">
            <v>0</v>
          </cell>
          <cell r="BP509">
            <v>0</v>
          </cell>
          <cell r="BQ509">
            <v>0</v>
          </cell>
          <cell r="BR509">
            <v>0</v>
          </cell>
          <cell r="BS509">
            <v>0</v>
          </cell>
          <cell r="BT509">
            <v>0</v>
          </cell>
          <cell r="BV509" t="str">
            <v>Hotel/Motel LDC Innovation Fund Pilot Program2017Current year savings</v>
          </cell>
        </row>
        <row r="510">
          <cell r="L510"/>
          <cell r="M510"/>
          <cell r="N510"/>
          <cell r="O510"/>
          <cell r="P510"/>
          <cell r="Q510"/>
          <cell r="R510"/>
          <cell r="S510">
            <v>0</v>
          </cell>
          <cell r="T510"/>
          <cell r="U510">
            <v>0</v>
          </cell>
          <cell r="V510">
            <v>0</v>
          </cell>
          <cell r="W510">
            <v>0</v>
          </cell>
          <cell r="X510">
            <v>0</v>
          </cell>
          <cell r="Y510">
            <v>0</v>
          </cell>
          <cell r="Z510">
            <v>0</v>
          </cell>
          <cell r="AA510">
            <v>0</v>
          </cell>
          <cell r="AB510">
            <v>0</v>
          </cell>
          <cell r="AC510">
            <v>0</v>
          </cell>
          <cell r="AD510">
            <v>0</v>
          </cell>
          <cell r="AE510">
            <v>0</v>
          </cell>
          <cell r="AF510">
            <v>0</v>
          </cell>
          <cell r="AG510">
            <v>0</v>
          </cell>
          <cell r="AH510">
            <v>0</v>
          </cell>
          <cell r="AI510">
            <v>0</v>
          </cell>
          <cell r="AJ510">
            <v>0</v>
          </cell>
          <cell r="AK510">
            <v>0</v>
          </cell>
          <cell r="AL510">
            <v>0</v>
          </cell>
          <cell r="AM510">
            <v>0</v>
          </cell>
          <cell r="AN510">
            <v>0</v>
          </cell>
          <cell r="AO510" t="str">
            <v/>
          </cell>
          <cell r="AQ510"/>
          <cell r="AR510"/>
          <cell r="AS510"/>
          <cell r="AT510"/>
          <cell r="AU510"/>
          <cell r="AV510"/>
          <cell r="AW510"/>
          <cell r="AX510">
            <v>0</v>
          </cell>
          <cell r="AY510"/>
          <cell r="AZ510">
            <v>0</v>
          </cell>
          <cell r="BA510">
            <v>0</v>
          </cell>
          <cell r="BB510">
            <v>0</v>
          </cell>
          <cell r="BC510">
            <v>0</v>
          </cell>
          <cell r="BD510">
            <v>0</v>
          </cell>
          <cell r="BE510">
            <v>0</v>
          </cell>
          <cell r="BF510">
            <v>0</v>
          </cell>
          <cell r="BG510">
            <v>0</v>
          </cell>
          <cell r="BH510">
            <v>0</v>
          </cell>
          <cell r="BI510">
            <v>0</v>
          </cell>
          <cell r="BJ510">
            <v>0</v>
          </cell>
          <cell r="BK510">
            <v>0</v>
          </cell>
          <cell r="BL510">
            <v>0</v>
          </cell>
          <cell r="BM510">
            <v>0</v>
          </cell>
          <cell r="BN510">
            <v>0</v>
          </cell>
          <cell r="BO510">
            <v>0</v>
          </cell>
          <cell r="BP510">
            <v>0</v>
          </cell>
          <cell r="BQ510">
            <v>0</v>
          </cell>
          <cell r="BR510">
            <v>0</v>
          </cell>
          <cell r="BS510">
            <v>0</v>
          </cell>
          <cell r="BT510">
            <v>0</v>
          </cell>
          <cell r="BV510" t="str">
            <v>Intelligent Air Technology LDC Innovation Fund Pilot Program2017Current year savings</v>
          </cell>
        </row>
        <row r="511">
          <cell r="L511"/>
          <cell r="M511"/>
          <cell r="N511"/>
          <cell r="O511"/>
          <cell r="P511"/>
          <cell r="Q511"/>
          <cell r="R511"/>
          <cell r="S511">
            <v>0</v>
          </cell>
          <cell r="T511"/>
          <cell r="U511">
            <v>0</v>
          </cell>
          <cell r="V511">
            <v>0</v>
          </cell>
          <cell r="W511">
            <v>0</v>
          </cell>
          <cell r="X511">
            <v>0</v>
          </cell>
          <cell r="Y511">
            <v>0</v>
          </cell>
          <cell r="Z511">
            <v>0</v>
          </cell>
          <cell r="AA511">
            <v>0</v>
          </cell>
          <cell r="AB511">
            <v>0</v>
          </cell>
          <cell r="AC511">
            <v>0</v>
          </cell>
          <cell r="AD511">
            <v>0</v>
          </cell>
          <cell r="AE511">
            <v>0</v>
          </cell>
          <cell r="AF511">
            <v>0</v>
          </cell>
          <cell r="AG511">
            <v>0</v>
          </cell>
          <cell r="AH511">
            <v>0</v>
          </cell>
          <cell r="AI511">
            <v>0</v>
          </cell>
          <cell r="AJ511">
            <v>0</v>
          </cell>
          <cell r="AK511">
            <v>0</v>
          </cell>
          <cell r="AL511">
            <v>0</v>
          </cell>
          <cell r="AM511">
            <v>0</v>
          </cell>
          <cell r="AN511">
            <v>0</v>
          </cell>
          <cell r="AO511" t="str">
            <v/>
          </cell>
          <cell r="AQ511"/>
          <cell r="AR511"/>
          <cell r="AS511"/>
          <cell r="AT511"/>
          <cell r="AU511"/>
          <cell r="AV511"/>
          <cell r="AW511"/>
          <cell r="AX511">
            <v>0</v>
          </cell>
          <cell r="AY511"/>
          <cell r="AZ511">
            <v>0</v>
          </cell>
          <cell r="BA511">
            <v>0</v>
          </cell>
          <cell r="BB511">
            <v>0</v>
          </cell>
          <cell r="BC511">
            <v>0</v>
          </cell>
          <cell r="BD511">
            <v>0</v>
          </cell>
          <cell r="BE511">
            <v>0</v>
          </cell>
          <cell r="BF511">
            <v>0</v>
          </cell>
          <cell r="BG511">
            <v>0</v>
          </cell>
          <cell r="BH511">
            <v>0</v>
          </cell>
          <cell r="BI511">
            <v>0</v>
          </cell>
          <cell r="BJ511">
            <v>0</v>
          </cell>
          <cell r="BK511">
            <v>0</v>
          </cell>
          <cell r="BL511">
            <v>0</v>
          </cell>
          <cell r="BM511">
            <v>0</v>
          </cell>
          <cell r="BN511">
            <v>0</v>
          </cell>
          <cell r="BO511">
            <v>0</v>
          </cell>
          <cell r="BP511">
            <v>0</v>
          </cell>
          <cell r="BQ511">
            <v>0</v>
          </cell>
          <cell r="BR511">
            <v>0</v>
          </cell>
          <cell r="BS511">
            <v>0</v>
          </cell>
          <cell r="BT511">
            <v>0</v>
          </cell>
          <cell r="BV511" t="str">
            <v>OPsaver LDC Innovation Fund Pilot Program2017Current year savings</v>
          </cell>
        </row>
        <row r="512">
          <cell r="L512"/>
          <cell r="M512"/>
          <cell r="N512"/>
          <cell r="O512"/>
          <cell r="P512"/>
          <cell r="Q512"/>
          <cell r="R512"/>
          <cell r="S512">
            <v>0</v>
          </cell>
          <cell r="T512"/>
          <cell r="U512">
            <v>0</v>
          </cell>
          <cell r="V512">
            <v>0</v>
          </cell>
          <cell r="W512">
            <v>0</v>
          </cell>
          <cell r="X512">
            <v>0</v>
          </cell>
          <cell r="Y512">
            <v>0</v>
          </cell>
          <cell r="Z512">
            <v>0</v>
          </cell>
          <cell r="AA512">
            <v>0</v>
          </cell>
          <cell r="AB512">
            <v>0</v>
          </cell>
          <cell r="AC512">
            <v>0</v>
          </cell>
          <cell r="AD512">
            <v>0</v>
          </cell>
          <cell r="AE512">
            <v>0</v>
          </cell>
          <cell r="AF512">
            <v>0</v>
          </cell>
          <cell r="AG512">
            <v>0</v>
          </cell>
          <cell r="AH512">
            <v>0</v>
          </cell>
          <cell r="AI512">
            <v>0</v>
          </cell>
          <cell r="AJ512">
            <v>0</v>
          </cell>
          <cell r="AK512">
            <v>0</v>
          </cell>
          <cell r="AL512">
            <v>0</v>
          </cell>
          <cell r="AM512">
            <v>0</v>
          </cell>
          <cell r="AN512">
            <v>0</v>
          </cell>
          <cell r="AO512">
            <v>0</v>
          </cell>
          <cell r="AQ512"/>
          <cell r="AR512"/>
          <cell r="AS512"/>
          <cell r="AT512"/>
          <cell r="AU512"/>
          <cell r="AV512"/>
          <cell r="AW512"/>
          <cell r="AX512">
            <v>0</v>
          </cell>
          <cell r="AY512"/>
          <cell r="AZ512">
            <v>0</v>
          </cell>
          <cell r="BA512">
            <v>0</v>
          </cell>
          <cell r="BB512">
            <v>0</v>
          </cell>
          <cell r="BC512">
            <v>0</v>
          </cell>
          <cell r="BD512">
            <v>0</v>
          </cell>
          <cell r="BE512">
            <v>0</v>
          </cell>
          <cell r="BF512">
            <v>0</v>
          </cell>
          <cell r="BG512">
            <v>0</v>
          </cell>
          <cell r="BH512">
            <v>0</v>
          </cell>
          <cell r="BI512">
            <v>0</v>
          </cell>
          <cell r="BJ512">
            <v>0</v>
          </cell>
          <cell r="BK512">
            <v>0</v>
          </cell>
          <cell r="BL512">
            <v>0</v>
          </cell>
          <cell r="BM512">
            <v>0</v>
          </cell>
          <cell r="BN512">
            <v>0</v>
          </cell>
          <cell r="BO512">
            <v>0</v>
          </cell>
          <cell r="BP512">
            <v>0</v>
          </cell>
          <cell r="BQ512">
            <v>0</v>
          </cell>
          <cell r="BR512">
            <v>0</v>
          </cell>
          <cell r="BS512">
            <v>0</v>
          </cell>
          <cell r="BT512">
            <v>0</v>
          </cell>
          <cell r="BV512" t="str">
            <v>PUMPsaver LDC Innovation Fund Pilot Program2017Current year savings</v>
          </cell>
        </row>
        <row r="513">
          <cell r="L513"/>
          <cell r="M513"/>
          <cell r="N513"/>
          <cell r="O513"/>
          <cell r="P513"/>
          <cell r="Q513"/>
          <cell r="R513"/>
          <cell r="S513">
            <v>0</v>
          </cell>
          <cell r="T513"/>
          <cell r="U513">
            <v>0</v>
          </cell>
          <cell r="V513">
            <v>0</v>
          </cell>
          <cell r="W513">
            <v>0</v>
          </cell>
          <cell r="X513">
            <v>0</v>
          </cell>
          <cell r="Y513">
            <v>0</v>
          </cell>
          <cell r="Z513">
            <v>0</v>
          </cell>
          <cell r="AA513">
            <v>0</v>
          </cell>
          <cell r="AB513">
            <v>0</v>
          </cell>
          <cell r="AC513">
            <v>0</v>
          </cell>
          <cell r="AD513">
            <v>0</v>
          </cell>
          <cell r="AE513">
            <v>0</v>
          </cell>
          <cell r="AF513">
            <v>0</v>
          </cell>
          <cell r="AG513">
            <v>0</v>
          </cell>
          <cell r="AH513">
            <v>0</v>
          </cell>
          <cell r="AI513">
            <v>0</v>
          </cell>
          <cell r="AJ513">
            <v>0</v>
          </cell>
          <cell r="AK513">
            <v>0</v>
          </cell>
          <cell r="AL513">
            <v>0</v>
          </cell>
          <cell r="AM513">
            <v>0</v>
          </cell>
          <cell r="AN513">
            <v>0</v>
          </cell>
          <cell r="AO513" t="str">
            <v/>
          </cell>
          <cell r="AQ513"/>
          <cell r="AR513"/>
          <cell r="AS513"/>
          <cell r="AT513"/>
          <cell r="AU513"/>
          <cell r="AV513"/>
          <cell r="AW513"/>
          <cell r="AX513">
            <v>0</v>
          </cell>
          <cell r="AY513"/>
          <cell r="AZ513">
            <v>0</v>
          </cell>
          <cell r="BA513">
            <v>0</v>
          </cell>
          <cell r="BB513">
            <v>0</v>
          </cell>
          <cell r="BC513">
            <v>0</v>
          </cell>
          <cell r="BD513">
            <v>0</v>
          </cell>
          <cell r="BE513">
            <v>0</v>
          </cell>
          <cell r="BF513">
            <v>0</v>
          </cell>
          <cell r="BG513">
            <v>0</v>
          </cell>
          <cell r="BH513">
            <v>0</v>
          </cell>
          <cell r="BI513">
            <v>0</v>
          </cell>
          <cell r="BJ513">
            <v>0</v>
          </cell>
          <cell r="BK513">
            <v>0</v>
          </cell>
          <cell r="BL513">
            <v>0</v>
          </cell>
          <cell r="BM513">
            <v>0</v>
          </cell>
          <cell r="BN513">
            <v>0</v>
          </cell>
          <cell r="BO513">
            <v>0</v>
          </cell>
          <cell r="BP513">
            <v>0</v>
          </cell>
          <cell r="BQ513">
            <v>0</v>
          </cell>
          <cell r="BR513">
            <v>0</v>
          </cell>
          <cell r="BS513">
            <v>0</v>
          </cell>
          <cell r="BT513">
            <v>0</v>
          </cell>
          <cell r="BV513" t="str">
            <v>Residential Direct Install LDC Innovation Fund Pilot Program2017Current year savings</v>
          </cell>
        </row>
        <row r="514">
          <cell r="L514"/>
          <cell r="M514"/>
          <cell r="N514"/>
          <cell r="O514"/>
          <cell r="P514"/>
          <cell r="Q514"/>
          <cell r="R514"/>
          <cell r="S514">
            <v>0</v>
          </cell>
          <cell r="T514"/>
          <cell r="U514">
            <v>0</v>
          </cell>
          <cell r="V514">
            <v>0</v>
          </cell>
          <cell r="W514">
            <v>0</v>
          </cell>
          <cell r="X514">
            <v>0</v>
          </cell>
          <cell r="Y514">
            <v>0</v>
          </cell>
          <cell r="Z514">
            <v>0</v>
          </cell>
          <cell r="AA514">
            <v>0</v>
          </cell>
          <cell r="AB514">
            <v>0</v>
          </cell>
          <cell r="AC514">
            <v>0</v>
          </cell>
          <cell r="AD514">
            <v>0</v>
          </cell>
          <cell r="AE514">
            <v>0</v>
          </cell>
          <cell r="AF514">
            <v>0</v>
          </cell>
          <cell r="AG514">
            <v>0</v>
          </cell>
          <cell r="AH514">
            <v>0</v>
          </cell>
          <cell r="AI514">
            <v>0</v>
          </cell>
          <cell r="AJ514">
            <v>0</v>
          </cell>
          <cell r="AK514">
            <v>0</v>
          </cell>
          <cell r="AL514">
            <v>0</v>
          </cell>
          <cell r="AM514">
            <v>0</v>
          </cell>
          <cell r="AN514">
            <v>0</v>
          </cell>
          <cell r="AO514" t="str">
            <v/>
          </cell>
          <cell r="AQ514"/>
          <cell r="AR514"/>
          <cell r="AS514"/>
          <cell r="AT514"/>
          <cell r="AU514"/>
          <cell r="AV514"/>
          <cell r="AW514"/>
          <cell r="AX514">
            <v>0</v>
          </cell>
          <cell r="AY514"/>
          <cell r="AZ514">
            <v>0</v>
          </cell>
          <cell r="BA514">
            <v>0</v>
          </cell>
          <cell r="BB514">
            <v>0</v>
          </cell>
          <cell r="BC514">
            <v>0</v>
          </cell>
          <cell r="BD514">
            <v>0</v>
          </cell>
          <cell r="BE514">
            <v>0</v>
          </cell>
          <cell r="BF514">
            <v>0</v>
          </cell>
          <cell r="BG514">
            <v>0</v>
          </cell>
          <cell r="BH514">
            <v>0</v>
          </cell>
          <cell r="BI514">
            <v>0</v>
          </cell>
          <cell r="BJ514">
            <v>0</v>
          </cell>
          <cell r="BK514">
            <v>0</v>
          </cell>
          <cell r="BL514">
            <v>0</v>
          </cell>
          <cell r="BM514">
            <v>0</v>
          </cell>
          <cell r="BN514">
            <v>0</v>
          </cell>
          <cell r="BO514">
            <v>0</v>
          </cell>
          <cell r="BP514">
            <v>0</v>
          </cell>
          <cell r="BQ514">
            <v>0</v>
          </cell>
          <cell r="BR514">
            <v>0</v>
          </cell>
          <cell r="BS514">
            <v>0</v>
          </cell>
          <cell r="BT514">
            <v>0</v>
          </cell>
          <cell r="BV514" t="str">
            <v>Residential Direct Mail LDC Innovation Fund Pilot Program2017Current year savings</v>
          </cell>
        </row>
        <row r="515">
          <cell r="L515"/>
          <cell r="M515"/>
          <cell r="N515"/>
          <cell r="O515"/>
          <cell r="P515"/>
          <cell r="Q515"/>
          <cell r="R515"/>
          <cell r="S515">
            <v>0</v>
          </cell>
          <cell r="T515"/>
          <cell r="U515">
            <v>0</v>
          </cell>
          <cell r="V515">
            <v>0</v>
          </cell>
          <cell r="W515">
            <v>0</v>
          </cell>
          <cell r="X515">
            <v>0</v>
          </cell>
          <cell r="Y515">
            <v>0</v>
          </cell>
          <cell r="Z515">
            <v>0</v>
          </cell>
          <cell r="AA515">
            <v>0</v>
          </cell>
          <cell r="AB515">
            <v>0</v>
          </cell>
          <cell r="AC515">
            <v>0</v>
          </cell>
          <cell r="AD515">
            <v>0</v>
          </cell>
          <cell r="AE515">
            <v>0</v>
          </cell>
          <cell r="AF515">
            <v>0</v>
          </cell>
          <cell r="AG515">
            <v>0</v>
          </cell>
          <cell r="AH515">
            <v>0</v>
          </cell>
          <cell r="AI515">
            <v>0</v>
          </cell>
          <cell r="AJ515">
            <v>0</v>
          </cell>
          <cell r="AK515">
            <v>0</v>
          </cell>
          <cell r="AL515">
            <v>0</v>
          </cell>
          <cell r="AM515">
            <v>0</v>
          </cell>
          <cell r="AN515">
            <v>0</v>
          </cell>
          <cell r="AO515">
            <v>0</v>
          </cell>
          <cell r="AQ515"/>
          <cell r="AR515"/>
          <cell r="AS515"/>
          <cell r="AT515"/>
          <cell r="AU515"/>
          <cell r="AV515"/>
          <cell r="AW515"/>
          <cell r="AX515">
            <v>0</v>
          </cell>
          <cell r="AY515"/>
          <cell r="AZ515">
            <v>0</v>
          </cell>
          <cell r="BA515">
            <v>0</v>
          </cell>
          <cell r="BB515">
            <v>0</v>
          </cell>
          <cell r="BC515">
            <v>0</v>
          </cell>
          <cell r="BD515">
            <v>0</v>
          </cell>
          <cell r="BE515">
            <v>0</v>
          </cell>
          <cell r="BF515">
            <v>0</v>
          </cell>
          <cell r="BG515">
            <v>0</v>
          </cell>
          <cell r="BH515">
            <v>0</v>
          </cell>
          <cell r="BI515">
            <v>0</v>
          </cell>
          <cell r="BJ515">
            <v>0</v>
          </cell>
          <cell r="BK515">
            <v>0</v>
          </cell>
          <cell r="BL515">
            <v>0</v>
          </cell>
          <cell r="BM515">
            <v>0</v>
          </cell>
          <cell r="BN515">
            <v>0</v>
          </cell>
          <cell r="BO515">
            <v>0</v>
          </cell>
          <cell r="BP515">
            <v>0</v>
          </cell>
          <cell r="BQ515">
            <v>0</v>
          </cell>
          <cell r="BR515">
            <v>0</v>
          </cell>
          <cell r="BS515">
            <v>0</v>
          </cell>
          <cell r="BT515">
            <v>0</v>
          </cell>
          <cell r="BV515" t="str">
            <v>Residential Ductless Heat Pump LDC Innovation Fund Pilot Program2017Current year savings</v>
          </cell>
        </row>
        <row r="516">
          <cell r="L516"/>
          <cell r="M516"/>
          <cell r="N516"/>
          <cell r="O516"/>
          <cell r="P516"/>
          <cell r="Q516"/>
          <cell r="R516"/>
          <cell r="S516">
            <v>0</v>
          </cell>
          <cell r="T516"/>
          <cell r="U516">
            <v>0</v>
          </cell>
          <cell r="V516">
            <v>0</v>
          </cell>
          <cell r="W516">
            <v>0</v>
          </cell>
          <cell r="X516">
            <v>0</v>
          </cell>
          <cell r="Y516">
            <v>0</v>
          </cell>
          <cell r="Z516">
            <v>0</v>
          </cell>
          <cell r="AA516">
            <v>0</v>
          </cell>
          <cell r="AB516">
            <v>0</v>
          </cell>
          <cell r="AC516">
            <v>0</v>
          </cell>
          <cell r="AD516">
            <v>0</v>
          </cell>
          <cell r="AE516">
            <v>0</v>
          </cell>
          <cell r="AF516">
            <v>0</v>
          </cell>
          <cell r="AG516">
            <v>0</v>
          </cell>
          <cell r="AH516">
            <v>0</v>
          </cell>
          <cell r="AI516">
            <v>0</v>
          </cell>
          <cell r="AJ516">
            <v>0</v>
          </cell>
          <cell r="AK516">
            <v>0</v>
          </cell>
          <cell r="AL516">
            <v>0</v>
          </cell>
          <cell r="AM516">
            <v>0</v>
          </cell>
          <cell r="AN516">
            <v>0</v>
          </cell>
          <cell r="AO516" t="str">
            <v/>
          </cell>
          <cell r="AQ516"/>
          <cell r="AR516"/>
          <cell r="AS516"/>
          <cell r="AT516"/>
          <cell r="AU516"/>
          <cell r="AV516"/>
          <cell r="AW516"/>
          <cell r="AX516">
            <v>0</v>
          </cell>
          <cell r="AY516"/>
          <cell r="AZ516">
            <v>0</v>
          </cell>
          <cell r="BA516">
            <v>0</v>
          </cell>
          <cell r="BB516">
            <v>0</v>
          </cell>
          <cell r="BC516">
            <v>0</v>
          </cell>
          <cell r="BD516">
            <v>0</v>
          </cell>
          <cell r="BE516">
            <v>0</v>
          </cell>
          <cell r="BF516">
            <v>0</v>
          </cell>
          <cell r="BG516">
            <v>0</v>
          </cell>
          <cell r="BH516">
            <v>0</v>
          </cell>
          <cell r="BI516">
            <v>0</v>
          </cell>
          <cell r="BJ516">
            <v>0</v>
          </cell>
          <cell r="BK516">
            <v>0</v>
          </cell>
          <cell r="BL516">
            <v>0</v>
          </cell>
          <cell r="BM516">
            <v>0</v>
          </cell>
          <cell r="BN516">
            <v>0</v>
          </cell>
          <cell r="BO516">
            <v>0</v>
          </cell>
          <cell r="BP516">
            <v>0</v>
          </cell>
          <cell r="BQ516">
            <v>0</v>
          </cell>
          <cell r="BR516">
            <v>0</v>
          </cell>
          <cell r="BS516">
            <v>0</v>
          </cell>
          <cell r="BT516">
            <v>0</v>
          </cell>
          <cell r="BV516" t="str">
            <v>Retrocomissioning LDC Innovation Fund Pilot Program2017Current year savings</v>
          </cell>
        </row>
        <row r="517">
          <cell r="L517"/>
          <cell r="M517"/>
          <cell r="N517"/>
          <cell r="O517"/>
          <cell r="P517"/>
          <cell r="Q517"/>
          <cell r="R517"/>
          <cell r="S517">
            <v>0</v>
          </cell>
          <cell r="T517"/>
          <cell r="U517">
            <v>0</v>
          </cell>
          <cell r="V517">
            <v>0</v>
          </cell>
          <cell r="W517">
            <v>0</v>
          </cell>
          <cell r="X517">
            <v>0</v>
          </cell>
          <cell r="Y517">
            <v>0</v>
          </cell>
          <cell r="Z517">
            <v>0</v>
          </cell>
          <cell r="AA517">
            <v>0</v>
          </cell>
          <cell r="AB517">
            <v>0</v>
          </cell>
          <cell r="AC517">
            <v>0</v>
          </cell>
          <cell r="AD517">
            <v>0</v>
          </cell>
          <cell r="AE517">
            <v>0</v>
          </cell>
          <cell r="AF517">
            <v>0</v>
          </cell>
          <cell r="AG517">
            <v>0</v>
          </cell>
          <cell r="AH517">
            <v>0</v>
          </cell>
          <cell r="AI517">
            <v>0</v>
          </cell>
          <cell r="AJ517">
            <v>0</v>
          </cell>
          <cell r="AK517">
            <v>0</v>
          </cell>
          <cell r="AL517">
            <v>0</v>
          </cell>
          <cell r="AM517">
            <v>0</v>
          </cell>
          <cell r="AN517">
            <v>0</v>
          </cell>
          <cell r="AO517" t="str">
            <v/>
          </cell>
          <cell r="AQ517"/>
          <cell r="AR517"/>
          <cell r="AS517"/>
          <cell r="AT517"/>
          <cell r="AU517"/>
          <cell r="AV517"/>
          <cell r="AW517"/>
          <cell r="AX517">
            <v>0</v>
          </cell>
          <cell r="AY517"/>
          <cell r="AZ517">
            <v>0</v>
          </cell>
          <cell r="BA517">
            <v>0</v>
          </cell>
          <cell r="BB517">
            <v>0</v>
          </cell>
          <cell r="BC517">
            <v>0</v>
          </cell>
          <cell r="BD517">
            <v>0</v>
          </cell>
          <cell r="BE517">
            <v>0</v>
          </cell>
          <cell r="BF517">
            <v>0</v>
          </cell>
          <cell r="BG517">
            <v>0</v>
          </cell>
          <cell r="BH517">
            <v>0</v>
          </cell>
          <cell r="BI517">
            <v>0</v>
          </cell>
          <cell r="BJ517">
            <v>0</v>
          </cell>
          <cell r="BK517">
            <v>0</v>
          </cell>
          <cell r="BL517">
            <v>0</v>
          </cell>
          <cell r="BM517">
            <v>0</v>
          </cell>
          <cell r="BN517">
            <v>0</v>
          </cell>
          <cell r="BO517">
            <v>0</v>
          </cell>
          <cell r="BP517">
            <v>0</v>
          </cell>
          <cell r="BQ517">
            <v>0</v>
          </cell>
          <cell r="BR517">
            <v>0</v>
          </cell>
          <cell r="BS517">
            <v>0</v>
          </cell>
          <cell r="BT517">
            <v>0</v>
          </cell>
          <cell r="BV517" t="str">
            <v>RTUsaver LDC Innovation Fund Pilot Program2017Current year savings</v>
          </cell>
        </row>
        <row r="518">
          <cell r="L518"/>
          <cell r="M518"/>
          <cell r="N518"/>
          <cell r="O518"/>
          <cell r="P518"/>
          <cell r="Q518"/>
          <cell r="R518"/>
          <cell r="S518">
            <v>0</v>
          </cell>
          <cell r="T518"/>
          <cell r="U518">
            <v>0</v>
          </cell>
          <cell r="V518">
            <v>0</v>
          </cell>
          <cell r="W518">
            <v>0</v>
          </cell>
          <cell r="X518">
            <v>0</v>
          </cell>
          <cell r="Y518">
            <v>0</v>
          </cell>
          <cell r="Z518">
            <v>0</v>
          </cell>
          <cell r="AA518">
            <v>0</v>
          </cell>
          <cell r="AB518">
            <v>0</v>
          </cell>
          <cell r="AC518">
            <v>0</v>
          </cell>
          <cell r="AD518">
            <v>0</v>
          </cell>
          <cell r="AE518">
            <v>0</v>
          </cell>
          <cell r="AF518">
            <v>0</v>
          </cell>
          <cell r="AG518">
            <v>0</v>
          </cell>
          <cell r="AH518">
            <v>0</v>
          </cell>
          <cell r="AI518">
            <v>0</v>
          </cell>
          <cell r="AJ518">
            <v>0</v>
          </cell>
          <cell r="AK518">
            <v>0</v>
          </cell>
          <cell r="AL518">
            <v>0</v>
          </cell>
          <cell r="AM518">
            <v>0</v>
          </cell>
          <cell r="AN518">
            <v>0</v>
          </cell>
          <cell r="AO518">
            <v>0</v>
          </cell>
          <cell r="AQ518"/>
          <cell r="AR518"/>
          <cell r="AS518"/>
          <cell r="AT518"/>
          <cell r="AU518"/>
          <cell r="AV518"/>
          <cell r="AW518"/>
          <cell r="AX518">
            <v>0</v>
          </cell>
          <cell r="AY518"/>
          <cell r="AZ518">
            <v>0</v>
          </cell>
          <cell r="BA518">
            <v>0</v>
          </cell>
          <cell r="BB518">
            <v>0</v>
          </cell>
          <cell r="BC518">
            <v>0</v>
          </cell>
          <cell r="BD518">
            <v>0</v>
          </cell>
          <cell r="BE518">
            <v>0</v>
          </cell>
          <cell r="BF518">
            <v>0</v>
          </cell>
          <cell r="BG518">
            <v>0</v>
          </cell>
          <cell r="BH518">
            <v>0</v>
          </cell>
          <cell r="BI518">
            <v>0</v>
          </cell>
          <cell r="BJ518">
            <v>0</v>
          </cell>
          <cell r="BK518">
            <v>0</v>
          </cell>
          <cell r="BL518">
            <v>0</v>
          </cell>
          <cell r="BM518">
            <v>0</v>
          </cell>
          <cell r="BN518">
            <v>0</v>
          </cell>
          <cell r="BO518">
            <v>0</v>
          </cell>
          <cell r="BP518">
            <v>0</v>
          </cell>
          <cell r="BQ518">
            <v>0</v>
          </cell>
          <cell r="BR518">
            <v>0</v>
          </cell>
          <cell r="BS518">
            <v>0</v>
          </cell>
          <cell r="BT518">
            <v>0</v>
          </cell>
          <cell r="BV518" t="str">
            <v>Small &amp; Medium Business Energy Management System LDC Innovation Fund Pilot Program2017Current year savings</v>
          </cell>
        </row>
        <row r="519">
          <cell r="L519"/>
          <cell r="M519"/>
          <cell r="N519"/>
          <cell r="O519"/>
          <cell r="P519"/>
          <cell r="Q519"/>
          <cell r="R519"/>
          <cell r="S519">
            <v>0</v>
          </cell>
          <cell r="T519"/>
          <cell r="U519">
            <v>0</v>
          </cell>
          <cell r="V519">
            <v>0</v>
          </cell>
          <cell r="W519">
            <v>0</v>
          </cell>
          <cell r="X519">
            <v>0</v>
          </cell>
          <cell r="Y519">
            <v>0</v>
          </cell>
          <cell r="Z519">
            <v>0</v>
          </cell>
          <cell r="AA519">
            <v>0</v>
          </cell>
          <cell r="AB519">
            <v>0</v>
          </cell>
          <cell r="AC519">
            <v>0</v>
          </cell>
          <cell r="AD519">
            <v>0</v>
          </cell>
          <cell r="AE519">
            <v>0</v>
          </cell>
          <cell r="AF519">
            <v>0</v>
          </cell>
          <cell r="AG519">
            <v>0</v>
          </cell>
          <cell r="AH519">
            <v>0</v>
          </cell>
          <cell r="AI519">
            <v>0</v>
          </cell>
          <cell r="AJ519">
            <v>0</v>
          </cell>
          <cell r="AK519">
            <v>0</v>
          </cell>
          <cell r="AL519">
            <v>0</v>
          </cell>
          <cell r="AM519">
            <v>0</v>
          </cell>
          <cell r="AN519">
            <v>0</v>
          </cell>
          <cell r="AO519" t="str">
            <v/>
          </cell>
          <cell r="AQ519"/>
          <cell r="AR519"/>
          <cell r="AS519"/>
          <cell r="AT519"/>
          <cell r="AU519"/>
          <cell r="AV519"/>
          <cell r="AW519"/>
          <cell r="AX519">
            <v>0</v>
          </cell>
          <cell r="AY519"/>
          <cell r="AZ519">
            <v>0</v>
          </cell>
          <cell r="BA519">
            <v>0</v>
          </cell>
          <cell r="BB519">
            <v>0</v>
          </cell>
          <cell r="BC519">
            <v>0</v>
          </cell>
          <cell r="BD519">
            <v>0</v>
          </cell>
          <cell r="BE519">
            <v>0</v>
          </cell>
          <cell r="BF519">
            <v>0</v>
          </cell>
          <cell r="BG519">
            <v>0</v>
          </cell>
          <cell r="BH519">
            <v>0</v>
          </cell>
          <cell r="BI519">
            <v>0</v>
          </cell>
          <cell r="BJ519">
            <v>0</v>
          </cell>
          <cell r="BK519">
            <v>0</v>
          </cell>
          <cell r="BL519">
            <v>0</v>
          </cell>
          <cell r="BM519">
            <v>0</v>
          </cell>
          <cell r="BN519">
            <v>0</v>
          </cell>
          <cell r="BO519">
            <v>0</v>
          </cell>
          <cell r="BP519">
            <v>0</v>
          </cell>
          <cell r="BQ519">
            <v>0</v>
          </cell>
          <cell r="BR519">
            <v>0</v>
          </cell>
          <cell r="BS519">
            <v>0</v>
          </cell>
          <cell r="BT519">
            <v>0</v>
          </cell>
          <cell r="BV519" t="str">
            <v>Solar Powered Attic Ventilation LDC Innovation Fund Pilot Program2017Current year savings</v>
          </cell>
        </row>
        <row r="520">
          <cell r="L520"/>
          <cell r="M520"/>
          <cell r="N520"/>
          <cell r="O520"/>
          <cell r="P520"/>
          <cell r="Q520"/>
          <cell r="R520"/>
          <cell r="S520">
            <v>0</v>
          </cell>
          <cell r="T520"/>
          <cell r="U520">
            <v>0</v>
          </cell>
          <cell r="V520">
            <v>0</v>
          </cell>
          <cell r="W520">
            <v>0</v>
          </cell>
          <cell r="X520">
            <v>0</v>
          </cell>
          <cell r="Y520">
            <v>0</v>
          </cell>
          <cell r="Z520">
            <v>0</v>
          </cell>
          <cell r="AA520">
            <v>0</v>
          </cell>
          <cell r="AB520">
            <v>0</v>
          </cell>
          <cell r="AC520">
            <v>0</v>
          </cell>
          <cell r="AD520">
            <v>0</v>
          </cell>
          <cell r="AE520">
            <v>0</v>
          </cell>
          <cell r="AF520">
            <v>0</v>
          </cell>
          <cell r="AG520">
            <v>0</v>
          </cell>
          <cell r="AH520">
            <v>0</v>
          </cell>
          <cell r="AI520">
            <v>0</v>
          </cell>
          <cell r="AJ520">
            <v>0</v>
          </cell>
          <cell r="AK520">
            <v>0</v>
          </cell>
          <cell r="AL520">
            <v>0</v>
          </cell>
          <cell r="AM520">
            <v>0</v>
          </cell>
          <cell r="AN520">
            <v>0</v>
          </cell>
          <cell r="AO520" t="str">
            <v/>
          </cell>
          <cell r="AQ520"/>
          <cell r="AR520"/>
          <cell r="AS520"/>
          <cell r="AT520"/>
          <cell r="AU520"/>
          <cell r="AV520"/>
          <cell r="AW520"/>
          <cell r="AX520">
            <v>0</v>
          </cell>
          <cell r="AY520"/>
          <cell r="AZ520">
            <v>0</v>
          </cell>
          <cell r="BA520">
            <v>0</v>
          </cell>
          <cell r="BB520">
            <v>0</v>
          </cell>
          <cell r="BC520">
            <v>0</v>
          </cell>
          <cell r="BD520">
            <v>0</v>
          </cell>
          <cell r="BE520">
            <v>0</v>
          </cell>
          <cell r="BF520">
            <v>0</v>
          </cell>
          <cell r="BG520">
            <v>0</v>
          </cell>
          <cell r="BH520">
            <v>0</v>
          </cell>
          <cell r="BI520">
            <v>0</v>
          </cell>
          <cell r="BJ520">
            <v>0</v>
          </cell>
          <cell r="BK520">
            <v>0</v>
          </cell>
          <cell r="BL520">
            <v>0</v>
          </cell>
          <cell r="BM520">
            <v>0</v>
          </cell>
          <cell r="BN520">
            <v>0</v>
          </cell>
          <cell r="BO520">
            <v>0</v>
          </cell>
          <cell r="BP520">
            <v>0</v>
          </cell>
          <cell r="BQ520">
            <v>0</v>
          </cell>
          <cell r="BR520">
            <v>0</v>
          </cell>
          <cell r="BS520">
            <v>0</v>
          </cell>
          <cell r="BT520">
            <v>0</v>
          </cell>
          <cell r="BV520" t="str">
            <v>Toronto Hydro – Enbridge Joint Low-Income Program LDC Innovation Fund Pilot Program2017Current year savings</v>
          </cell>
        </row>
        <row r="521">
          <cell r="L521"/>
          <cell r="M521"/>
          <cell r="N521"/>
          <cell r="O521"/>
          <cell r="P521"/>
          <cell r="Q521"/>
          <cell r="R521"/>
          <cell r="S521">
            <v>0</v>
          </cell>
          <cell r="T521"/>
          <cell r="U521">
            <v>0</v>
          </cell>
          <cell r="V521">
            <v>0</v>
          </cell>
          <cell r="W521">
            <v>0</v>
          </cell>
          <cell r="X521">
            <v>0</v>
          </cell>
          <cell r="Y521">
            <v>0</v>
          </cell>
          <cell r="Z521">
            <v>0</v>
          </cell>
          <cell r="AA521">
            <v>0</v>
          </cell>
          <cell r="AB521">
            <v>0</v>
          </cell>
          <cell r="AC521">
            <v>0</v>
          </cell>
          <cell r="AD521">
            <v>0</v>
          </cell>
          <cell r="AE521">
            <v>0</v>
          </cell>
          <cell r="AF521">
            <v>0</v>
          </cell>
          <cell r="AG521">
            <v>0</v>
          </cell>
          <cell r="AH521">
            <v>0</v>
          </cell>
          <cell r="AI521">
            <v>0</v>
          </cell>
          <cell r="AJ521">
            <v>0</v>
          </cell>
          <cell r="AK521">
            <v>0</v>
          </cell>
          <cell r="AL521">
            <v>0</v>
          </cell>
          <cell r="AM521">
            <v>0</v>
          </cell>
          <cell r="AN521">
            <v>0</v>
          </cell>
          <cell r="AO521">
            <v>0</v>
          </cell>
          <cell r="AQ521"/>
          <cell r="AR521"/>
          <cell r="AS521"/>
          <cell r="AT521"/>
          <cell r="AU521"/>
          <cell r="AV521"/>
          <cell r="AW521"/>
          <cell r="AX521">
            <v>0</v>
          </cell>
          <cell r="AY521"/>
          <cell r="AZ521">
            <v>0</v>
          </cell>
          <cell r="BA521">
            <v>0</v>
          </cell>
          <cell r="BB521">
            <v>0</v>
          </cell>
          <cell r="BC521">
            <v>0</v>
          </cell>
          <cell r="BD521">
            <v>0</v>
          </cell>
          <cell r="BE521">
            <v>0</v>
          </cell>
          <cell r="BF521">
            <v>0</v>
          </cell>
          <cell r="BG521">
            <v>0</v>
          </cell>
          <cell r="BH521">
            <v>0</v>
          </cell>
          <cell r="BI521">
            <v>0</v>
          </cell>
          <cell r="BJ521">
            <v>0</v>
          </cell>
          <cell r="BK521">
            <v>0</v>
          </cell>
          <cell r="BL521">
            <v>0</v>
          </cell>
          <cell r="BM521">
            <v>0</v>
          </cell>
          <cell r="BN521">
            <v>0</v>
          </cell>
          <cell r="BO521">
            <v>0</v>
          </cell>
          <cell r="BP521">
            <v>0</v>
          </cell>
          <cell r="BQ521">
            <v>0</v>
          </cell>
          <cell r="BR521">
            <v>0</v>
          </cell>
          <cell r="BS521">
            <v>0</v>
          </cell>
          <cell r="BT521">
            <v>0</v>
          </cell>
          <cell r="BV521" t="str">
            <v>Truckload Event LDC Innovation Fund Pilot Program2017Current year savings</v>
          </cell>
        </row>
        <row r="522">
          <cell r="L522"/>
          <cell r="M522"/>
          <cell r="N522"/>
          <cell r="O522"/>
          <cell r="P522"/>
          <cell r="Q522"/>
          <cell r="R522"/>
          <cell r="S522">
            <v>0</v>
          </cell>
          <cell r="T522"/>
          <cell r="U522">
            <v>0</v>
          </cell>
          <cell r="V522">
            <v>0</v>
          </cell>
          <cell r="W522">
            <v>0</v>
          </cell>
          <cell r="X522">
            <v>0</v>
          </cell>
          <cell r="Y522">
            <v>0</v>
          </cell>
          <cell r="Z522">
            <v>0</v>
          </cell>
          <cell r="AA522">
            <v>0</v>
          </cell>
          <cell r="AB522">
            <v>0</v>
          </cell>
          <cell r="AC522">
            <v>0</v>
          </cell>
          <cell r="AD522">
            <v>0</v>
          </cell>
          <cell r="AE522">
            <v>0</v>
          </cell>
          <cell r="AF522">
            <v>0</v>
          </cell>
          <cell r="AG522">
            <v>0</v>
          </cell>
          <cell r="AH522">
            <v>0</v>
          </cell>
          <cell r="AI522">
            <v>0</v>
          </cell>
          <cell r="AJ522">
            <v>0</v>
          </cell>
          <cell r="AK522">
            <v>0</v>
          </cell>
          <cell r="AL522">
            <v>0</v>
          </cell>
          <cell r="AM522">
            <v>0</v>
          </cell>
          <cell r="AN522">
            <v>0</v>
          </cell>
          <cell r="AO522" t="str">
            <v/>
          </cell>
          <cell r="AQ522"/>
          <cell r="AR522"/>
          <cell r="AS522"/>
          <cell r="AT522"/>
          <cell r="AU522"/>
          <cell r="AV522"/>
          <cell r="AW522"/>
          <cell r="AX522">
            <v>0</v>
          </cell>
          <cell r="AY522"/>
          <cell r="AZ522">
            <v>0</v>
          </cell>
          <cell r="BA522">
            <v>0</v>
          </cell>
          <cell r="BB522">
            <v>0</v>
          </cell>
          <cell r="BC522">
            <v>0</v>
          </cell>
          <cell r="BD522">
            <v>0</v>
          </cell>
          <cell r="BE522">
            <v>0</v>
          </cell>
          <cell r="BF522">
            <v>0</v>
          </cell>
          <cell r="BG522">
            <v>0</v>
          </cell>
          <cell r="BH522">
            <v>0</v>
          </cell>
          <cell r="BI522">
            <v>0</v>
          </cell>
          <cell r="BJ522">
            <v>0</v>
          </cell>
          <cell r="BK522">
            <v>0</v>
          </cell>
          <cell r="BL522">
            <v>0</v>
          </cell>
          <cell r="BM522">
            <v>0</v>
          </cell>
          <cell r="BN522">
            <v>0</v>
          </cell>
          <cell r="BO522">
            <v>0</v>
          </cell>
          <cell r="BP522">
            <v>0</v>
          </cell>
          <cell r="BQ522">
            <v>0</v>
          </cell>
          <cell r="BR522">
            <v>0</v>
          </cell>
          <cell r="BS522">
            <v>0</v>
          </cell>
          <cell r="BT522">
            <v>0</v>
          </cell>
          <cell r="BV522" t="str">
            <v>Industrial Accelerator Program2017Current year savings</v>
          </cell>
        </row>
        <row r="523">
          <cell r="L523"/>
          <cell r="M523"/>
          <cell r="N523"/>
          <cell r="O523"/>
          <cell r="P523"/>
          <cell r="Q523"/>
          <cell r="R523"/>
          <cell r="S523">
            <v>0</v>
          </cell>
          <cell r="T523"/>
          <cell r="U523">
            <v>0</v>
          </cell>
          <cell r="V523">
            <v>0</v>
          </cell>
          <cell r="W523">
            <v>0</v>
          </cell>
          <cell r="X523">
            <v>0</v>
          </cell>
          <cell r="Y523">
            <v>0</v>
          </cell>
          <cell r="Z523">
            <v>0</v>
          </cell>
          <cell r="AA523">
            <v>0</v>
          </cell>
          <cell r="AB523">
            <v>0</v>
          </cell>
          <cell r="AC523">
            <v>0</v>
          </cell>
          <cell r="AD523">
            <v>0</v>
          </cell>
          <cell r="AE523">
            <v>0</v>
          </cell>
          <cell r="AF523">
            <v>0</v>
          </cell>
          <cell r="AG523">
            <v>0</v>
          </cell>
          <cell r="AH523">
            <v>0</v>
          </cell>
          <cell r="AI523">
            <v>0</v>
          </cell>
          <cell r="AJ523">
            <v>0</v>
          </cell>
          <cell r="AK523">
            <v>0</v>
          </cell>
          <cell r="AL523">
            <v>0</v>
          </cell>
          <cell r="AM523">
            <v>0</v>
          </cell>
          <cell r="AN523">
            <v>0</v>
          </cell>
          <cell r="AO523" t="str">
            <v/>
          </cell>
          <cell r="AQ523"/>
          <cell r="AR523"/>
          <cell r="AS523"/>
          <cell r="AT523"/>
          <cell r="AU523"/>
          <cell r="AV523"/>
          <cell r="AW523"/>
          <cell r="AX523">
            <v>0</v>
          </cell>
          <cell r="AY523"/>
          <cell r="AZ523">
            <v>0</v>
          </cell>
          <cell r="BA523">
            <v>0</v>
          </cell>
          <cell r="BB523">
            <v>0</v>
          </cell>
          <cell r="BC523">
            <v>0</v>
          </cell>
          <cell r="BD523">
            <v>0</v>
          </cell>
          <cell r="BE523">
            <v>0</v>
          </cell>
          <cell r="BF523">
            <v>0</v>
          </cell>
          <cell r="BG523">
            <v>0</v>
          </cell>
          <cell r="BH523">
            <v>0</v>
          </cell>
          <cell r="BI523">
            <v>0</v>
          </cell>
          <cell r="BJ523">
            <v>0</v>
          </cell>
          <cell r="BK523">
            <v>0</v>
          </cell>
          <cell r="BL523">
            <v>0</v>
          </cell>
          <cell r="BM523">
            <v>0</v>
          </cell>
          <cell r="BN523">
            <v>0</v>
          </cell>
          <cell r="BO523">
            <v>0</v>
          </cell>
          <cell r="BP523">
            <v>0</v>
          </cell>
          <cell r="BQ523">
            <v>0</v>
          </cell>
          <cell r="BR523">
            <v>0</v>
          </cell>
          <cell r="BS523">
            <v>0</v>
          </cell>
          <cell r="BT523">
            <v>0</v>
          </cell>
          <cell r="BV523" t="str">
            <v>Save on Energy Energy Performance Program for Multi-Site Customers2017Current year savings</v>
          </cell>
        </row>
        <row r="524">
          <cell r="L524"/>
          <cell r="M524"/>
          <cell r="N524"/>
          <cell r="O524"/>
          <cell r="P524"/>
          <cell r="Q524"/>
          <cell r="R524"/>
          <cell r="S524">
            <v>6</v>
          </cell>
          <cell r="T524"/>
          <cell r="U524">
            <v>6</v>
          </cell>
          <cell r="V524">
            <v>6</v>
          </cell>
          <cell r="W524">
            <v>6</v>
          </cell>
          <cell r="X524">
            <v>6</v>
          </cell>
          <cell r="Y524">
            <v>6</v>
          </cell>
          <cell r="Z524">
            <v>6</v>
          </cell>
          <cell r="AA524">
            <v>6</v>
          </cell>
          <cell r="AB524">
            <v>6</v>
          </cell>
          <cell r="AC524">
            <v>6</v>
          </cell>
          <cell r="AD524">
            <v>6</v>
          </cell>
          <cell r="AE524">
            <v>6</v>
          </cell>
          <cell r="AF524">
            <v>6</v>
          </cell>
          <cell r="AG524">
            <v>6</v>
          </cell>
          <cell r="AH524">
            <v>6</v>
          </cell>
          <cell r="AI524">
            <v>6</v>
          </cell>
          <cell r="AJ524">
            <v>5</v>
          </cell>
          <cell r="AK524">
            <v>2</v>
          </cell>
          <cell r="AL524">
            <v>0</v>
          </cell>
          <cell r="AM524">
            <v>0</v>
          </cell>
          <cell r="AN524">
            <v>0</v>
          </cell>
          <cell r="AO524">
            <v>0</v>
          </cell>
          <cell r="AQ524"/>
          <cell r="AR524"/>
          <cell r="AS524"/>
          <cell r="AT524"/>
          <cell r="AU524"/>
          <cell r="AV524"/>
          <cell r="AW524"/>
          <cell r="AX524">
            <v>51633</v>
          </cell>
          <cell r="AY524"/>
          <cell r="AZ524">
            <v>51633</v>
          </cell>
          <cell r="BA524">
            <v>51493</v>
          </cell>
          <cell r="BB524">
            <v>51162</v>
          </cell>
          <cell r="BC524">
            <v>51162</v>
          </cell>
          <cell r="BD524">
            <v>51162</v>
          </cell>
          <cell r="BE524">
            <v>51162</v>
          </cell>
          <cell r="BF524">
            <v>51162</v>
          </cell>
          <cell r="BG524">
            <v>51162</v>
          </cell>
          <cell r="BH524">
            <v>51162</v>
          </cell>
          <cell r="BI524">
            <v>51162</v>
          </cell>
          <cell r="BJ524">
            <v>51162</v>
          </cell>
          <cell r="BK524">
            <v>51162</v>
          </cell>
          <cell r="BL524">
            <v>50995</v>
          </cell>
          <cell r="BM524">
            <v>50995</v>
          </cell>
          <cell r="BN524">
            <v>50954</v>
          </cell>
          <cell r="BO524">
            <v>49872</v>
          </cell>
          <cell r="BP524">
            <v>3542</v>
          </cell>
          <cell r="BQ524">
            <v>0</v>
          </cell>
          <cell r="BR524">
            <v>0</v>
          </cell>
          <cell r="BS524">
            <v>0</v>
          </cell>
          <cell r="BT524">
            <v>0</v>
          </cell>
          <cell r="BV524" t="str">
            <v>Whole Home Pilot Program2017Current year savings</v>
          </cell>
        </row>
        <row r="525">
          <cell r="L525"/>
          <cell r="M525"/>
          <cell r="N525"/>
          <cell r="O525"/>
          <cell r="P525"/>
          <cell r="Q525"/>
          <cell r="R525"/>
          <cell r="S525">
            <v>0</v>
          </cell>
          <cell r="T525"/>
          <cell r="U525">
            <v>0</v>
          </cell>
          <cell r="V525">
            <v>0</v>
          </cell>
          <cell r="W525">
            <v>0</v>
          </cell>
          <cell r="X525">
            <v>0</v>
          </cell>
          <cell r="Y525">
            <v>0</v>
          </cell>
          <cell r="Z525">
            <v>0</v>
          </cell>
          <cell r="AA525">
            <v>0</v>
          </cell>
          <cell r="AB525">
            <v>0</v>
          </cell>
          <cell r="AC525">
            <v>0</v>
          </cell>
          <cell r="AD525">
            <v>0</v>
          </cell>
          <cell r="AE525">
            <v>0</v>
          </cell>
          <cell r="AF525">
            <v>0</v>
          </cell>
          <cell r="AG525">
            <v>0</v>
          </cell>
          <cell r="AH525">
            <v>0</v>
          </cell>
          <cell r="AI525">
            <v>0</v>
          </cell>
          <cell r="AJ525">
            <v>0</v>
          </cell>
          <cell r="AK525">
            <v>0</v>
          </cell>
          <cell r="AL525">
            <v>0</v>
          </cell>
          <cell r="AM525">
            <v>0</v>
          </cell>
          <cell r="AN525">
            <v>0</v>
          </cell>
          <cell r="AO525" t="str">
            <v/>
          </cell>
          <cell r="AQ525"/>
          <cell r="AR525"/>
          <cell r="AS525"/>
          <cell r="AT525"/>
          <cell r="AU525"/>
          <cell r="AV525"/>
          <cell r="AW525"/>
          <cell r="AX525">
            <v>0</v>
          </cell>
          <cell r="AY525"/>
          <cell r="AZ525">
            <v>0</v>
          </cell>
          <cell r="BA525">
            <v>0</v>
          </cell>
          <cell r="BB525">
            <v>0</v>
          </cell>
          <cell r="BC525">
            <v>0</v>
          </cell>
          <cell r="BD525">
            <v>0</v>
          </cell>
          <cell r="BE525">
            <v>0</v>
          </cell>
          <cell r="BF525">
            <v>0</v>
          </cell>
          <cell r="BG525">
            <v>0</v>
          </cell>
          <cell r="BH525">
            <v>0</v>
          </cell>
          <cell r="BI525">
            <v>0</v>
          </cell>
          <cell r="BJ525">
            <v>0</v>
          </cell>
          <cell r="BK525">
            <v>0</v>
          </cell>
          <cell r="BL525">
            <v>0</v>
          </cell>
          <cell r="BM525">
            <v>0</v>
          </cell>
          <cell r="BN525">
            <v>0</v>
          </cell>
          <cell r="BO525">
            <v>0</v>
          </cell>
          <cell r="BP525">
            <v>0</v>
          </cell>
          <cell r="BQ525">
            <v>0</v>
          </cell>
          <cell r="BR525">
            <v>0</v>
          </cell>
          <cell r="BS525">
            <v>0</v>
          </cell>
          <cell r="BT525">
            <v>0</v>
          </cell>
          <cell r="BV525" t="str">
            <v>Save on Energy Retrofit Program Enabled Savings2017Current year savings</v>
          </cell>
        </row>
        <row r="526">
          <cell r="L526"/>
          <cell r="M526"/>
          <cell r="N526"/>
          <cell r="O526"/>
          <cell r="P526"/>
          <cell r="Q526"/>
          <cell r="R526"/>
          <cell r="S526">
            <v>0</v>
          </cell>
          <cell r="T526"/>
          <cell r="U526">
            <v>0</v>
          </cell>
          <cell r="V526">
            <v>0</v>
          </cell>
          <cell r="W526">
            <v>0</v>
          </cell>
          <cell r="X526">
            <v>0</v>
          </cell>
          <cell r="Y526">
            <v>0</v>
          </cell>
          <cell r="Z526">
            <v>0</v>
          </cell>
          <cell r="AA526">
            <v>0</v>
          </cell>
          <cell r="AB526">
            <v>0</v>
          </cell>
          <cell r="AC526">
            <v>0</v>
          </cell>
          <cell r="AD526">
            <v>0</v>
          </cell>
          <cell r="AE526">
            <v>0</v>
          </cell>
          <cell r="AF526">
            <v>0</v>
          </cell>
          <cell r="AG526">
            <v>0</v>
          </cell>
          <cell r="AH526">
            <v>0</v>
          </cell>
          <cell r="AI526">
            <v>0</v>
          </cell>
          <cell r="AJ526">
            <v>0</v>
          </cell>
          <cell r="AK526">
            <v>0</v>
          </cell>
          <cell r="AL526">
            <v>0</v>
          </cell>
          <cell r="AM526">
            <v>0</v>
          </cell>
          <cell r="AN526">
            <v>0</v>
          </cell>
          <cell r="AO526" t="str">
            <v/>
          </cell>
          <cell r="AQ526"/>
          <cell r="AR526"/>
          <cell r="AS526"/>
          <cell r="AT526"/>
          <cell r="AU526"/>
          <cell r="AV526"/>
          <cell r="AW526"/>
          <cell r="AX526">
            <v>0</v>
          </cell>
          <cell r="AY526"/>
          <cell r="AZ526">
            <v>0</v>
          </cell>
          <cell r="BA526">
            <v>0</v>
          </cell>
          <cell r="BB526">
            <v>0</v>
          </cell>
          <cell r="BC526">
            <v>0</v>
          </cell>
          <cell r="BD526">
            <v>0</v>
          </cell>
          <cell r="BE526">
            <v>0</v>
          </cell>
          <cell r="BF526">
            <v>0</v>
          </cell>
          <cell r="BG526">
            <v>0</v>
          </cell>
          <cell r="BH526">
            <v>0</v>
          </cell>
          <cell r="BI526">
            <v>0</v>
          </cell>
          <cell r="BJ526">
            <v>0</v>
          </cell>
          <cell r="BK526">
            <v>0</v>
          </cell>
          <cell r="BL526">
            <v>0</v>
          </cell>
          <cell r="BM526">
            <v>0</v>
          </cell>
          <cell r="BN526">
            <v>0</v>
          </cell>
          <cell r="BO526">
            <v>0</v>
          </cell>
          <cell r="BP526">
            <v>0</v>
          </cell>
          <cell r="BQ526">
            <v>0</v>
          </cell>
          <cell r="BR526">
            <v>0</v>
          </cell>
          <cell r="BS526">
            <v>0</v>
          </cell>
          <cell r="BT526">
            <v>0</v>
          </cell>
          <cell r="BV526" t="str">
            <v>Save on Energy High Performance New Construction Program Enabled Savings2017Current year savings</v>
          </cell>
        </row>
        <row r="527">
          <cell r="L527"/>
          <cell r="M527"/>
          <cell r="N527"/>
          <cell r="O527"/>
          <cell r="P527"/>
          <cell r="Q527"/>
          <cell r="R527"/>
          <cell r="S527">
            <v>0</v>
          </cell>
          <cell r="T527"/>
          <cell r="U527">
            <v>0</v>
          </cell>
          <cell r="V527">
            <v>0</v>
          </cell>
          <cell r="W527">
            <v>0</v>
          </cell>
          <cell r="X527">
            <v>0</v>
          </cell>
          <cell r="Y527">
            <v>0</v>
          </cell>
          <cell r="Z527">
            <v>0</v>
          </cell>
          <cell r="AA527">
            <v>0</v>
          </cell>
          <cell r="AB527">
            <v>0</v>
          </cell>
          <cell r="AC527">
            <v>0</v>
          </cell>
          <cell r="AD527">
            <v>0</v>
          </cell>
          <cell r="AE527">
            <v>0</v>
          </cell>
          <cell r="AF527">
            <v>0</v>
          </cell>
          <cell r="AG527">
            <v>0</v>
          </cell>
          <cell r="AH527">
            <v>0</v>
          </cell>
          <cell r="AI527">
            <v>0</v>
          </cell>
          <cell r="AJ527">
            <v>0</v>
          </cell>
          <cell r="AK527">
            <v>0</v>
          </cell>
          <cell r="AL527">
            <v>0</v>
          </cell>
          <cell r="AM527">
            <v>0</v>
          </cell>
          <cell r="AN527">
            <v>0</v>
          </cell>
          <cell r="AO527">
            <v>0</v>
          </cell>
          <cell r="AQ527"/>
          <cell r="AR527"/>
          <cell r="AS527"/>
          <cell r="AT527"/>
          <cell r="AU527"/>
          <cell r="AV527"/>
          <cell r="AW527"/>
          <cell r="AX527">
            <v>0</v>
          </cell>
          <cell r="AY527"/>
          <cell r="AZ527">
            <v>0</v>
          </cell>
          <cell r="BA527">
            <v>0</v>
          </cell>
          <cell r="BB527">
            <v>0</v>
          </cell>
          <cell r="BC527">
            <v>0</v>
          </cell>
          <cell r="BD527">
            <v>0</v>
          </cell>
          <cell r="BE527">
            <v>0</v>
          </cell>
          <cell r="BF527">
            <v>0</v>
          </cell>
          <cell r="BG527">
            <v>0</v>
          </cell>
          <cell r="BH527">
            <v>0</v>
          </cell>
          <cell r="BI527">
            <v>0</v>
          </cell>
          <cell r="BJ527">
            <v>0</v>
          </cell>
          <cell r="BK527">
            <v>0</v>
          </cell>
          <cell r="BL527">
            <v>0</v>
          </cell>
          <cell r="BM527">
            <v>0</v>
          </cell>
          <cell r="BN527">
            <v>0</v>
          </cell>
          <cell r="BO527">
            <v>0</v>
          </cell>
          <cell r="BP527">
            <v>0</v>
          </cell>
          <cell r="BQ527">
            <v>0</v>
          </cell>
          <cell r="BR527">
            <v>0</v>
          </cell>
          <cell r="BS527">
            <v>0</v>
          </cell>
          <cell r="BT527">
            <v>0</v>
          </cell>
          <cell r="BV527" t="str">
            <v>Save on Energy Process &amp; Systems Upgrades Program Enabled Savings2017Current year savings</v>
          </cell>
        </row>
        <row r="528">
          <cell r="L528"/>
          <cell r="M528"/>
          <cell r="N528"/>
          <cell r="O528"/>
          <cell r="P528"/>
          <cell r="Q528"/>
          <cell r="R528"/>
          <cell r="S528">
            <v>0</v>
          </cell>
          <cell r="T528"/>
          <cell r="U528">
            <v>0</v>
          </cell>
          <cell r="V528">
            <v>0</v>
          </cell>
          <cell r="W528">
            <v>0</v>
          </cell>
          <cell r="X528">
            <v>0</v>
          </cell>
          <cell r="Y528">
            <v>0</v>
          </cell>
          <cell r="Z528">
            <v>0</v>
          </cell>
          <cell r="AA528">
            <v>0</v>
          </cell>
          <cell r="AB528">
            <v>0</v>
          </cell>
          <cell r="AC528">
            <v>0</v>
          </cell>
          <cell r="AD528">
            <v>0</v>
          </cell>
          <cell r="AE528">
            <v>0</v>
          </cell>
          <cell r="AF528">
            <v>0</v>
          </cell>
          <cell r="AG528">
            <v>0</v>
          </cell>
          <cell r="AH528">
            <v>0</v>
          </cell>
          <cell r="AI528">
            <v>0</v>
          </cell>
          <cell r="AJ528">
            <v>0</v>
          </cell>
          <cell r="AK528">
            <v>0</v>
          </cell>
          <cell r="AL528">
            <v>0</v>
          </cell>
          <cell r="AM528">
            <v>0</v>
          </cell>
          <cell r="AN528">
            <v>0</v>
          </cell>
          <cell r="AO528" t="str">
            <v/>
          </cell>
          <cell r="AQ528"/>
          <cell r="AR528"/>
          <cell r="AS528"/>
          <cell r="AT528"/>
          <cell r="AU528"/>
          <cell r="AV528"/>
          <cell r="AW528"/>
          <cell r="AX528">
            <v>0</v>
          </cell>
          <cell r="AY528"/>
          <cell r="AZ528">
            <v>0</v>
          </cell>
          <cell r="BA528">
            <v>0</v>
          </cell>
          <cell r="BB528">
            <v>0</v>
          </cell>
          <cell r="BC528">
            <v>0</v>
          </cell>
          <cell r="BD528">
            <v>0</v>
          </cell>
          <cell r="BE528">
            <v>0</v>
          </cell>
          <cell r="BF528">
            <v>0</v>
          </cell>
          <cell r="BG528">
            <v>0</v>
          </cell>
          <cell r="BH528">
            <v>0</v>
          </cell>
          <cell r="BI528">
            <v>0</v>
          </cell>
          <cell r="BJ528">
            <v>0</v>
          </cell>
          <cell r="BK528">
            <v>0</v>
          </cell>
          <cell r="BL528">
            <v>0</v>
          </cell>
          <cell r="BM528">
            <v>0</v>
          </cell>
          <cell r="BN528">
            <v>0</v>
          </cell>
          <cell r="BO528">
            <v>0</v>
          </cell>
          <cell r="BP528">
            <v>0</v>
          </cell>
          <cell r="BQ528">
            <v>0</v>
          </cell>
          <cell r="BR528">
            <v>0</v>
          </cell>
          <cell r="BS528">
            <v>0</v>
          </cell>
          <cell r="BT528">
            <v>0</v>
          </cell>
          <cell r="BV528" t="str">
            <v>Non-Approved Program2017Current year savings</v>
          </cell>
        </row>
        <row r="529">
          <cell r="L529"/>
          <cell r="M529"/>
          <cell r="N529"/>
          <cell r="O529"/>
          <cell r="P529"/>
          <cell r="Q529"/>
          <cell r="R529"/>
          <cell r="S529">
            <v>0</v>
          </cell>
          <cell r="T529"/>
          <cell r="U529">
            <v>0</v>
          </cell>
          <cell r="V529">
            <v>0</v>
          </cell>
          <cell r="W529">
            <v>0</v>
          </cell>
          <cell r="X529">
            <v>0</v>
          </cell>
          <cell r="Y529">
            <v>0</v>
          </cell>
          <cell r="Z529">
            <v>0</v>
          </cell>
          <cell r="AA529">
            <v>0</v>
          </cell>
          <cell r="AB529">
            <v>0</v>
          </cell>
          <cell r="AC529">
            <v>0</v>
          </cell>
          <cell r="AD529">
            <v>0</v>
          </cell>
          <cell r="AE529">
            <v>0</v>
          </cell>
          <cell r="AF529">
            <v>0</v>
          </cell>
          <cell r="AG529">
            <v>0</v>
          </cell>
          <cell r="AH529">
            <v>0</v>
          </cell>
          <cell r="AI529">
            <v>0</v>
          </cell>
          <cell r="AJ529">
            <v>0</v>
          </cell>
          <cell r="AK529">
            <v>0</v>
          </cell>
          <cell r="AL529">
            <v>0</v>
          </cell>
          <cell r="AM529">
            <v>0</v>
          </cell>
          <cell r="AN529">
            <v>0</v>
          </cell>
          <cell r="AO529" t="str">
            <v/>
          </cell>
          <cell r="AQ529"/>
          <cell r="AR529"/>
          <cell r="AS529"/>
          <cell r="AT529"/>
          <cell r="AU529"/>
          <cell r="AV529"/>
          <cell r="AW529"/>
          <cell r="AX529">
            <v>0</v>
          </cell>
          <cell r="AY529"/>
          <cell r="AZ529">
            <v>0</v>
          </cell>
          <cell r="BA529">
            <v>0</v>
          </cell>
          <cell r="BB529">
            <v>0</v>
          </cell>
          <cell r="BC529">
            <v>0</v>
          </cell>
          <cell r="BD529">
            <v>0</v>
          </cell>
          <cell r="BE529">
            <v>0</v>
          </cell>
          <cell r="BF529">
            <v>0</v>
          </cell>
          <cell r="BG529">
            <v>0</v>
          </cell>
          <cell r="BH529">
            <v>0</v>
          </cell>
          <cell r="BI529">
            <v>0</v>
          </cell>
          <cell r="BJ529">
            <v>0</v>
          </cell>
          <cell r="BK529">
            <v>0</v>
          </cell>
          <cell r="BL529">
            <v>0</v>
          </cell>
          <cell r="BM529">
            <v>0</v>
          </cell>
          <cell r="BN529">
            <v>0</v>
          </cell>
          <cell r="BO529">
            <v>0</v>
          </cell>
          <cell r="BP529">
            <v>0</v>
          </cell>
          <cell r="BQ529">
            <v>0</v>
          </cell>
          <cell r="BR529">
            <v>0</v>
          </cell>
          <cell r="BS529">
            <v>0</v>
          </cell>
          <cell r="BT529">
            <v>0</v>
          </cell>
          <cell r="BV529" t="str">
            <v>Unassigned Program2017Current year savings</v>
          </cell>
        </row>
        <row r="530">
          <cell r="L530"/>
          <cell r="M530"/>
          <cell r="N530"/>
          <cell r="O530"/>
          <cell r="P530"/>
          <cell r="Q530"/>
          <cell r="R530"/>
          <cell r="S530">
            <v>0</v>
          </cell>
          <cell r="T530"/>
          <cell r="U530">
            <v>0</v>
          </cell>
          <cell r="V530">
            <v>0</v>
          </cell>
          <cell r="W530">
            <v>0</v>
          </cell>
          <cell r="X530">
            <v>0</v>
          </cell>
          <cell r="Y530">
            <v>0</v>
          </cell>
          <cell r="Z530">
            <v>0</v>
          </cell>
          <cell r="AA530">
            <v>0</v>
          </cell>
          <cell r="AB530">
            <v>0</v>
          </cell>
          <cell r="AC530">
            <v>0</v>
          </cell>
          <cell r="AD530">
            <v>0</v>
          </cell>
          <cell r="AE530">
            <v>0</v>
          </cell>
          <cell r="AF530">
            <v>0</v>
          </cell>
          <cell r="AG530">
            <v>0</v>
          </cell>
          <cell r="AH530">
            <v>0</v>
          </cell>
          <cell r="AI530">
            <v>0</v>
          </cell>
          <cell r="AJ530">
            <v>0</v>
          </cell>
          <cell r="AK530">
            <v>0</v>
          </cell>
          <cell r="AL530">
            <v>0</v>
          </cell>
          <cell r="AM530">
            <v>0</v>
          </cell>
          <cell r="AN530">
            <v>0</v>
          </cell>
          <cell r="AO530">
            <v>0</v>
          </cell>
          <cell r="AQ530"/>
          <cell r="AR530"/>
          <cell r="AS530"/>
          <cell r="AT530"/>
          <cell r="AU530"/>
          <cell r="AV530"/>
          <cell r="AW530"/>
          <cell r="AX530">
            <v>0</v>
          </cell>
          <cell r="AY530"/>
          <cell r="AZ530">
            <v>0</v>
          </cell>
          <cell r="BA530">
            <v>0</v>
          </cell>
          <cell r="BB530">
            <v>0</v>
          </cell>
          <cell r="BC530">
            <v>0</v>
          </cell>
          <cell r="BD530">
            <v>0</v>
          </cell>
          <cell r="BE530">
            <v>0</v>
          </cell>
          <cell r="BF530">
            <v>0</v>
          </cell>
          <cell r="BG530">
            <v>0</v>
          </cell>
          <cell r="BH530">
            <v>0</v>
          </cell>
          <cell r="BI530">
            <v>0</v>
          </cell>
          <cell r="BJ530">
            <v>0</v>
          </cell>
          <cell r="BK530">
            <v>0</v>
          </cell>
          <cell r="BL530">
            <v>0</v>
          </cell>
          <cell r="BM530">
            <v>0</v>
          </cell>
          <cell r="BN530">
            <v>0</v>
          </cell>
          <cell r="BO530">
            <v>0</v>
          </cell>
          <cell r="BP530">
            <v>0</v>
          </cell>
          <cell r="BQ530">
            <v>0</v>
          </cell>
          <cell r="BR530">
            <v>0</v>
          </cell>
          <cell r="BS530">
            <v>0</v>
          </cell>
          <cell r="BT530">
            <v>0</v>
          </cell>
          <cell r="BV530" t="str">
            <v>Conservation Voltage Reduction Conservation Fund Pilot Program2017Current year savings</v>
          </cell>
        </row>
        <row r="531">
          <cell r="L531"/>
          <cell r="M531"/>
          <cell r="N531"/>
          <cell r="O531"/>
          <cell r="P531"/>
          <cell r="Q531"/>
          <cell r="R531"/>
          <cell r="S531">
            <v>0</v>
          </cell>
          <cell r="T531"/>
          <cell r="U531">
            <v>0</v>
          </cell>
          <cell r="V531">
            <v>0</v>
          </cell>
          <cell r="W531">
            <v>0</v>
          </cell>
          <cell r="X531">
            <v>0</v>
          </cell>
          <cell r="Y531">
            <v>0</v>
          </cell>
          <cell r="Z531">
            <v>0</v>
          </cell>
          <cell r="AA531">
            <v>0</v>
          </cell>
          <cell r="AB531">
            <v>0</v>
          </cell>
          <cell r="AC531">
            <v>0</v>
          </cell>
          <cell r="AD531">
            <v>0</v>
          </cell>
          <cell r="AE531">
            <v>0</v>
          </cell>
          <cell r="AF531">
            <v>0</v>
          </cell>
          <cell r="AG531">
            <v>0</v>
          </cell>
          <cell r="AH531">
            <v>0</v>
          </cell>
          <cell r="AI531">
            <v>0</v>
          </cell>
          <cell r="AJ531">
            <v>0</v>
          </cell>
          <cell r="AK531">
            <v>0</v>
          </cell>
          <cell r="AL531">
            <v>0</v>
          </cell>
          <cell r="AM531">
            <v>0</v>
          </cell>
          <cell r="AN531">
            <v>0</v>
          </cell>
          <cell r="AO531" t="str">
            <v/>
          </cell>
          <cell r="AQ531"/>
          <cell r="AR531"/>
          <cell r="AS531"/>
          <cell r="AT531"/>
          <cell r="AU531"/>
          <cell r="AV531"/>
          <cell r="AW531"/>
          <cell r="AX531">
            <v>0</v>
          </cell>
          <cell r="AY531"/>
          <cell r="AZ531">
            <v>0</v>
          </cell>
          <cell r="BA531">
            <v>0</v>
          </cell>
          <cell r="BB531">
            <v>0</v>
          </cell>
          <cell r="BC531">
            <v>0</v>
          </cell>
          <cell r="BD531">
            <v>0</v>
          </cell>
          <cell r="BE531">
            <v>0</v>
          </cell>
          <cell r="BF531">
            <v>0</v>
          </cell>
          <cell r="BG531">
            <v>0</v>
          </cell>
          <cell r="BH531">
            <v>0</v>
          </cell>
          <cell r="BI531">
            <v>0</v>
          </cell>
          <cell r="BJ531">
            <v>0</v>
          </cell>
          <cell r="BK531">
            <v>0</v>
          </cell>
          <cell r="BL531">
            <v>0</v>
          </cell>
          <cell r="BM531">
            <v>0</v>
          </cell>
          <cell r="BN531">
            <v>0</v>
          </cell>
          <cell r="BO531">
            <v>0</v>
          </cell>
          <cell r="BP531">
            <v>0</v>
          </cell>
          <cell r="BQ531">
            <v>0</v>
          </cell>
          <cell r="BR531">
            <v>0</v>
          </cell>
          <cell r="BS531">
            <v>0</v>
          </cell>
          <cell r="BT531">
            <v>0</v>
          </cell>
          <cell r="BV531" t="str">
            <v>EnerNOC Conservation Fund Pilot Program2017Current year savings</v>
          </cell>
        </row>
        <row r="532">
          <cell r="L532"/>
          <cell r="M532"/>
          <cell r="N532"/>
          <cell r="O532"/>
          <cell r="P532"/>
          <cell r="Q532"/>
          <cell r="R532"/>
          <cell r="S532">
            <v>0</v>
          </cell>
          <cell r="T532"/>
          <cell r="U532">
            <v>0</v>
          </cell>
          <cell r="V532">
            <v>0</v>
          </cell>
          <cell r="W532">
            <v>0</v>
          </cell>
          <cell r="X532">
            <v>0</v>
          </cell>
          <cell r="Y532">
            <v>0</v>
          </cell>
          <cell r="Z532">
            <v>0</v>
          </cell>
          <cell r="AA532">
            <v>0</v>
          </cell>
          <cell r="AB532">
            <v>0</v>
          </cell>
          <cell r="AC532">
            <v>0</v>
          </cell>
          <cell r="AD532">
            <v>0</v>
          </cell>
          <cell r="AE532">
            <v>0</v>
          </cell>
          <cell r="AF532">
            <v>0</v>
          </cell>
          <cell r="AG532">
            <v>0</v>
          </cell>
          <cell r="AH532">
            <v>0</v>
          </cell>
          <cell r="AI532">
            <v>0</v>
          </cell>
          <cell r="AJ532">
            <v>0</v>
          </cell>
          <cell r="AK532">
            <v>0</v>
          </cell>
          <cell r="AL532">
            <v>0</v>
          </cell>
          <cell r="AM532">
            <v>0</v>
          </cell>
          <cell r="AN532">
            <v>0</v>
          </cell>
          <cell r="AO532" t="str">
            <v/>
          </cell>
          <cell r="AQ532"/>
          <cell r="AR532"/>
          <cell r="AS532"/>
          <cell r="AT532"/>
          <cell r="AU532"/>
          <cell r="AV532"/>
          <cell r="AW532"/>
          <cell r="AX532">
            <v>0</v>
          </cell>
          <cell r="AY532"/>
          <cell r="AZ532">
            <v>0</v>
          </cell>
          <cell r="BA532">
            <v>0</v>
          </cell>
          <cell r="BB532">
            <v>0</v>
          </cell>
          <cell r="BC532">
            <v>0</v>
          </cell>
          <cell r="BD532">
            <v>0</v>
          </cell>
          <cell r="BE532">
            <v>0</v>
          </cell>
          <cell r="BF532">
            <v>0</v>
          </cell>
          <cell r="BG532">
            <v>0</v>
          </cell>
          <cell r="BH532">
            <v>0</v>
          </cell>
          <cell r="BI532">
            <v>0</v>
          </cell>
          <cell r="BJ532">
            <v>0</v>
          </cell>
          <cell r="BK532">
            <v>0</v>
          </cell>
          <cell r="BL532">
            <v>0</v>
          </cell>
          <cell r="BM532">
            <v>0</v>
          </cell>
          <cell r="BN532">
            <v>0</v>
          </cell>
          <cell r="BO532">
            <v>0</v>
          </cell>
          <cell r="BP532">
            <v>0</v>
          </cell>
          <cell r="BQ532">
            <v>0</v>
          </cell>
          <cell r="BR532">
            <v>0</v>
          </cell>
          <cell r="BS532">
            <v>0</v>
          </cell>
          <cell r="BT532">
            <v>0</v>
          </cell>
          <cell r="BV532" t="str">
            <v>Home Depot Home Appliance Market Uplift Conservation Fund Pilot Program2017Current year savings</v>
          </cell>
        </row>
        <row r="533">
          <cell r="L533"/>
          <cell r="M533"/>
          <cell r="N533"/>
          <cell r="O533"/>
          <cell r="P533"/>
          <cell r="Q533"/>
          <cell r="R533"/>
          <cell r="S533">
            <v>0</v>
          </cell>
          <cell r="T533"/>
          <cell r="U533">
            <v>0</v>
          </cell>
          <cell r="V533">
            <v>0</v>
          </cell>
          <cell r="W533">
            <v>0</v>
          </cell>
          <cell r="X533">
            <v>0</v>
          </cell>
          <cell r="Y533">
            <v>0</v>
          </cell>
          <cell r="Z533">
            <v>0</v>
          </cell>
          <cell r="AA533">
            <v>0</v>
          </cell>
          <cell r="AB533">
            <v>0</v>
          </cell>
          <cell r="AC533">
            <v>0</v>
          </cell>
          <cell r="AD533">
            <v>0</v>
          </cell>
          <cell r="AE533">
            <v>0</v>
          </cell>
          <cell r="AF533">
            <v>0</v>
          </cell>
          <cell r="AG533">
            <v>0</v>
          </cell>
          <cell r="AH533">
            <v>0</v>
          </cell>
          <cell r="AI533">
            <v>0</v>
          </cell>
          <cell r="AJ533">
            <v>0</v>
          </cell>
          <cell r="AK533">
            <v>0</v>
          </cell>
          <cell r="AL533">
            <v>0</v>
          </cell>
          <cell r="AM533">
            <v>0</v>
          </cell>
          <cell r="AN533">
            <v>0</v>
          </cell>
          <cell r="AO533">
            <v>0</v>
          </cell>
          <cell r="AQ533"/>
          <cell r="AR533"/>
          <cell r="AS533"/>
          <cell r="AT533"/>
          <cell r="AU533"/>
          <cell r="AV533"/>
          <cell r="AW533"/>
          <cell r="AX533">
            <v>0</v>
          </cell>
          <cell r="AY533"/>
          <cell r="AZ533">
            <v>0</v>
          </cell>
          <cell r="BA533">
            <v>0</v>
          </cell>
          <cell r="BB533">
            <v>0</v>
          </cell>
          <cell r="BC533">
            <v>0</v>
          </cell>
          <cell r="BD533">
            <v>0</v>
          </cell>
          <cell r="BE533">
            <v>0</v>
          </cell>
          <cell r="BF533">
            <v>0</v>
          </cell>
          <cell r="BG533">
            <v>0</v>
          </cell>
          <cell r="BH533">
            <v>0</v>
          </cell>
          <cell r="BI533">
            <v>0</v>
          </cell>
          <cell r="BJ533">
            <v>0</v>
          </cell>
          <cell r="BK533">
            <v>0</v>
          </cell>
          <cell r="BL533">
            <v>0</v>
          </cell>
          <cell r="BM533">
            <v>0</v>
          </cell>
          <cell r="BN533">
            <v>0</v>
          </cell>
          <cell r="BO533">
            <v>0</v>
          </cell>
          <cell r="BP533">
            <v>0</v>
          </cell>
          <cell r="BQ533">
            <v>0</v>
          </cell>
          <cell r="BR533">
            <v>0</v>
          </cell>
          <cell r="BS533">
            <v>0</v>
          </cell>
          <cell r="BT533">
            <v>0</v>
          </cell>
          <cell r="BV533" t="str">
            <v>Loblaw P4P Conservation Fund Pilot Program2017Current year savings</v>
          </cell>
        </row>
        <row r="534">
          <cell r="L534"/>
          <cell r="M534"/>
          <cell r="N534"/>
          <cell r="O534"/>
          <cell r="P534"/>
          <cell r="Q534"/>
          <cell r="R534"/>
          <cell r="S534">
            <v>0</v>
          </cell>
          <cell r="T534"/>
          <cell r="U534">
            <v>0</v>
          </cell>
          <cell r="V534">
            <v>0</v>
          </cell>
          <cell r="W534">
            <v>0</v>
          </cell>
          <cell r="X534">
            <v>0</v>
          </cell>
          <cell r="Y534">
            <v>0</v>
          </cell>
          <cell r="Z534">
            <v>0</v>
          </cell>
          <cell r="AA534">
            <v>0</v>
          </cell>
          <cell r="AB534">
            <v>0</v>
          </cell>
          <cell r="AC534">
            <v>0</v>
          </cell>
          <cell r="AD534">
            <v>0</v>
          </cell>
          <cell r="AE534">
            <v>0</v>
          </cell>
          <cell r="AF534">
            <v>0</v>
          </cell>
          <cell r="AG534">
            <v>0</v>
          </cell>
          <cell r="AH534">
            <v>0</v>
          </cell>
          <cell r="AI534">
            <v>0</v>
          </cell>
          <cell r="AJ534">
            <v>0</v>
          </cell>
          <cell r="AK534">
            <v>0</v>
          </cell>
          <cell r="AL534">
            <v>0</v>
          </cell>
          <cell r="AM534">
            <v>0</v>
          </cell>
          <cell r="AN534">
            <v>0</v>
          </cell>
          <cell r="AO534" t="str">
            <v/>
          </cell>
          <cell r="AQ534"/>
          <cell r="AR534"/>
          <cell r="AS534"/>
          <cell r="AT534"/>
          <cell r="AU534"/>
          <cell r="AV534"/>
          <cell r="AW534"/>
          <cell r="AX534">
            <v>0</v>
          </cell>
          <cell r="AY534"/>
          <cell r="AZ534">
            <v>0</v>
          </cell>
          <cell r="BA534">
            <v>0</v>
          </cell>
          <cell r="BB534">
            <v>0</v>
          </cell>
          <cell r="BC534">
            <v>0</v>
          </cell>
          <cell r="BD534">
            <v>0</v>
          </cell>
          <cell r="BE534">
            <v>0</v>
          </cell>
          <cell r="BF534">
            <v>0</v>
          </cell>
          <cell r="BG534">
            <v>0</v>
          </cell>
          <cell r="BH534">
            <v>0</v>
          </cell>
          <cell r="BI534">
            <v>0</v>
          </cell>
          <cell r="BJ534">
            <v>0</v>
          </cell>
          <cell r="BK534">
            <v>0</v>
          </cell>
          <cell r="BL534">
            <v>0</v>
          </cell>
          <cell r="BM534">
            <v>0</v>
          </cell>
          <cell r="BN534">
            <v>0</v>
          </cell>
          <cell r="BO534">
            <v>0</v>
          </cell>
          <cell r="BP534">
            <v>0</v>
          </cell>
          <cell r="BQ534">
            <v>0</v>
          </cell>
          <cell r="BR534">
            <v>0</v>
          </cell>
          <cell r="BS534">
            <v>0</v>
          </cell>
          <cell r="BT534">
            <v>0</v>
          </cell>
          <cell r="BV534" t="str">
            <v>Ontario Clean Water Agency P4P Conservation Fund Pilot Program2017Current year savings</v>
          </cell>
        </row>
        <row r="535">
          <cell r="L535"/>
          <cell r="M535"/>
          <cell r="N535"/>
          <cell r="O535"/>
          <cell r="P535"/>
          <cell r="Q535"/>
          <cell r="R535"/>
          <cell r="S535">
            <v>0</v>
          </cell>
          <cell r="T535"/>
          <cell r="U535">
            <v>0</v>
          </cell>
          <cell r="V535">
            <v>0</v>
          </cell>
          <cell r="W535">
            <v>0</v>
          </cell>
          <cell r="X535">
            <v>0</v>
          </cell>
          <cell r="Y535">
            <v>0</v>
          </cell>
          <cell r="Z535">
            <v>0</v>
          </cell>
          <cell r="AA535">
            <v>0</v>
          </cell>
          <cell r="AB535">
            <v>0</v>
          </cell>
          <cell r="AC535">
            <v>0</v>
          </cell>
          <cell r="AD535">
            <v>0</v>
          </cell>
          <cell r="AE535">
            <v>0</v>
          </cell>
          <cell r="AF535">
            <v>0</v>
          </cell>
          <cell r="AG535">
            <v>0</v>
          </cell>
          <cell r="AH535">
            <v>0</v>
          </cell>
          <cell r="AI535">
            <v>0</v>
          </cell>
          <cell r="AJ535">
            <v>0</v>
          </cell>
          <cell r="AK535">
            <v>0</v>
          </cell>
          <cell r="AL535">
            <v>0</v>
          </cell>
          <cell r="AM535">
            <v>0</v>
          </cell>
          <cell r="AN535">
            <v>0</v>
          </cell>
          <cell r="AO535" t="str">
            <v/>
          </cell>
          <cell r="AQ535"/>
          <cell r="AR535"/>
          <cell r="AS535"/>
          <cell r="AT535"/>
          <cell r="AU535"/>
          <cell r="AV535"/>
          <cell r="AW535"/>
          <cell r="AX535">
            <v>0</v>
          </cell>
          <cell r="AY535"/>
          <cell r="AZ535">
            <v>0</v>
          </cell>
          <cell r="BA535">
            <v>0</v>
          </cell>
          <cell r="BB535">
            <v>0</v>
          </cell>
          <cell r="BC535">
            <v>0</v>
          </cell>
          <cell r="BD535">
            <v>0</v>
          </cell>
          <cell r="BE535">
            <v>0</v>
          </cell>
          <cell r="BF535">
            <v>0</v>
          </cell>
          <cell r="BG535">
            <v>0</v>
          </cell>
          <cell r="BH535">
            <v>0</v>
          </cell>
          <cell r="BI535">
            <v>0</v>
          </cell>
          <cell r="BJ535">
            <v>0</v>
          </cell>
          <cell r="BK535">
            <v>0</v>
          </cell>
          <cell r="BL535">
            <v>0</v>
          </cell>
          <cell r="BM535">
            <v>0</v>
          </cell>
          <cell r="BN535">
            <v>0</v>
          </cell>
          <cell r="BO535">
            <v>0</v>
          </cell>
          <cell r="BP535">
            <v>0</v>
          </cell>
          <cell r="BQ535">
            <v>0</v>
          </cell>
          <cell r="BR535">
            <v>0</v>
          </cell>
          <cell r="BS535">
            <v>0</v>
          </cell>
          <cell r="BT535">
            <v>0</v>
          </cell>
          <cell r="BV535" t="str">
            <v>Performance Based Conservation Fund Pilot Program2017Current year savings</v>
          </cell>
        </row>
        <row r="536">
          <cell r="L536"/>
          <cell r="M536"/>
          <cell r="N536"/>
          <cell r="O536"/>
          <cell r="P536"/>
          <cell r="Q536"/>
          <cell r="R536"/>
          <cell r="S536">
            <v>0</v>
          </cell>
          <cell r="T536"/>
          <cell r="U536">
            <v>0</v>
          </cell>
          <cell r="V536">
            <v>0</v>
          </cell>
          <cell r="W536">
            <v>0</v>
          </cell>
          <cell r="X536">
            <v>0</v>
          </cell>
          <cell r="Y536">
            <v>0</v>
          </cell>
          <cell r="Z536">
            <v>0</v>
          </cell>
          <cell r="AA536">
            <v>0</v>
          </cell>
          <cell r="AB536">
            <v>0</v>
          </cell>
          <cell r="AC536">
            <v>0</v>
          </cell>
          <cell r="AD536">
            <v>0</v>
          </cell>
          <cell r="AE536">
            <v>0</v>
          </cell>
          <cell r="AF536">
            <v>0</v>
          </cell>
          <cell r="AG536">
            <v>0</v>
          </cell>
          <cell r="AH536">
            <v>0</v>
          </cell>
          <cell r="AI536">
            <v>0</v>
          </cell>
          <cell r="AJ536">
            <v>0</v>
          </cell>
          <cell r="AK536">
            <v>0</v>
          </cell>
          <cell r="AL536">
            <v>0</v>
          </cell>
          <cell r="AM536">
            <v>0</v>
          </cell>
          <cell r="AN536">
            <v>0</v>
          </cell>
          <cell r="AO536">
            <v>0</v>
          </cell>
          <cell r="AQ536"/>
          <cell r="AR536"/>
          <cell r="AS536"/>
          <cell r="AT536"/>
          <cell r="AU536"/>
          <cell r="AV536"/>
          <cell r="AW536"/>
          <cell r="AX536">
            <v>0</v>
          </cell>
          <cell r="AY536"/>
          <cell r="AZ536">
            <v>0</v>
          </cell>
          <cell r="BA536">
            <v>0</v>
          </cell>
          <cell r="BB536">
            <v>0</v>
          </cell>
          <cell r="BC536">
            <v>0</v>
          </cell>
          <cell r="BD536">
            <v>0</v>
          </cell>
          <cell r="BE536">
            <v>0</v>
          </cell>
          <cell r="BF536">
            <v>0</v>
          </cell>
          <cell r="BG536">
            <v>0</v>
          </cell>
          <cell r="BH536">
            <v>0</v>
          </cell>
          <cell r="BI536">
            <v>0</v>
          </cell>
          <cell r="BJ536">
            <v>0</v>
          </cell>
          <cell r="BK536">
            <v>0</v>
          </cell>
          <cell r="BL536">
            <v>0</v>
          </cell>
          <cell r="BM536">
            <v>0</v>
          </cell>
          <cell r="BN536">
            <v>0</v>
          </cell>
          <cell r="BO536">
            <v>0</v>
          </cell>
          <cell r="BP536">
            <v>0</v>
          </cell>
          <cell r="BQ536">
            <v>0</v>
          </cell>
          <cell r="BR536">
            <v>0</v>
          </cell>
          <cell r="BS536">
            <v>0</v>
          </cell>
          <cell r="BT536">
            <v>0</v>
          </cell>
          <cell r="BV536" t="str">
            <v>Social Benchmarking Conservation Fund Pilot Program2017Current year savings</v>
          </cell>
        </row>
        <row r="537">
          <cell r="L537"/>
          <cell r="M537"/>
          <cell r="N537"/>
          <cell r="O537"/>
          <cell r="P537"/>
          <cell r="Q537"/>
          <cell r="R537"/>
          <cell r="S537">
            <v>0</v>
          </cell>
          <cell r="T537"/>
          <cell r="U537">
            <v>0</v>
          </cell>
          <cell r="V537">
            <v>0</v>
          </cell>
          <cell r="W537">
            <v>0</v>
          </cell>
          <cell r="X537">
            <v>0</v>
          </cell>
          <cell r="Y537">
            <v>0</v>
          </cell>
          <cell r="Z537">
            <v>0</v>
          </cell>
          <cell r="AA537">
            <v>0</v>
          </cell>
          <cell r="AB537">
            <v>0</v>
          </cell>
          <cell r="AC537">
            <v>0</v>
          </cell>
          <cell r="AD537">
            <v>0</v>
          </cell>
          <cell r="AE537">
            <v>0</v>
          </cell>
          <cell r="AF537">
            <v>0</v>
          </cell>
          <cell r="AG537">
            <v>0</v>
          </cell>
          <cell r="AH537">
            <v>0</v>
          </cell>
          <cell r="AI537">
            <v>0</v>
          </cell>
          <cell r="AJ537">
            <v>0</v>
          </cell>
          <cell r="AK537">
            <v>0</v>
          </cell>
          <cell r="AL537">
            <v>0</v>
          </cell>
          <cell r="AM537">
            <v>0</v>
          </cell>
          <cell r="AN537">
            <v>0</v>
          </cell>
          <cell r="AO537" t="str">
            <v/>
          </cell>
          <cell r="AQ537"/>
          <cell r="AR537"/>
          <cell r="AS537"/>
          <cell r="AT537"/>
          <cell r="AU537"/>
          <cell r="AV537"/>
          <cell r="AW537"/>
          <cell r="AX537">
            <v>0</v>
          </cell>
          <cell r="AY537"/>
          <cell r="AZ537">
            <v>0</v>
          </cell>
          <cell r="BA537">
            <v>0</v>
          </cell>
          <cell r="BB537">
            <v>0</v>
          </cell>
          <cell r="BC537">
            <v>0</v>
          </cell>
          <cell r="BD537">
            <v>0</v>
          </cell>
          <cell r="BE537">
            <v>0</v>
          </cell>
          <cell r="BF537">
            <v>0</v>
          </cell>
          <cell r="BG537">
            <v>0</v>
          </cell>
          <cell r="BH537">
            <v>0</v>
          </cell>
          <cell r="BI537">
            <v>0</v>
          </cell>
          <cell r="BJ537">
            <v>0</v>
          </cell>
          <cell r="BK537">
            <v>0</v>
          </cell>
          <cell r="BL537">
            <v>0</v>
          </cell>
          <cell r="BM537">
            <v>0</v>
          </cell>
          <cell r="BN537">
            <v>0</v>
          </cell>
          <cell r="BO537">
            <v>0</v>
          </cell>
          <cell r="BP537">
            <v>0</v>
          </cell>
          <cell r="BQ537">
            <v>0</v>
          </cell>
          <cell r="BR537">
            <v>0</v>
          </cell>
          <cell r="BS537">
            <v>0</v>
          </cell>
          <cell r="BT537">
            <v>0</v>
          </cell>
          <cell r="BV537" t="str">
            <v>Strategic Energy Group Conservation Fund Pilot Program2017Current year savings</v>
          </cell>
        </row>
        <row r="538">
          <cell r="L538"/>
          <cell r="M538"/>
          <cell r="N538"/>
          <cell r="O538"/>
          <cell r="P538"/>
          <cell r="Q538"/>
          <cell r="R538"/>
          <cell r="S538">
            <v>0</v>
          </cell>
          <cell r="T538"/>
          <cell r="U538">
            <v>0</v>
          </cell>
          <cell r="V538">
            <v>0</v>
          </cell>
          <cell r="W538">
            <v>0</v>
          </cell>
          <cell r="X538">
            <v>0</v>
          </cell>
          <cell r="Y538">
            <v>0</v>
          </cell>
          <cell r="Z538">
            <v>0</v>
          </cell>
          <cell r="AA538">
            <v>0</v>
          </cell>
          <cell r="AB538">
            <v>0</v>
          </cell>
          <cell r="AC538">
            <v>0</v>
          </cell>
          <cell r="AD538">
            <v>0</v>
          </cell>
          <cell r="AE538">
            <v>0</v>
          </cell>
          <cell r="AF538">
            <v>0</v>
          </cell>
          <cell r="AG538">
            <v>0</v>
          </cell>
          <cell r="AH538">
            <v>0</v>
          </cell>
          <cell r="AI538">
            <v>0</v>
          </cell>
          <cell r="AJ538">
            <v>0</v>
          </cell>
          <cell r="AK538">
            <v>0</v>
          </cell>
          <cell r="AL538">
            <v>0</v>
          </cell>
          <cell r="AM538">
            <v>0</v>
          </cell>
          <cell r="AN538">
            <v>0</v>
          </cell>
          <cell r="AO538" t="str">
            <v/>
          </cell>
          <cell r="AQ538"/>
          <cell r="AR538"/>
          <cell r="AS538"/>
          <cell r="AT538"/>
          <cell r="AU538"/>
          <cell r="AV538"/>
          <cell r="AW538"/>
          <cell r="AX538">
            <v>0</v>
          </cell>
          <cell r="AY538"/>
          <cell r="AZ538">
            <v>0</v>
          </cell>
          <cell r="BA538">
            <v>0</v>
          </cell>
          <cell r="BB538">
            <v>0</v>
          </cell>
          <cell r="BC538">
            <v>0</v>
          </cell>
          <cell r="BD538">
            <v>0</v>
          </cell>
          <cell r="BE538">
            <v>0</v>
          </cell>
          <cell r="BF538">
            <v>0</v>
          </cell>
          <cell r="BG538">
            <v>0</v>
          </cell>
          <cell r="BH538">
            <v>0</v>
          </cell>
          <cell r="BI538">
            <v>0</v>
          </cell>
          <cell r="BJ538">
            <v>0</v>
          </cell>
          <cell r="BK538">
            <v>0</v>
          </cell>
          <cell r="BL538">
            <v>0</v>
          </cell>
          <cell r="BM538">
            <v>0</v>
          </cell>
          <cell r="BN538">
            <v>0</v>
          </cell>
          <cell r="BO538">
            <v>0</v>
          </cell>
          <cell r="BP538">
            <v>0</v>
          </cell>
          <cell r="BQ538">
            <v>0</v>
          </cell>
          <cell r="BR538">
            <v>0</v>
          </cell>
          <cell r="BS538">
            <v>0</v>
          </cell>
          <cell r="BT538">
            <v>0</v>
          </cell>
          <cell r="BV538" t="str">
            <v>Appliance Retirement Initiative2017Current year savings</v>
          </cell>
        </row>
        <row r="539">
          <cell r="L539"/>
          <cell r="M539"/>
          <cell r="N539"/>
          <cell r="O539"/>
          <cell r="P539"/>
          <cell r="Q539"/>
          <cell r="R539"/>
          <cell r="S539">
            <v>0</v>
          </cell>
          <cell r="T539"/>
          <cell r="U539">
            <v>0</v>
          </cell>
          <cell r="V539">
            <v>0</v>
          </cell>
          <cell r="W539">
            <v>0</v>
          </cell>
          <cell r="X539">
            <v>0</v>
          </cell>
          <cell r="Y539">
            <v>0</v>
          </cell>
          <cell r="Z539">
            <v>0</v>
          </cell>
          <cell r="AA539">
            <v>0</v>
          </cell>
          <cell r="AB539">
            <v>0</v>
          </cell>
          <cell r="AC539">
            <v>0</v>
          </cell>
          <cell r="AD539">
            <v>0</v>
          </cell>
          <cell r="AE539">
            <v>0</v>
          </cell>
          <cell r="AF539">
            <v>0</v>
          </cell>
          <cell r="AG539">
            <v>0</v>
          </cell>
          <cell r="AH539">
            <v>0</v>
          </cell>
          <cell r="AI539">
            <v>0</v>
          </cell>
          <cell r="AJ539">
            <v>0</v>
          </cell>
          <cell r="AK539">
            <v>0</v>
          </cell>
          <cell r="AL539">
            <v>0</v>
          </cell>
          <cell r="AM539">
            <v>0</v>
          </cell>
          <cell r="AN539">
            <v>0</v>
          </cell>
          <cell r="AO539">
            <v>0</v>
          </cell>
          <cell r="AQ539"/>
          <cell r="AR539"/>
          <cell r="AS539"/>
          <cell r="AT539"/>
          <cell r="AU539"/>
          <cell r="AV539"/>
          <cell r="AW539"/>
          <cell r="AX539">
            <v>0</v>
          </cell>
          <cell r="AY539"/>
          <cell r="AZ539">
            <v>0</v>
          </cell>
          <cell r="BA539">
            <v>0</v>
          </cell>
          <cell r="BB539">
            <v>0</v>
          </cell>
          <cell r="BC539">
            <v>0</v>
          </cell>
          <cell r="BD539">
            <v>0</v>
          </cell>
          <cell r="BE539">
            <v>0</v>
          </cell>
          <cell r="BF539">
            <v>0</v>
          </cell>
          <cell r="BG539">
            <v>0</v>
          </cell>
          <cell r="BH539">
            <v>0</v>
          </cell>
          <cell r="BI539">
            <v>0</v>
          </cell>
          <cell r="BJ539">
            <v>0</v>
          </cell>
          <cell r="BK539">
            <v>0</v>
          </cell>
          <cell r="BL539">
            <v>0</v>
          </cell>
          <cell r="BM539">
            <v>0</v>
          </cell>
          <cell r="BN539">
            <v>0</v>
          </cell>
          <cell r="BO539">
            <v>0</v>
          </cell>
          <cell r="BP539">
            <v>0</v>
          </cell>
          <cell r="BQ539">
            <v>0</v>
          </cell>
          <cell r="BR539">
            <v>0</v>
          </cell>
          <cell r="BS539">
            <v>0</v>
          </cell>
          <cell r="BT539">
            <v>0</v>
          </cell>
          <cell r="BV539" t="str">
            <v>Coupon Initiative2017Current year savings</v>
          </cell>
        </row>
        <row r="540">
          <cell r="L540"/>
          <cell r="M540"/>
          <cell r="N540"/>
          <cell r="O540"/>
          <cell r="P540"/>
          <cell r="Q540"/>
          <cell r="R540"/>
          <cell r="S540">
            <v>0</v>
          </cell>
          <cell r="T540"/>
          <cell r="U540">
            <v>0</v>
          </cell>
          <cell r="V540">
            <v>0</v>
          </cell>
          <cell r="W540">
            <v>0</v>
          </cell>
          <cell r="X540">
            <v>0</v>
          </cell>
          <cell r="Y540">
            <v>0</v>
          </cell>
          <cell r="Z540">
            <v>0</v>
          </cell>
          <cell r="AA540">
            <v>0</v>
          </cell>
          <cell r="AB540">
            <v>0</v>
          </cell>
          <cell r="AC540">
            <v>0</v>
          </cell>
          <cell r="AD540">
            <v>0</v>
          </cell>
          <cell r="AE540">
            <v>0</v>
          </cell>
          <cell r="AF540">
            <v>0</v>
          </cell>
          <cell r="AG540">
            <v>0</v>
          </cell>
          <cell r="AH540">
            <v>0</v>
          </cell>
          <cell r="AI540">
            <v>0</v>
          </cell>
          <cell r="AJ540">
            <v>0</v>
          </cell>
          <cell r="AK540">
            <v>0</v>
          </cell>
          <cell r="AL540">
            <v>0</v>
          </cell>
          <cell r="AM540">
            <v>0</v>
          </cell>
          <cell r="AN540">
            <v>0</v>
          </cell>
          <cell r="AO540" t="str">
            <v/>
          </cell>
          <cell r="AQ540"/>
          <cell r="AR540"/>
          <cell r="AS540"/>
          <cell r="AT540"/>
          <cell r="AU540"/>
          <cell r="AV540"/>
          <cell r="AW540"/>
          <cell r="AX540">
            <v>0</v>
          </cell>
          <cell r="AY540"/>
          <cell r="AZ540">
            <v>0</v>
          </cell>
          <cell r="BA540">
            <v>0</v>
          </cell>
          <cell r="BB540">
            <v>0</v>
          </cell>
          <cell r="BC540">
            <v>0</v>
          </cell>
          <cell r="BD540">
            <v>0</v>
          </cell>
          <cell r="BE540">
            <v>0</v>
          </cell>
          <cell r="BF540">
            <v>0</v>
          </cell>
          <cell r="BG540">
            <v>0</v>
          </cell>
          <cell r="BH540">
            <v>0</v>
          </cell>
          <cell r="BI540">
            <v>0</v>
          </cell>
          <cell r="BJ540">
            <v>0</v>
          </cell>
          <cell r="BK540">
            <v>0</v>
          </cell>
          <cell r="BL540">
            <v>0</v>
          </cell>
          <cell r="BM540">
            <v>0</v>
          </cell>
          <cell r="BN540">
            <v>0</v>
          </cell>
          <cell r="BO540">
            <v>0</v>
          </cell>
          <cell r="BP540">
            <v>0</v>
          </cell>
          <cell r="BQ540">
            <v>0</v>
          </cell>
          <cell r="BR540">
            <v>0</v>
          </cell>
          <cell r="BS540">
            <v>0</v>
          </cell>
          <cell r="BT540">
            <v>0</v>
          </cell>
          <cell r="BV540" t="str">
            <v>Bi-Annual Retailer Event Initiative2017Current year savings</v>
          </cell>
        </row>
        <row r="541">
          <cell r="L541"/>
          <cell r="M541"/>
          <cell r="N541"/>
          <cell r="O541"/>
          <cell r="P541"/>
          <cell r="Q541"/>
          <cell r="R541"/>
          <cell r="S541">
            <v>0</v>
          </cell>
          <cell r="T541"/>
          <cell r="U541">
            <v>0</v>
          </cell>
          <cell r="V541">
            <v>0</v>
          </cell>
          <cell r="W541">
            <v>0</v>
          </cell>
          <cell r="X541">
            <v>0</v>
          </cell>
          <cell r="Y541">
            <v>0</v>
          </cell>
          <cell r="Z541">
            <v>0</v>
          </cell>
          <cell r="AA541">
            <v>0</v>
          </cell>
          <cell r="AB541">
            <v>0</v>
          </cell>
          <cell r="AC541">
            <v>0</v>
          </cell>
          <cell r="AD541">
            <v>0</v>
          </cell>
          <cell r="AE541">
            <v>0</v>
          </cell>
          <cell r="AF541">
            <v>0</v>
          </cell>
          <cell r="AG541">
            <v>0</v>
          </cell>
          <cell r="AH541">
            <v>0</v>
          </cell>
          <cell r="AI541">
            <v>0</v>
          </cell>
          <cell r="AJ541">
            <v>0</v>
          </cell>
          <cell r="AK541">
            <v>0</v>
          </cell>
          <cell r="AL541">
            <v>0</v>
          </cell>
          <cell r="AM541">
            <v>0</v>
          </cell>
          <cell r="AN541">
            <v>0</v>
          </cell>
          <cell r="AO541" t="str">
            <v/>
          </cell>
          <cell r="AQ541"/>
          <cell r="AR541"/>
          <cell r="AS541"/>
          <cell r="AT541"/>
          <cell r="AU541"/>
          <cell r="AV541"/>
          <cell r="AW541"/>
          <cell r="AX541">
            <v>0</v>
          </cell>
          <cell r="AY541"/>
          <cell r="AZ541">
            <v>0</v>
          </cell>
          <cell r="BA541">
            <v>0</v>
          </cell>
          <cell r="BB541">
            <v>0</v>
          </cell>
          <cell r="BC541">
            <v>0</v>
          </cell>
          <cell r="BD541">
            <v>0</v>
          </cell>
          <cell r="BE541">
            <v>0</v>
          </cell>
          <cell r="BF541">
            <v>0</v>
          </cell>
          <cell r="BG541">
            <v>0</v>
          </cell>
          <cell r="BH541">
            <v>0</v>
          </cell>
          <cell r="BI541">
            <v>0</v>
          </cell>
          <cell r="BJ541">
            <v>0</v>
          </cell>
          <cell r="BK541">
            <v>0</v>
          </cell>
          <cell r="BL541">
            <v>0</v>
          </cell>
          <cell r="BM541">
            <v>0</v>
          </cell>
          <cell r="BN541">
            <v>0</v>
          </cell>
          <cell r="BO541">
            <v>0</v>
          </cell>
          <cell r="BP541">
            <v>0</v>
          </cell>
          <cell r="BQ541">
            <v>0</v>
          </cell>
          <cell r="BR541">
            <v>0</v>
          </cell>
          <cell r="BS541">
            <v>0</v>
          </cell>
          <cell r="BT541">
            <v>0</v>
          </cell>
          <cell r="BV541" t="str">
            <v>HVAC Incentives Initiative2017Current year savings</v>
          </cell>
        </row>
        <row r="542">
          <cell r="L542"/>
          <cell r="M542"/>
          <cell r="N542"/>
          <cell r="O542"/>
          <cell r="P542"/>
          <cell r="Q542"/>
          <cell r="R542"/>
          <cell r="S542">
            <v>0</v>
          </cell>
          <cell r="T542"/>
          <cell r="U542">
            <v>0</v>
          </cell>
          <cell r="V542">
            <v>0</v>
          </cell>
          <cell r="W542">
            <v>0</v>
          </cell>
          <cell r="X542">
            <v>0</v>
          </cell>
          <cell r="Y542">
            <v>0</v>
          </cell>
          <cell r="Z542">
            <v>0</v>
          </cell>
          <cell r="AA542">
            <v>0</v>
          </cell>
          <cell r="AB542">
            <v>0</v>
          </cell>
          <cell r="AC542">
            <v>0</v>
          </cell>
          <cell r="AD542">
            <v>0</v>
          </cell>
          <cell r="AE542">
            <v>0</v>
          </cell>
          <cell r="AF542">
            <v>0</v>
          </cell>
          <cell r="AG542">
            <v>0</v>
          </cell>
          <cell r="AH542">
            <v>0</v>
          </cell>
          <cell r="AI542">
            <v>0</v>
          </cell>
          <cell r="AJ542">
            <v>0</v>
          </cell>
          <cell r="AK542">
            <v>0</v>
          </cell>
          <cell r="AL542">
            <v>0</v>
          </cell>
          <cell r="AM542">
            <v>0</v>
          </cell>
          <cell r="AN542">
            <v>0</v>
          </cell>
          <cell r="AO542">
            <v>0</v>
          </cell>
          <cell r="AQ542"/>
          <cell r="AR542"/>
          <cell r="AS542"/>
          <cell r="AT542"/>
          <cell r="AU542"/>
          <cell r="AV542"/>
          <cell r="AW542"/>
          <cell r="AX542">
            <v>0</v>
          </cell>
          <cell r="AY542"/>
          <cell r="AZ542">
            <v>0</v>
          </cell>
          <cell r="BA542">
            <v>0</v>
          </cell>
          <cell r="BB542">
            <v>0</v>
          </cell>
          <cell r="BC542">
            <v>0</v>
          </cell>
          <cell r="BD542">
            <v>0</v>
          </cell>
          <cell r="BE542">
            <v>0</v>
          </cell>
          <cell r="BF542">
            <v>0</v>
          </cell>
          <cell r="BG542">
            <v>0</v>
          </cell>
          <cell r="BH542">
            <v>0</v>
          </cell>
          <cell r="BI542">
            <v>0</v>
          </cell>
          <cell r="BJ542">
            <v>0</v>
          </cell>
          <cell r="BK542">
            <v>0</v>
          </cell>
          <cell r="BL542">
            <v>0</v>
          </cell>
          <cell r="BM542">
            <v>0</v>
          </cell>
          <cell r="BN542">
            <v>0</v>
          </cell>
          <cell r="BO542">
            <v>0</v>
          </cell>
          <cell r="BP542">
            <v>0</v>
          </cell>
          <cell r="BQ542">
            <v>0</v>
          </cell>
          <cell r="BR542">
            <v>0</v>
          </cell>
          <cell r="BS542">
            <v>0</v>
          </cell>
          <cell r="BT542">
            <v>0</v>
          </cell>
          <cell r="BV542" t="str">
            <v>Residential New Construction and Major Renovation Initiative2017Current year savings</v>
          </cell>
        </row>
        <row r="543">
          <cell r="L543"/>
          <cell r="M543"/>
          <cell r="N543"/>
          <cell r="O543"/>
          <cell r="P543"/>
          <cell r="Q543"/>
          <cell r="R543"/>
          <cell r="S543">
            <v>0</v>
          </cell>
          <cell r="T543"/>
          <cell r="U543">
            <v>0</v>
          </cell>
          <cell r="V543">
            <v>0</v>
          </cell>
          <cell r="W543">
            <v>0</v>
          </cell>
          <cell r="X543">
            <v>0</v>
          </cell>
          <cell r="Y543">
            <v>0</v>
          </cell>
          <cell r="Z543">
            <v>0</v>
          </cell>
          <cell r="AA543">
            <v>0</v>
          </cell>
          <cell r="AB543">
            <v>0</v>
          </cell>
          <cell r="AC543">
            <v>0</v>
          </cell>
          <cell r="AD543">
            <v>0</v>
          </cell>
          <cell r="AE543">
            <v>0</v>
          </cell>
          <cell r="AF543">
            <v>0</v>
          </cell>
          <cell r="AG543">
            <v>0</v>
          </cell>
          <cell r="AH543">
            <v>0</v>
          </cell>
          <cell r="AI543">
            <v>0</v>
          </cell>
          <cell r="AJ543">
            <v>0</v>
          </cell>
          <cell r="AK543">
            <v>0</v>
          </cell>
          <cell r="AL543">
            <v>0</v>
          </cell>
          <cell r="AM543">
            <v>0</v>
          </cell>
          <cell r="AN543">
            <v>0</v>
          </cell>
          <cell r="AO543" t="str">
            <v/>
          </cell>
          <cell r="AQ543"/>
          <cell r="AR543"/>
          <cell r="AS543"/>
          <cell r="AT543"/>
          <cell r="AU543"/>
          <cell r="AV543"/>
          <cell r="AW543"/>
          <cell r="AX543">
            <v>0</v>
          </cell>
          <cell r="AY543"/>
          <cell r="AZ543">
            <v>0</v>
          </cell>
          <cell r="BA543">
            <v>0</v>
          </cell>
          <cell r="BB543">
            <v>0</v>
          </cell>
          <cell r="BC543">
            <v>0</v>
          </cell>
          <cell r="BD543">
            <v>0</v>
          </cell>
          <cell r="BE543">
            <v>0</v>
          </cell>
          <cell r="BF543">
            <v>0</v>
          </cell>
          <cell r="BG543">
            <v>0</v>
          </cell>
          <cell r="BH543">
            <v>0</v>
          </cell>
          <cell r="BI543">
            <v>0</v>
          </cell>
          <cell r="BJ543">
            <v>0</v>
          </cell>
          <cell r="BK543">
            <v>0</v>
          </cell>
          <cell r="BL543">
            <v>0</v>
          </cell>
          <cell r="BM543">
            <v>0</v>
          </cell>
          <cell r="BN543">
            <v>0</v>
          </cell>
          <cell r="BO543">
            <v>0</v>
          </cell>
          <cell r="BP543">
            <v>0</v>
          </cell>
          <cell r="BQ543">
            <v>0</v>
          </cell>
          <cell r="BR543">
            <v>0</v>
          </cell>
          <cell r="BS543">
            <v>0</v>
          </cell>
          <cell r="BT543">
            <v>0</v>
          </cell>
          <cell r="BV543" t="str">
            <v>Energy Audit Initiative2017Current year savings</v>
          </cell>
        </row>
        <row r="544">
          <cell r="L544"/>
          <cell r="M544"/>
          <cell r="N544"/>
          <cell r="O544"/>
          <cell r="P544"/>
          <cell r="Q544"/>
          <cell r="R544"/>
          <cell r="S544">
            <v>0</v>
          </cell>
          <cell r="T544"/>
          <cell r="U544">
            <v>0</v>
          </cell>
          <cell r="V544">
            <v>0</v>
          </cell>
          <cell r="W544">
            <v>0</v>
          </cell>
          <cell r="X544">
            <v>0</v>
          </cell>
          <cell r="Y544">
            <v>0</v>
          </cell>
          <cell r="Z544">
            <v>0</v>
          </cell>
          <cell r="AA544">
            <v>0</v>
          </cell>
          <cell r="AB544">
            <v>0</v>
          </cell>
          <cell r="AC544">
            <v>0</v>
          </cell>
          <cell r="AD544">
            <v>0</v>
          </cell>
          <cell r="AE544">
            <v>0</v>
          </cell>
          <cell r="AF544">
            <v>0</v>
          </cell>
          <cell r="AG544">
            <v>0</v>
          </cell>
          <cell r="AH544">
            <v>0</v>
          </cell>
          <cell r="AI544">
            <v>0</v>
          </cell>
          <cell r="AJ544">
            <v>0</v>
          </cell>
          <cell r="AK544">
            <v>0</v>
          </cell>
          <cell r="AL544">
            <v>0</v>
          </cell>
          <cell r="AM544">
            <v>0</v>
          </cell>
          <cell r="AN544">
            <v>0</v>
          </cell>
          <cell r="AO544" t="str">
            <v/>
          </cell>
          <cell r="AQ544"/>
          <cell r="AR544"/>
          <cell r="AS544"/>
          <cell r="AT544"/>
          <cell r="AU544"/>
          <cell r="AV544"/>
          <cell r="AW544"/>
          <cell r="AX544">
            <v>0</v>
          </cell>
          <cell r="AY544"/>
          <cell r="AZ544">
            <v>0</v>
          </cell>
          <cell r="BA544">
            <v>0</v>
          </cell>
          <cell r="BB544">
            <v>0</v>
          </cell>
          <cell r="BC544">
            <v>0</v>
          </cell>
          <cell r="BD544">
            <v>0</v>
          </cell>
          <cell r="BE544">
            <v>0</v>
          </cell>
          <cell r="BF544">
            <v>0</v>
          </cell>
          <cell r="BG544">
            <v>0</v>
          </cell>
          <cell r="BH544">
            <v>0</v>
          </cell>
          <cell r="BI544">
            <v>0</v>
          </cell>
          <cell r="BJ544">
            <v>0</v>
          </cell>
          <cell r="BK544">
            <v>0</v>
          </cell>
          <cell r="BL544">
            <v>0</v>
          </cell>
          <cell r="BM544">
            <v>0</v>
          </cell>
          <cell r="BN544">
            <v>0</v>
          </cell>
          <cell r="BO544">
            <v>0</v>
          </cell>
          <cell r="BP544">
            <v>0</v>
          </cell>
          <cell r="BQ544">
            <v>0</v>
          </cell>
          <cell r="BR544">
            <v>0</v>
          </cell>
          <cell r="BS544">
            <v>0</v>
          </cell>
          <cell r="BT544">
            <v>0</v>
          </cell>
          <cell r="BV544" t="str">
            <v>Efficiency:Equipment Replacement Incentive Initiative2017Current year savings</v>
          </cell>
        </row>
        <row r="545">
          <cell r="L545"/>
          <cell r="M545"/>
          <cell r="N545"/>
          <cell r="O545"/>
          <cell r="P545"/>
          <cell r="Q545"/>
          <cell r="R545"/>
          <cell r="S545">
            <v>0</v>
          </cell>
          <cell r="T545"/>
          <cell r="U545">
            <v>0</v>
          </cell>
          <cell r="V545">
            <v>0</v>
          </cell>
          <cell r="W545">
            <v>0</v>
          </cell>
          <cell r="X545">
            <v>0</v>
          </cell>
          <cell r="Y545">
            <v>0</v>
          </cell>
          <cell r="Z545">
            <v>0</v>
          </cell>
          <cell r="AA545">
            <v>0</v>
          </cell>
          <cell r="AB545">
            <v>0</v>
          </cell>
          <cell r="AC545">
            <v>0</v>
          </cell>
          <cell r="AD545">
            <v>0</v>
          </cell>
          <cell r="AE545">
            <v>0</v>
          </cell>
          <cell r="AF545">
            <v>0</v>
          </cell>
          <cell r="AG545">
            <v>0</v>
          </cell>
          <cell r="AH545">
            <v>0</v>
          </cell>
          <cell r="AI545">
            <v>0</v>
          </cell>
          <cell r="AJ545">
            <v>0</v>
          </cell>
          <cell r="AK545">
            <v>0</v>
          </cell>
          <cell r="AL545">
            <v>0</v>
          </cell>
          <cell r="AM545">
            <v>0</v>
          </cell>
          <cell r="AN545">
            <v>0</v>
          </cell>
          <cell r="AO545">
            <v>0</v>
          </cell>
          <cell r="AQ545"/>
          <cell r="AR545"/>
          <cell r="AS545"/>
          <cell r="AT545"/>
          <cell r="AU545"/>
          <cell r="AV545"/>
          <cell r="AW545"/>
          <cell r="AX545">
            <v>0</v>
          </cell>
          <cell r="AY545"/>
          <cell r="AZ545">
            <v>0</v>
          </cell>
          <cell r="BA545">
            <v>0</v>
          </cell>
          <cell r="BB545">
            <v>0</v>
          </cell>
          <cell r="BC545">
            <v>0</v>
          </cell>
          <cell r="BD545">
            <v>0</v>
          </cell>
          <cell r="BE545">
            <v>0</v>
          </cell>
          <cell r="BF545">
            <v>0</v>
          </cell>
          <cell r="BG545">
            <v>0</v>
          </cell>
          <cell r="BH545">
            <v>0</v>
          </cell>
          <cell r="BI545">
            <v>0</v>
          </cell>
          <cell r="BJ545">
            <v>0</v>
          </cell>
          <cell r="BK545">
            <v>0</v>
          </cell>
          <cell r="BL545">
            <v>0</v>
          </cell>
          <cell r="BM545">
            <v>0</v>
          </cell>
          <cell r="BN545">
            <v>0</v>
          </cell>
          <cell r="BO545">
            <v>0</v>
          </cell>
          <cell r="BP545">
            <v>0</v>
          </cell>
          <cell r="BQ545">
            <v>0</v>
          </cell>
          <cell r="BR545">
            <v>0</v>
          </cell>
          <cell r="BS545">
            <v>0</v>
          </cell>
          <cell r="BT545">
            <v>0</v>
          </cell>
          <cell r="BV545" t="str">
            <v>Direct Install Lighting and Water Heating Initiative2017Current year savings</v>
          </cell>
        </row>
        <row r="546">
          <cell r="L546"/>
          <cell r="M546"/>
          <cell r="N546"/>
          <cell r="O546"/>
          <cell r="P546"/>
          <cell r="Q546"/>
          <cell r="R546"/>
          <cell r="S546">
            <v>0</v>
          </cell>
          <cell r="T546"/>
          <cell r="U546">
            <v>0</v>
          </cell>
          <cell r="V546">
            <v>0</v>
          </cell>
          <cell r="W546">
            <v>0</v>
          </cell>
          <cell r="X546">
            <v>0</v>
          </cell>
          <cell r="Y546">
            <v>0</v>
          </cell>
          <cell r="Z546">
            <v>0</v>
          </cell>
          <cell r="AA546">
            <v>0</v>
          </cell>
          <cell r="AB546">
            <v>0</v>
          </cell>
          <cell r="AC546">
            <v>0</v>
          </cell>
          <cell r="AD546">
            <v>0</v>
          </cell>
          <cell r="AE546">
            <v>0</v>
          </cell>
          <cell r="AF546">
            <v>0</v>
          </cell>
          <cell r="AG546">
            <v>0</v>
          </cell>
          <cell r="AH546">
            <v>0</v>
          </cell>
          <cell r="AI546">
            <v>0</v>
          </cell>
          <cell r="AJ546">
            <v>0</v>
          </cell>
          <cell r="AK546">
            <v>0</v>
          </cell>
          <cell r="AL546">
            <v>0</v>
          </cell>
          <cell r="AM546">
            <v>0</v>
          </cell>
          <cell r="AN546">
            <v>0</v>
          </cell>
          <cell r="AO546" t="str">
            <v/>
          </cell>
          <cell r="AQ546"/>
          <cell r="AR546"/>
          <cell r="AS546"/>
          <cell r="AT546"/>
          <cell r="AU546"/>
          <cell r="AV546"/>
          <cell r="AW546"/>
          <cell r="AX546">
            <v>0</v>
          </cell>
          <cell r="AY546"/>
          <cell r="AZ546">
            <v>0</v>
          </cell>
          <cell r="BA546">
            <v>0</v>
          </cell>
          <cell r="BB546">
            <v>0</v>
          </cell>
          <cell r="BC546">
            <v>0</v>
          </cell>
          <cell r="BD546">
            <v>0</v>
          </cell>
          <cell r="BE546">
            <v>0</v>
          </cell>
          <cell r="BF546">
            <v>0</v>
          </cell>
          <cell r="BG546">
            <v>0</v>
          </cell>
          <cell r="BH546">
            <v>0</v>
          </cell>
          <cell r="BI546">
            <v>0</v>
          </cell>
          <cell r="BJ546">
            <v>0</v>
          </cell>
          <cell r="BK546">
            <v>0</v>
          </cell>
          <cell r="BL546">
            <v>0</v>
          </cell>
          <cell r="BM546">
            <v>0</v>
          </cell>
          <cell r="BN546">
            <v>0</v>
          </cell>
          <cell r="BO546">
            <v>0</v>
          </cell>
          <cell r="BP546">
            <v>0</v>
          </cell>
          <cell r="BQ546">
            <v>0</v>
          </cell>
          <cell r="BR546">
            <v>0</v>
          </cell>
          <cell r="BS546">
            <v>0</v>
          </cell>
          <cell r="BT546">
            <v>0</v>
          </cell>
          <cell r="BV546" t="str">
            <v>New Construction and Major Renovation Initiative2017Current year savings</v>
          </cell>
        </row>
        <row r="547">
          <cell r="L547"/>
          <cell r="M547"/>
          <cell r="N547"/>
          <cell r="O547"/>
          <cell r="P547"/>
          <cell r="Q547"/>
          <cell r="R547"/>
          <cell r="S547">
            <v>0</v>
          </cell>
          <cell r="T547"/>
          <cell r="U547">
            <v>0</v>
          </cell>
          <cell r="V547">
            <v>0</v>
          </cell>
          <cell r="W547">
            <v>0</v>
          </cell>
          <cell r="X547">
            <v>0</v>
          </cell>
          <cell r="Y547">
            <v>0</v>
          </cell>
          <cell r="Z547">
            <v>0</v>
          </cell>
          <cell r="AA547">
            <v>0</v>
          </cell>
          <cell r="AB547">
            <v>0</v>
          </cell>
          <cell r="AC547">
            <v>0</v>
          </cell>
          <cell r="AD547">
            <v>0</v>
          </cell>
          <cell r="AE547">
            <v>0</v>
          </cell>
          <cell r="AF547">
            <v>0</v>
          </cell>
          <cell r="AG547">
            <v>0</v>
          </cell>
          <cell r="AH547">
            <v>0</v>
          </cell>
          <cell r="AI547">
            <v>0</v>
          </cell>
          <cell r="AJ547">
            <v>0</v>
          </cell>
          <cell r="AK547">
            <v>0</v>
          </cell>
          <cell r="AL547">
            <v>0</v>
          </cell>
          <cell r="AM547">
            <v>0</v>
          </cell>
          <cell r="AN547">
            <v>0</v>
          </cell>
          <cell r="AO547" t="str">
            <v/>
          </cell>
          <cell r="AQ547"/>
          <cell r="AR547"/>
          <cell r="AS547"/>
          <cell r="AT547"/>
          <cell r="AU547"/>
          <cell r="AV547"/>
          <cell r="AW547"/>
          <cell r="AX547">
            <v>0</v>
          </cell>
          <cell r="AY547"/>
          <cell r="AZ547">
            <v>0</v>
          </cell>
          <cell r="BA547">
            <v>0</v>
          </cell>
          <cell r="BB547">
            <v>0</v>
          </cell>
          <cell r="BC547">
            <v>0</v>
          </cell>
          <cell r="BD547">
            <v>0</v>
          </cell>
          <cell r="BE547">
            <v>0</v>
          </cell>
          <cell r="BF547">
            <v>0</v>
          </cell>
          <cell r="BG547">
            <v>0</v>
          </cell>
          <cell r="BH547">
            <v>0</v>
          </cell>
          <cell r="BI547">
            <v>0</v>
          </cell>
          <cell r="BJ547">
            <v>0</v>
          </cell>
          <cell r="BK547">
            <v>0</v>
          </cell>
          <cell r="BL547">
            <v>0</v>
          </cell>
          <cell r="BM547">
            <v>0</v>
          </cell>
          <cell r="BN547">
            <v>0</v>
          </cell>
          <cell r="BO547">
            <v>0</v>
          </cell>
          <cell r="BP547">
            <v>0</v>
          </cell>
          <cell r="BQ547">
            <v>0</v>
          </cell>
          <cell r="BR547">
            <v>0</v>
          </cell>
          <cell r="BS547">
            <v>0</v>
          </cell>
          <cell r="BT547">
            <v>0</v>
          </cell>
          <cell r="BV547" t="str">
            <v>Existing Building Commissioning Incentive Initiative2017Current year savings</v>
          </cell>
        </row>
        <row r="548">
          <cell r="L548"/>
          <cell r="M548"/>
          <cell r="N548"/>
          <cell r="O548"/>
          <cell r="P548"/>
          <cell r="Q548"/>
          <cell r="R548"/>
          <cell r="S548">
            <v>0</v>
          </cell>
          <cell r="T548"/>
          <cell r="U548">
            <v>0</v>
          </cell>
          <cell r="V548">
            <v>0</v>
          </cell>
          <cell r="W548">
            <v>0</v>
          </cell>
          <cell r="X548">
            <v>0</v>
          </cell>
          <cell r="Y548">
            <v>0</v>
          </cell>
          <cell r="Z548">
            <v>0</v>
          </cell>
          <cell r="AA548">
            <v>0</v>
          </cell>
          <cell r="AB548">
            <v>0</v>
          </cell>
          <cell r="AC548">
            <v>0</v>
          </cell>
          <cell r="AD548">
            <v>0</v>
          </cell>
          <cell r="AE548">
            <v>0</v>
          </cell>
          <cell r="AF548">
            <v>0</v>
          </cell>
          <cell r="AG548">
            <v>0</v>
          </cell>
          <cell r="AH548">
            <v>0</v>
          </cell>
          <cell r="AI548">
            <v>0</v>
          </cell>
          <cell r="AJ548">
            <v>0</v>
          </cell>
          <cell r="AK548">
            <v>0</v>
          </cell>
          <cell r="AL548">
            <v>0</v>
          </cell>
          <cell r="AM548">
            <v>0</v>
          </cell>
          <cell r="AN548">
            <v>0</v>
          </cell>
          <cell r="AO548">
            <v>0</v>
          </cell>
          <cell r="AQ548"/>
          <cell r="AR548"/>
          <cell r="AS548"/>
          <cell r="AT548"/>
          <cell r="AU548"/>
          <cell r="AV548"/>
          <cell r="AW548"/>
          <cell r="AX548">
            <v>0</v>
          </cell>
          <cell r="AY548"/>
          <cell r="AZ548">
            <v>0</v>
          </cell>
          <cell r="BA548">
            <v>0</v>
          </cell>
          <cell r="BB548">
            <v>0</v>
          </cell>
          <cell r="BC548">
            <v>0</v>
          </cell>
          <cell r="BD548">
            <v>0</v>
          </cell>
          <cell r="BE548">
            <v>0</v>
          </cell>
          <cell r="BF548">
            <v>0</v>
          </cell>
          <cell r="BG548">
            <v>0</v>
          </cell>
          <cell r="BH548">
            <v>0</v>
          </cell>
          <cell r="BI548">
            <v>0</v>
          </cell>
          <cell r="BJ548">
            <v>0</v>
          </cell>
          <cell r="BK548">
            <v>0</v>
          </cell>
          <cell r="BL548">
            <v>0</v>
          </cell>
          <cell r="BM548">
            <v>0</v>
          </cell>
          <cell r="BN548">
            <v>0</v>
          </cell>
          <cell r="BO548">
            <v>0</v>
          </cell>
          <cell r="BP548">
            <v>0</v>
          </cell>
          <cell r="BQ548">
            <v>0</v>
          </cell>
          <cell r="BR548">
            <v>0</v>
          </cell>
          <cell r="BS548">
            <v>0</v>
          </cell>
          <cell r="BT548">
            <v>0</v>
          </cell>
          <cell r="BV548" t="str">
            <v>Process and Systems Upgrades Initiatives - Project Incentive Initiative2017Current year savings</v>
          </cell>
        </row>
        <row r="549">
          <cell r="L549"/>
          <cell r="M549"/>
          <cell r="N549"/>
          <cell r="O549"/>
          <cell r="P549"/>
          <cell r="Q549"/>
          <cell r="R549"/>
          <cell r="S549">
            <v>0</v>
          </cell>
          <cell r="T549"/>
          <cell r="U549">
            <v>0</v>
          </cell>
          <cell r="V549">
            <v>0</v>
          </cell>
          <cell r="W549">
            <v>0</v>
          </cell>
          <cell r="X549">
            <v>0</v>
          </cell>
          <cell r="Y549">
            <v>0</v>
          </cell>
          <cell r="Z549">
            <v>0</v>
          </cell>
          <cell r="AA549">
            <v>0</v>
          </cell>
          <cell r="AB549">
            <v>0</v>
          </cell>
          <cell r="AC549">
            <v>0</v>
          </cell>
          <cell r="AD549">
            <v>0</v>
          </cell>
          <cell r="AE549">
            <v>0</v>
          </cell>
          <cell r="AF549">
            <v>0</v>
          </cell>
          <cell r="AG549">
            <v>0</v>
          </cell>
          <cell r="AH549">
            <v>0</v>
          </cell>
          <cell r="AI549">
            <v>0</v>
          </cell>
          <cell r="AJ549">
            <v>0</v>
          </cell>
          <cell r="AK549">
            <v>0</v>
          </cell>
          <cell r="AL549">
            <v>0</v>
          </cell>
          <cell r="AM549">
            <v>0</v>
          </cell>
          <cell r="AN549">
            <v>0</v>
          </cell>
          <cell r="AO549" t="str">
            <v/>
          </cell>
          <cell r="AQ549"/>
          <cell r="AR549"/>
          <cell r="AS549"/>
          <cell r="AT549"/>
          <cell r="AU549"/>
          <cell r="AV549"/>
          <cell r="AW549"/>
          <cell r="AX549">
            <v>0</v>
          </cell>
          <cell r="AY549"/>
          <cell r="AZ549">
            <v>0</v>
          </cell>
          <cell r="BA549">
            <v>0</v>
          </cell>
          <cell r="BB549">
            <v>0</v>
          </cell>
          <cell r="BC549">
            <v>0</v>
          </cell>
          <cell r="BD549">
            <v>0</v>
          </cell>
          <cell r="BE549">
            <v>0</v>
          </cell>
          <cell r="BF549">
            <v>0</v>
          </cell>
          <cell r="BG549">
            <v>0</v>
          </cell>
          <cell r="BH549">
            <v>0</v>
          </cell>
          <cell r="BI549">
            <v>0</v>
          </cell>
          <cell r="BJ549">
            <v>0</v>
          </cell>
          <cell r="BK549">
            <v>0</v>
          </cell>
          <cell r="BL549">
            <v>0</v>
          </cell>
          <cell r="BM549">
            <v>0</v>
          </cell>
          <cell r="BN549">
            <v>0</v>
          </cell>
          <cell r="BO549">
            <v>0</v>
          </cell>
          <cell r="BP549">
            <v>0</v>
          </cell>
          <cell r="BQ549">
            <v>0</v>
          </cell>
          <cell r="BR549">
            <v>0</v>
          </cell>
          <cell r="BS549">
            <v>0</v>
          </cell>
          <cell r="BT549">
            <v>0</v>
          </cell>
          <cell r="BV549" t="str">
            <v>Process and Systems Upgrades Initiatives - Energy Manager Initiative2017Current year savings</v>
          </cell>
        </row>
        <row r="550">
          <cell r="L550"/>
          <cell r="M550"/>
          <cell r="N550"/>
          <cell r="O550"/>
          <cell r="P550"/>
          <cell r="Q550"/>
          <cell r="R550"/>
          <cell r="S550">
            <v>0</v>
          </cell>
          <cell r="T550"/>
          <cell r="U550">
            <v>0</v>
          </cell>
          <cell r="V550">
            <v>0</v>
          </cell>
          <cell r="W550">
            <v>0</v>
          </cell>
          <cell r="X550">
            <v>0</v>
          </cell>
          <cell r="Y550">
            <v>0</v>
          </cell>
          <cell r="Z550">
            <v>0</v>
          </cell>
          <cell r="AA550">
            <v>0</v>
          </cell>
          <cell r="AB550">
            <v>0</v>
          </cell>
          <cell r="AC550">
            <v>0</v>
          </cell>
          <cell r="AD550">
            <v>0</v>
          </cell>
          <cell r="AE550">
            <v>0</v>
          </cell>
          <cell r="AF550">
            <v>0</v>
          </cell>
          <cell r="AG550">
            <v>0</v>
          </cell>
          <cell r="AH550">
            <v>0</v>
          </cell>
          <cell r="AI550">
            <v>0</v>
          </cell>
          <cell r="AJ550">
            <v>0</v>
          </cell>
          <cell r="AK550">
            <v>0</v>
          </cell>
          <cell r="AL550">
            <v>0</v>
          </cell>
          <cell r="AM550">
            <v>0</v>
          </cell>
          <cell r="AN550">
            <v>0</v>
          </cell>
          <cell r="AO550" t="str">
            <v/>
          </cell>
          <cell r="AQ550"/>
          <cell r="AR550"/>
          <cell r="AS550"/>
          <cell r="AT550"/>
          <cell r="AU550"/>
          <cell r="AV550"/>
          <cell r="AW550"/>
          <cell r="AX550">
            <v>0</v>
          </cell>
          <cell r="AY550"/>
          <cell r="AZ550">
            <v>0</v>
          </cell>
          <cell r="BA550">
            <v>0</v>
          </cell>
          <cell r="BB550">
            <v>0</v>
          </cell>
          <cell r="BC550">
            <v>0</v>
          </cell>
          <cell r="BD550">
            <v>0</v>
          </cell>
          <cell r="BE550">
            <v>0</v>
          </cell>
          <cell r="BF550">
            <v>0</v>
          </cell>
          <cell r="BG550">
            <v>0</v>
          </cell>
          <cell r="BH550">
            <v>0</v>
          </cell>
          <cell r="BI550">
            <v>0</v>
          </cell>
          <cell r="BJ550">
            <v>0</v>
          </cell>
          <cell r="BK550">
            <v>0</v>
          </cell>
          <cell r="BL550">
            <v>0</v>
          </cell>
          <cell r="BM550">
            <v>0</v>
          </cell>
          <cell r="BN550">
            <v>0</v>
          </cell>
          <cell r="BO550">
            <v>0</v>
          </cell>
          <cell r="BP550">
            <v>0</v>
          </cell>
          <cell r="BQ550">
            <v>0</v>
          </cell>
          <cell r="BR550">
            <v>0</v>
          </cell>
          <cell r="BS550">
            <v>0</v>
          </cell>
          <cell r="BT550">
            <v>0</v>
          </cell>
          <cell r="BV550" t="str">
            <v>Process and Systems Upgrades Initiatives - Monitoring and Targeting Initiative2017Current year savings</v>
          </cell>
        </row>
        <row r="551">
          <cell r="L551"/>
          <cell r="M551"/>
          <cell r="N551"/>
          <cell r="O551"/>
          <cell r="P551"/>
          <cell r="Q551"/>
          <cell r="R551"/>
          <cell r="S551">
            <v>0</v>
          </cell>
          <cell r="T551"/>
          <cell r="U551">
            <v>0</v>
          </cell>
          <cell r="V551">
            <v>0</v>
          </cell>
          <cell r="W551">
            <v>0</v>
          </cell>
          <cell r="X551">
            <v>0</v>
          </cell>
          <cell r="Y551">
            <v>0</v>
          </cell>
          <cell r="Z551">
            <v>0</v>
          </cell>
          <cell r="AA551">
            <v>0</v>
          </cell>
          <cell r="AB551">
            <v>0</v>
          </cell>
          <cell r="AC551">
            <v>0</v>
          </cell>
          <cell r="AD551">
            <v>0</v>
          </cell>
          <cell r="AE551">
            <v>0</v>
          </cell>
          <cell r="AF551">
            <v>0</v>
          </cell>
          <cell r="AG551">
            <v>0</v>
          </cell>
          <cell r="AH551">
            <v>0</v>
          </cell>
          <cell r="AI551">
            <v>0</v>
          </cell>
          <cell r="AJ551">
            <v>0</v>
          </cell>
          <cell r="AK551">
            <v>0</v>
          </cell>
          <cell r="AL551">
            <v>0</v>
          </cell>
          <cell r="AM551">
            <v>0</v>
          </cell>
          <cell r="AN551">
            <v>0</v>
          </cell>
          <cell r="AO551">
            <v>0</v>
          </cell>
          <cell r="AQ551"/>
          <cell r="AR551"/>
          <cell r="AS551"/>
          <cell r="AT551"/>
          <cell r="AU551"/>
          <cell r="AV551"/>
          <cell r="AW551"/>
          <cell r="AX551">
            <v>0</v>
          </cell>
          <cell r="AY551"/>
          <cell r="AZ551">
            <v>0</v>
          </cell>
          <cell r="BA551">
            <v>0</v>
          </cell>
          <cell r="BB551">
            <v>0</v>
          </cell>
          <cell r="BC551">
            <v>0</v>
          </cell>
          <cell r="BD551">
            <v>0</v>
          </cell>
          <cell r="BE551">
            <v>0</v>
          </cell>
          <cell r="BF551">
            <v>0</v>
          </cell>
          <cell r="BG551">
            <v>0</v>
          </cell>
          <cell r="BH551">
            <v>0</v>
          </cell>
          <cell r="BI551">
            <v>0</v>
          </cell>
          <cell r="BJ551">
            <v>0</v>
          </cell>
          <cell r="BK551">
            <v>0</v>
          </cell>
          <cell r="BL551">
            <v>0</v>
          </cell>
          <cell r="BM551">
            <v>0</v>
          </cell>
          <cell r="BN551">
            <v>0</v>
          </cell>
          <cell r="BO551">
            <v>0</v>
          </cell>
          <cell r="BP551">
            <v>0</v>
          </cell>
          <cell r="BQ551">
            <v>0</v>
          </cell>
          <cell r="BR551">
            <v>0</v>
          </cell>
          <cell r="BS551">
            <v>0</v>
          </cell>
          <cell r="BT551">
            <v>0</v>
          </cell>
          <cell r="BV551" t="str">
            <v>Low Income Initiative2017Current year savings</v>
          </cell>
        </row>
        <row r="552">
          <cell r="L552"/>
          <cell r="M552"/>
          <cell r="N552"/>
          <cell r="O552"/>
          <cell r="P552"/>
          <cell r="Q552"/>
          <cell r="R552"/>
          <cell r="S552">
            <v>0</v>
          </cell>
          <cell r="T552"/>
          <cell r="U552">
            <v>0</v>
          </cell>
          <cell r="V552">
            <v>0</v>
          </cell>
          <cell r="W552">
            <v>0</v>
          </cell>
          <cell r="X552">
            <v>0</v>
          </cell>
          <cell r="Y552">
            <v>0</v>
          </cell>
          <cell r="Z552">
            <v>0</v>
          </cell>
          <cell r="AA552">
            <v>0</v>
          </cell>
          <cell r="AB552">
            <v>0</v>
          </cell>
          <cell r="AC552">
            <v>0</v>
          </cell>
          <cell r="AD552">
            <v>0</v>
          </cell>
          <cell r="AE552">
            <v>0</v>
          </cell>
          <cell r="AF552">
            <v>0</v>
          </cell>
          <cell r="AG552">
            <v>0</v>
          </cell>
          <cell r="AH552">
            <v>0</v>
          </cell>
          <cell r="AI552">
            <v>0</v>
          </cell>
          <cell r="AJ552">
            <v>0</v>
          </cell>
          <cell r="AK552">
            <v>0</v>
          </cell>
          <cell r="AL552">
            <v>0</v>
          </cell>
          <cell r="AM552">
            <v>0</v>
          </cell>
          <cell r="AN552">
            <v>0</v>
          </cell>
          <cell r="AO552" t="str">
            <v/>
          </cell>
          <cell r="AQ552"/>
          <cell r="AR552"/>
          <cell r="AS552"/>
          <cell r="AT552"/>
          <cell r="AU552"/>
          <cell r="AV552"/>
          <cell r="AW552"/>
          <cell r="AX552">
            <v>0</v>
          </cell>
          <cell r="AY552"/>
          <cell r="AZ552">
            <v>0</v>
          </cell>
          <cell r="BA552">
            <v>0</v>
          </cell>
          <cell r="BB552">
            <v>0</v>
          </cell>
          <cell r="BC552">
            <v>0</v>
          </cell>
          <cell r="BD552">
            <v>0</v>
          </cell>
          <cell r="BE552">
            <v>0</v>
          </cell>
          <cell r="BF552">
            <v>0</v>
          </cell>
          <cell r="BG552">
            <v>0</v>
          </cell>
          <cell r="BH552">
            <v>0</v>
          </cell>
          <cell r="BI552">
            <v>0</v>
          </cell>
          <cell r="BJ552">
            <v>0</v>
          </cell>
          <cell r="BK552">
            <v>0</v>
          </cell>
          <cell r="BL552">
            <v>0</v>
          </cell>
          <cell r="BM552">
            <v>0</v>
          </cell>
          <cell r="BN552">
            <v>0</v>
          </cell>
          <cell r="BO552">
            <v>0</v>
          </cell>
          <cell r="BP552">
            <v>0</v>
          </cell>
          <cell r="BQ552">
            <v>0</v>
          </cell>
          <cell r="BR552">
            <v>0</v>
          </cell>
          <cell r="BS552">
            <v>0</v>
          </cell>
          <cell r="BT552">
            <v>0</v>
          </cell>
          <cell r="BV552" t="str">
            <v>Aboriginal Conservation Program2017Current year savings</v>
          </cell>
        </row>
        <row r="553">
          <cell r="L553"/>
          <cell r="M553"/>
          <cell r="N553"/>
          <cell r="O553"/>
          <cell r="P553"/>
          <cell r="Q553"/>
          <cell r="R553"/>
          <cell r="S553">
            <v>0</v>
          </cell>
          <cell r="T553"/>
          <cell r="U553">
            <v>0</v>
          </cell>
          <cell r="V553">
            <v>0</v>
          </cell>
          <cell r="W553">
            <v>0</v>
          </cell>
          <cell r="X553">
            <v>0</v>
          </cell>
          <cell r="Y553">
            <v>0</v>
          </cell>
          <cell r="Z553">
            <v>0</v>
          </cell>
          <cell r="AA553">
            <v>0</v>
          </cell>
          <cell r="AB553">
            <v>0</v>
          </cell>
          <cell r="AC553">
            <v>0</v>
          </cell>
          <cell r="AD553">
            <v>0</v>
          </cell>
          <cell r="AE553">
            <v>0</v>
          </cell>
          <cell r="AF553">
            <v>0</v>
          </cell>
          <cell r="AG553">
            <v>0</v>
          </cell>
          <cell r="AH553">
            <v>0</v>
          </cell>
          <cell r="AI553">
            <v>0</v>
          </cell>
          <cell r="AJ553">
            <v>0</v>
          </cell>
          <cell r="AK553">
            <v>0</v>
          </cell>
          <cell r="AL553">
            <v>0</v>
          </cell>
          <cell r="AM553">
            <v>0</v>
          </cell>
          <cell r="AN553">
            <v>0</v>
          </cell>
          <cell r="AO553" t="str">
            <v/>
          </cell>
          <cell r="AQ553"/>
          <cell r="AR553"/>
          <cell r="AS553"/>
          <cell r="AT553"/>
          <cell r="AU553"/>
          <cell r="AV553"/>
          <cell r="AW553"/>
          <cell r="AX553">
            <v>0</v>
          </cell>
          <cell r="AY553"/>
          <cell r="AZ553">
            <v>0</v>
          </cell>
          <cell r="BA553">
            <v>0</v>
          </cell>
          <cell r="BB553">
            <v>0</v>
          </cell>
          <cell r="BC553">
            <v>0</v>
          </cell>
          <cell r="BD553">
            <v>0</v>
          </cell>
          <cell r="BE553">
            <v>0</v>
          </cell>
          <cell r="BF553">
            <v>0</v>
          </cell>
          <cell r="BG553">
            <v>0</v>
          </cell>
          <cell r="BH553">
            <v>0</v>
          </cell>
          <cell r="BI553">
            <v>0</v>
          </cell>
          <cell r="BJ553">
            <v>0</v>
          </cell>
          <cell r="BK553">
            <v>0</v>
          </cell>
          <cell r="BL553">
            <v>0</v>
          </cell>
          <cell r="BM553">
            <v>0</v>
          </cell>
          <cell r="BN553">
            <v>0</v>
          </cell>
          <cell r="BO553">
            <v>0</v>
          </cell>
          <cell r="BP553">
            <v>0</v>
          </cell>
          <cell r="BQ553">
            <v>0</v>
          </cell>
          <cell r="BR553">
            <v>0</v>
          </cell>
          <cell r="BS553">
            <v>0</v>
          </cell>
          <cell r="BT553">
            <v>0</v>
          </cell>
          <cell r="BV553" t="str">
            <v>Program Enabled Savings2017Current year savings</v>
          </cell>
        </row>
        <row r="554">
          <cell r="L554"/>
          <cell r="M554"/>
          <cell r="N554"/>
          <cell r="O554"/>
          <cell r="P554"/>
          <cell r="Q554"/>
          <cell r="R554"/>
          <cell r="S554">
            <v>0</v>
          </cell>
          <cell r="T554"/>
          <cell r="U554"/>
          <cell r="V554"/>
          <cell r="W554"/>
          <cell r="X554"/>
          <cell r="Y554"/>
          <cell r="Z554"/>
          <cell r="AA554"/>
          <cell r="AB554"/>
          <cell r="AC554"/>
          <cell r="AD554"/>
          <cell r="AE554"/>
          <cell r="AF554"/>
          <cell r="AG554"/>
          <cell r="AH554"/>
          <cell r="AI554"/>
          <cell r="AJ554"/>
          <cell r="AK554"/>
          <cell r="AL554"/>
          <cell r="AM554"/>
          <cell r="AN554"/>
          <cell r="AO554"/>
          <cell r="AQ554"/>
          <cell r="AR554"/>
          <cell r="AS554"/>
          <cell r="AT554"/>
          <cell r="AU554"/>
          <cell r="AV554"/>
          <cell r="AW554"/>
          <cell r="AX554">
            <v>276163.16591999982</v>
          </cell>
          <cell r="AY554"/>
          <cell r="AZ554"/>
          <cell r="BA554"/>
          <cell r="BB554"/>
          <cell r="BC554"/>
          <cell r="BD554"/>
          <cell r="BE554"/>
          <cell r="BF554"/>
          <cell r="BG554"/>
          <cell r="BH554"/>
          <cell r="BI554"/>
          <cell r="BJ554"/>
          <cell r="BK554"/>
          <cell r="BL554"/>
          <cell r="BM554"/>
          <cell r="BN554"/>
          <cell r="BO554"/>
          <cell r="BP554"/>
          <cell r="BQ554"/>
          <cell r="BR554"/>
          <cell r="BS554"/>
          <cell r="BT554"/>
          <cell r="BV554" t="str">
            <v>Process and Systems Upgrades Initiatives - Energy Manager Initiative2018Current year savings</v>
          </cell>
        </row>
        <row r="555">
          <cell r="L555"/>
          <cell r="M555"/>
          <cell r="N555"/>
          <cell r="O555"/>
          <cell r="P555"/>
          <cell r="Q555"/>
          <cell r="R555"/>
          <cell r="S555">
            <v>4</v>
          </cell>
          <cell r="T555"/>
          <cell r="U555"/>
          <cell r="V555"/>
          <cell r="W555"/>
          <cell r="X555"/>
          <cell r="Y555"/>
          <cell r="Z555"/>
          <cell r="AA555"/>
          <cell r="AB555"/>
          <cell r="AC555"/>
          <cell r="AD555"/>
          <cell r="AE555"/>
          <cell r="AF555"/>
          <cell r="AG555"/>
          <cell r="AH555"/>
          <cell r="AI555"/>
          <cell r="AJ555"/>
          <cell r="AK555"/>
          <cell r="AL555"/>
          <cell r="AM555"/>
          <cell r="AN555"/>
          <cell r="AO555"/>
          <cell r="AQ555"/>
          <cell r="AR555"/>
          <cell r="AS555"/>
          <cell r="AT555"/>
          <cell r="AU555"/>
          <cell r="AV555"/>
          <cell r="AW555"/>
          <cell r="AX555">
            <v>17802</v>
          </cell>
          <cell r="AY555"/>
          <cell r="AZ555"/>
          <cell r="BA555"/>
          <cell r="BB555"/>
          <cell r="BC555"/>
          <cell r="BD555"/>
          <cell r="BE555"/>
          <cell r="BF555"/>
          <cell r="BG555"/>
          <cell r="BH555"/>
          <cell r="BI555"/>
          <cell r="BJ555"/>
          <cell r="BK555"/>
          <cell r="BL555"/>
          <cell r="BM555"/>
          <cell r="BN555"/>
          <cell r="BO555"/>
          <cell r="BP555"/>
          <cell r="BQ555"/>
          <cell r="BR555"/>
          <cell r="BS555"/>
          <cell r="BT555"/>
          <cell r="BV555" t="str">
            <v>Process and Systems Upgrades Initiatives - Energy Manager Initiative2016Adjustment</v>
          </cell>
        </row>
        <row r="556">
          <cell r="L556"/>
          <cell r="M556"/>
          <cell r="N556"/>
          <cell r="O556"/>
          <cell r="P556"/>
          <cell r="Q556"/>
          <cell r="R556"/>
          <cell r="S556">
            <v>132</v>
          </cell>
          <cell r="T556"/>
          <cell r="U556"/>
          <cell r="V556"/>
          <cell r="W556"/>
          <cell r="X556"/>
          <cell r="Y556"/>
          <cell r="Z556"/>
          <cell r="AA556"/>
          <cell r="AB556"/>
          <cell r="AC556"/>
          <cell r="AD556"/>
          <cell r="AE556"/>
          <cell r="AF556"/>
          <cell r="AG556"/>
          <cell r="AH556"/>
          <cell r="AI556"/>
          <cell r="AJ556"/>
          <cell r="AK556"/>
          <cell r="AL556"/>
          <cell r="AM556"/>
          <cell r="AN556"/>
          <cell r="AO556"/>
          <cell r="AQ556"/>
          <cell r="AR556"/>
          <cell r="AS556"/>
          <cell r="AT556"/>
          <cell r="AU556"/>
          <cell r="AV556"/>
          <cell r="AW556"/>
          <cell r="AX556">
            <v>631244.08459999994</v>
          </cell>
          <cell r="AY556"/>
          <cell r="AZ556"/>
          <cell r="BA556"/>
          <cell r="BB556"/>
          <cell r="BC556"/>
          <cell r="BD556"/>
          <cell r="BE556"/>
          <cell r="BF556"/>
          <cell r="BG556"/>
          <cell r="BH556"/>
          <cell r="BI556"/>
          <cell r="BJ556"/>
          <cell r="BK556"/>
          <cell r="BL556"/>
          <cell r="BM556"/>
          <cell r="BN556"/>
          <cell r="BO556"/>
          <cell r="BP556"/>
          <cell r="BQ556"/>
          <cell r="BR556"/>
          <cell r="BS556"/>
          <cell r="BT556"/>
          <cell r="BV556" t="str">
            <v>Process and Systems Upgrades Initiatives - Energy Manager Initiative2017Adjustment</v>
          </cell>
        </row>
        <row r="557">
          <cell r="L557"/>
          <cell r="M557"/>
          <cell r="N557"/>
          <cell r="O557"/>
          <cell r="P557"/>
          <cell r="Q557"/>
          <cell r="R557"/>
          <cell r="S557">
            <v>2</v>
          </cell>
          <cell r="T557"/>
          <cell r="U557"/>
          <cell r="V557"/>
          <cell r="W557"/>
          <cell r="X557"/>
          <cell r="Y557"/>
          <cell r="Z557"/>
          <cell r="AA557"/>
          <cell r="AB557"/>
          <cell r="AC557"/>
          <cell r="AD557"/>
          <cell r="AE557"/>
          <cell r="AF557"/>
          <cell r="AG557"/>
          <cell r="AH557"/>
          <cell r="AI557"/>
          <cell r="AJ557"/>
          <cell r="AK557"/>
          <cell r="AL557"/>
          <cell r="AM557"/>
          <cell r="AN557"/>
          <cell r="AO557"/>
          <cell r="AQ557"/>
          <cell r="AR557"/>
          <cell r="AS557"/>
          <cell r="AT557"/>
          <cell r="AU557"/>
          <cell r="AV557"/>
          <cell r="AW557"/>
          <cell r="AX557">
            <v>17520.04</v>
          </cell>
          <cell r="AY557"/>
          <cell r="AZ557"/>
          <cell r="BA557"/>
          <cell r="BB557"/>
          <cell r="BC557"/>
          <cell r="BD557"/>
          <cell r="BE557"/>
          <cell r="BF557"/>
          <cell r="BG557"/>
          <cell r="BH557"/>
          <cell r="BI557"/>
          <cell r="BJ557"/>
          <cell r="BK557"/>
          <cell r="BL557"/>
          <cell r="BM557"/>
          <cell r="BN557"/>
          <cell r="BO557"/>
          <cell r="BP557"/>
          <cell r="BQ557"/>
          <cell r="BR557"/>
          <cell r="BS557"/>
          <cell r="BT557"/>
          <cell r="BV557" t="str">
            <v>Save on Energy Retrofit Program2016Adjustment</v>
          </cell>
        </row>
        <row r="558">
          <cell r="L558"/>
          <cell r="M558"/>
          <cell r="N558"/>
          <cell r="O558"/>
          <cell r="P558"/>
          <cell r="Q558"/>
          <cell r="R558"/>
          <cell r="S558">
            <v>1</v>
          </cell>
          <cell r="T558"/>
          <cell r="U558"/>
          <cell r="V558"/>
          <cell r="W558"/>
          <cell r="X558"/>
          <cell r="Y558"/>
          <cell r="Z558"/>
          <cell r="AA558"/>
          <cell r="AB558"/>
          <cell r="AC558"/>
          <cell r="AD558"/>
          <cell r="AE558"/>
          <cell r="AF558"/>
          <cell r="AG558"/>
          <cell r="AH558"/>
          <cell r="AI558"/>
          <cell r="AJ558"/>
          <cell r="AK558"/>
          <cell r="AL558"/>
          <cell r="AM558"/>
          <cell r="AN558"/>
          <cell r="AO558"/>
          <cell r="AQ558"/>
          <cell r="AR558"/>
          <cell r="AS558"/>
          <cell r="AT558"/>
          <cell r="AU558"/>
          <cell r="AV558"/>
          <cell r="AW558"/>
          <cell r="AX558">
            <v>5209.5</v>
          </cell>
          <cell r="AY558"/>
          <cell r="AZ558"/>
          <cell r="BA558"/>
          <cell r="BB558"/>
          <cell r="BC558"/>
          <cell r="BD558"/>
          <cell r="BE558"/>
          <cell r="BF558"/>
          <cell r="BG558"/>
          <cell r="BH558"/>
          <cell r="BI558"/>
          <cell r="BJ558"/>
          <cell r="BK558"/>
          <cell r="BL558"/>
          <cell r="BM558"/>
          <cell r="BN558"/>
          <cell r="BO558"/>
          <cell r="BP558"/>
          <cell r="BQ558"/>
          <cell r="BR558"/>
          <cell r="BS558"/>
          <cell r="BT558"/>
          <cell r="BV558" t="str">
            <v>Save on Energy Retrofit Program2017Adjustment</v>
          </cell>
        </row>
        <row r="559">
          <cell r="L559"/>
          <cell r="M559"/>
          <cell r="N559"/>
          <cell r="O559"/>
          <cell r="P559"/>
          <cell r="Q559"/>
          <cell r="R559"/>
          <cell r="S559">
            <v>224.08330882028753</v>
          </cell>
          <cell r="T559"/>
          <cell r="U559"/>
          <cell r="V559"/>
          <cell r="W559"/>
          <cell r="X559"/>
          <cell r="Y559"/>
          <cell r="Z559"/>
          <cell r="AA559"/>
          <cell r="AB559"/>
          <cell r="AC559"/>
          <cell r="AD559"/>
          <cell r="AE559"/>
          <cell r="AF559"/>
          <cell r="AG559"/>
          <cell r="AH559"/>
          <cell r="AI559"/>
          <cell r="AJ559"/>
          <cell r="AK559"/>
          <cell r="AL559"/>
          <cell r="AM559"/>
          <cell r="AN559"/>
          <cell r="AO559"/>
          <cell r="AQ559"/>
          <cell r="AR559"/>
          <cell r="AS559"/>
          <cell r="AT559"/>
          <cell r="AU559"/>
          <cell r="AV559"/>
          <cell r="AW559"/>
          <cell r="AX559">
            <v>1924314</v>
          </cell>
          <cell r="AY559"/>
          <cell r="AZ559"/>
          <cell r="BA559"/>
          <cell r="BB559"/>
          <cell r="BC559"/>
          <cell r="BD559"/>
          <cell r="BE559"/>
          <cell r="BF559"/>
          <cell r="BG559"/>
          <cell r="BH559"/>
          <cell r="BI559"/>
          <cell r="BJ559"/>
          <cell r="BK559"/>
          <cell r="BL559"/>
          <cell r="BM559"/>
          <cell r="BN559"/>
          <cell r="BO559"/>
          <cell r="BP559"/>
          <cell r="BQ559"/>
          <cell r="BR559"/>
          <cell r="BS559"/>
          <cell r="BT559"/>
          <cell r="BV559" t="str">
            <v>Save on Energy Retrofit Program2018Current year savings</v>
          </cell>
        </row>
        <row r="560">
          <cell r="L560"/>
          <cell r="M560"/>
          <cell r="N560"/>
          <cell r="O560"/>
          <cell r="P560"/>
          <cell r="Q560"/>
          <cell r="R560"/>
          <cell r="S560">
            <v>0</v>
          </cell>
          <cell r="T560"/>
          <cell r="U560"/>
          <cell r="V560"/>
          <cell r="W560"/>
          <cell r="X560"/>
          <cell r="Y560"/>
          <cell r="Z560"/>
          <cell r="AA560"/>
          <cell r="AB560"/>
          <cell r="AC560"/>
          <cell r="AD560"/>
          <cell r="AE560"/>
          <cell r="AF560"/>
          <cell r="AG560"/>
          <cell r="AH560"/>
          <cell r="AI560"/>
          <cell r="AJ560"/>
          <cell r="AK560"/>
          <cell r="AL560"/>
          <cell r="AM560"/>
          <cell r="AN560"/>
          <cell r="AO560"/>
          <cell r="AQ560"/>
          <cell r="AR560"/>
          <cell r="AS560"/>
          <cell r="AT560"/>
          <cell r="AU560"/>
          <cell r="AV560"/>
          <cell r="AW560"/>
          <cell r="AX560">
            <v>23775.403395341327</v>
          </cell>
          <cell r="AY560"/>
          <cell r="AZ560"/>
          <cell r="BA560"/>
          <cell r="BB560"/>
          <cell r="BC560"/>
          <cell r="BD560"/>
          <cell r="BE560"/>
          <cell r="BF560"/>
          <cell r="BG560"/>
          <cell r="BH560"/>
          <cell r="BI560"/>
          <cell r="BJ560"/>
          <cell r="BK560"/>
          <cell r="BL560"/>
          <cell r="BM560"/>
          <cell r="BN560"/>
          <cell r="BO560"/>
          <cell r="BP560"/>
          <cell r="BQ560"/>
          <cell r="BR560"/>
          <cell r="BS560"/>
          <cell r="BT560"/>
          <cell r="BV560" t="str">
            <v>New Construction and Major Renovation Initiative2018Current year savings</v>
          </cell>
        </row>
        <row r="561">
          <cell r="L561"/>
          <cell r="M561"/>
          <cell r="N561"/>
          <cell r="O561"/>
          <cell r="P561"/>
          <cell r="Q561"/>
          <cell r="R561"/>
          <cell r="S561">
            <v>0</v>
          </cell>
          <cell r="T561"/>
          <cell r="U561"/>
          <cell r="V561"/>
          <cell r="W561"/>
          <cell r="X561"/>
          <cell r="Y561"/>
          <cell r="Z561"/>
          <cell r="AA561"/>
          <cell r="AB561"/>
          <cell r="AC561"/>
          <cell r="AD561"/>
          <cell r="AE561"/>
          <cell r="AF561"/>
          <cell r="AG561"/>
          <cell r="AH561"/>
          <cell r="AI561"/>
          <cell r="AJ561"/>
          <cell r="AK561"/>
          <cell r="AL561"/>
          <cell r="AM561"/>
          <cell r="AN561"/>
          <cell r="AO561"/>
          <cell r="AQ561"/>
          <cell r="AR561"/>
          <cell r="AS561"/>
          <cell r="AT561"/>
          <cell r="AU561"/>
          <cell r="AV561"/>
          <cell r="AW561"/>
          <cell r="AX561">
            <v>1291420.3037682967</v>
          </cell>
          <cell r="AY561"/>
          <cell r="AZ561"/>
          <cell r="BA561"/>
          <cell r="BB561"/>
          <cell r="BC561"/>
          <cell r="BD561"/>
          <cell r="BE561"/>
          <cell r="BF561"/>
          <cell r="BG561"/>
          <cell r="BH561"/>
          <cell r="BI561"/>
          <cell r="BJ561"/>
          <cell r="BK561"/>
          <cell r="BL561"/>
          <cell r="BM561"/>
          <cell r="BN561"/>
          <cell r="BO561"/>
          <cell r="BP561"/>
          <cell r="BQ561"/>
          <cell r="BR561"/>
          <cell r="BS561"/>
          <cell r="BT561"/>
          <cell r="BV561" t="str">
            <v>Coupon Initiative2018Current year savings</v>
          </cell>
        </row>
      </sheetData>
      <sheetData sheetId="1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Letter"/>
      <sheetName val="Table of Contents"/>
      <sheetName val="How to Use This Report"/>
      <sheetName val="LDC Summary"/>
      <sheetName val="Graphs Savings"/>
      <sheetName val="LDC Progress"/>
      <sheetName val="Province Wide Summary"/>
      <sheetName val="Quick Summary Graphs"/>
      <sheetName val="Province-Wide Progress"/>
      <sheetName val="IESO VAS and CD Costs"/>
      <sheetName val="Retrofit Multi-Site App's"/>
      <sheetName val="Methodology"/>
      <sheetName val="Reference Tables"/>
      <sheetName val="Glossary"/>
      <sheetName val="% of Budget"/>
      <sheetName val="% of Target"/>
      <sheetName val="Graphs LDC Rank"/>
      <sheetName val="LDC List"/>
      <sheetName val="Cost Effectiveness"/>
      <sheetName val="Forecast Budget"/>
      <sheetName val="Forecast Target"/>
      <sheetName val="Graphs Program"/>
      <sheetName val="PSUI Large Projects"/>
      <sheetName val="MTI &amp; ATI Calculation"/>
      <sheetName val="Pipeline by LDC"/>
      <sheetName val="Forecast Graph"/>
    </sheetNames>
    <sheetDataSet>
      <sheetData sheetId="0"/>
      <sheetData sheetId="1"/>
      <sheetData sheetId="2"/>
      <sheetData sheetId="3"/>
      <sheetData sheetId="4"/>
      <sheetData sheetId="5">
        <row r="6">
          <cell r="BD6">
            <v>276163.16591999982</v>
          </cell>
        </row>
        <row r="8">
          <cell r="BD8">
            <v>1134380.9789682967</v>
          </cell>
        </row>
        <row r="22">
          <cell r="BD22">
            <v>23775.403395341327</v>
          </cell>
        </row>
        <row r="36">
          <cell r="BD36">
            <v>157039.32480000012</v>
          </cell>
        </row>
      </sheetData>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asures"/>
      <sheetName val="Methodology"/>
      <sheetName val="Reference Tables"/>
      <sheetName val="LOOKUP"/>
      <sheetName val="2018 Measures only"/>
      <sheetName val="2018 Net Verified KW"/>
    </sheetNames>
    <sheetDataSet>
      <sheetData sheetId="0"/>
      <sheetData sheetId="1"/>
      <sheetData sheetId="2"/>
      <sheetData sheetId="3"/>
      <sheetData sheetId="4"/>
      <sheetData sheetId="5">
        <row r="6">
          <cell r="B6">
            <v>320.87319825353939</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2.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4.xml"/><Relationship Id="rId1" Type="http://schemas.openxmlformats.org/officeDocument/2006/relationships/printerSettings" Target="../printerSettings/printerSettings5.bin"/><Relationship Id="rId6" Type="http://schemas.openxmlformats.org/officeDocument/2006/relationships/ctrlProp" Target="../ctrlProps/ctrlProp3.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C19"/>
  <sheetViews>
    <sheetView zoomScale="80" zoomScaleNormal="80" workbookViewId="0">
      <selection activeCell="C51" sqref="A1:P51"/>
    </sheetView>
  </sheetViews>
  <sheetFormatPr defaultColWidth="9.08984375" defaultRowHeight="14.5"/>
  <cols>
    <col min="1" max="1" width="9.08984375" style="9"/>
    <col min="2" max="2" width="32.08984375" style="27" customWidth="1"/>
    <col min="3" max="3" width="114.36328125" style="9" customWidth="1"/>
    <col min="4" max="4" width="8.08984375" style="9" customWidth="1"/>
    <col min="5" max="29" width="9.08984375" style="9"/>
    <col min="30" max="38" width="0" style="9" hidden="1" customWidth="1"/>
    <col min="39" max="16384" width="9.08984375" style="9"/>
  </cols>
  <sheetData>
    <row r="1" spans="1:3" ht="174" customHeight="1"/>
    <row r="3" spans="1:3" ht="20">
      <c r="B3" s="814" t="s">
        <v>174</v>
      </c>
      <c r="C3" s="814"/>
    </row>
    <row r="4" spans="1:3" ht="11.25" customHeight="1"/>
    <row r="5" spans="1:3" s="30" customFormat="1" ht="25.5" customHeight="1">
      <c r="B5" s="60" t="s">
        <v>419</v>
      </c>
      <c r="C5" s="60" t="s">
        <v>173</v>
      </c>
    </row>
    <row r="6" spans="1:3" s="176" customFormat="1" ht="48" customHeight="1">
      <c r="A6" s="241"/>
      <c r="B6" s="614" t="s">
        <v>170</v>
      </c>
      <c r="C6" s="666" t="s">
        <v>595</v>
      </c>
    </row>
    <row r="7" spans="1:3" s="176" customFormat="1" ht="21" customHeight="1">
      <c r="A7" s="241"/>
      <c r="B7" s="608" t="s">
        <v>551</v>
      </c>
      <c r="C7" s="667" t="s">
        <v>608</v>
      </c>
    </row>
    <row r="8" spans="1:3" s="176" customFormat="1" ht="32.25" customHeight="1">
      <c r="B8" s="608" t="s">
        <v>367</v>
      </c>
      <c r="C8" s="668" t="s">
        <v>596</v>
      </c>
    </row>
    <row r="9" spans="1:3" s="176" customFormat="1" ht="27.75" customHeight="1">
      <c r="B9" s="608" t="s">
        <v>169</v>
      </c>
      <c r="C9" s="668" t="s">
        <v>597</v>
      </c>
    </row>
    <row r="10" spans="1:3" s="176" customFormat="1" ht="33" customHeight="1">
      <c r="B10" s="608" t="s">
        <v>593</v>
      </c>
      <c r="C10" s="667" t="s">
        <v>601</v>
      </c>
    </row>
    <row r="11" spans="1:3" s="176" customFormat="1" ht="26.25" customHeight="1">
      <c r="B11" s="623" t="s">
        <v>368</v>
      </c>
      <c r="C11" s="670" t="s">
        <v>598</v>
      </c>
    </row>
    <row r="12" spans="1:3" s="176" customFormat="1" ht="39.75" customHeight="1">
      <c r="B12" s="608" t="s">
        <v>369</v>
      </c>
      <c r="C12" s="668" t="s">
        <v>599</v>
      </c>
    </row>
    <row r="13" spans="1:3" s="176" customFormat="1" ht="18" customHeight="1">
      <c r="B13" s="608" t="s">
        <v>370</v>
      </c>
      <c r="C13" s="668" t="s">
        <v>600</v>
      </c>
    </row>
    <row r="14" spans="1:3" s="176" customFormat="1" ht="13.5" customHeight="1">
      <c r="B14" s="608"/>
      <c r="C14" s="669"/>
    </row>
    <row r="15" spans="1:3" s="176" customFormat="1" ht="18" customHeight="1">
      <c r="B15" s="608" t="s">
        <v>664</v>
      </c>
      <c r="C15" s="667" t="s">
        <v>662</v>
      </c>
    </row>
    <row r="16" spans="1:3" s="176" customFormat="1" ht="8.25" customHeight="1">
      <c r="B16" s="608"/>
      <c r="C16" s="669"/>
    </row>
    <row r="17" spans="2:3" s="176" customFormat="1" ht="33" customHeight="1">
      <c r="B17" s="671" t="s">
        <v>594</v>
      </c>
      <c r="C17" s="672" t="s">
        <v>663</v>
      </c>
    </row>
    <row r="18" spans="2:3" s="103" customFormat="1" ht="15.5">
      <c r="B18" s="176"/>
    </row>
    <row r="19" spans="2:3" s="32" customFormat="1">
      <c r="B19" s="42"/>
    </row>
  </sheetData>
  <mergeCells count="1">
    <mergeCell ref="B3:C3"/>
  </mergeCells>
  <hyperlinks>
    <hyperlink ref="B6" location="'1.  LRAMVA Summary'!A1" display="1.  LRAMVA Summary" xr:uid="{00000000-0004-0000-0000-000000000000}"/>
    <hyperlink ref="B8" location="'2. LRAMVA Threshold'!Print_Area" display="2.  LRAMVA Threshold" xr:uid="{00000000-0004-0000-0000-000001000000}"/>
    <hyperlink ref="B9" location="'3.  Distribution Rates'!A1" display="3.  Distribution Rates" xr:uid="{00000000-0004-0000-0000-000002000000}"/>
    <hyperlink ref="B13" location="'6.  Carrying Charges'!Print_Area" display="6.  Carrying Charges" xr:uid="{00000000-0004-0000-0000-000003000000}"/>
    <hyperlink ref="B12" location="'5.  2015-2020 LRAM'!Print_Area" display="5.  2015-2020 LRAM" xr:uid="{00000000-0004-0000-0000-000004000000}"/>
    <hyperlink ref="B11" location="'4.  2011-2014 LRAM'!Print_Area" display="4.  2011-2014 LRAM" xr:uid="{00000000-0004-0000-0000-000005000000}"/>
    <hyperlink ref="B15" location="'7.  Persistence Report'!Print_Area" display="7.  Persistence Report" xr:uid="{00000000-0004-0000-0000-000006000000}"/>
    <hyperlink ref="B7" location="'1-a.  Summary of Changes'!A1" display="1-a.  Summary of Changes" xr:uid="{00000000-0004-0000-0000-000007000000}"/>
    <hyperlink ref="B10" location="'3-a.  Rate Class Allocations'!A1" display="3-a.  Rate Class Allocations" xr:uid="{00000000-0004-0000-0000-000008000000}"/>
    <hyperlink ref="B17" location="'8.  Streetlighting'!A1" display="8.  Streetlighting" xr:uid="{00000000-0004-0000-0000-000009000000}"/>
  </hyperlinks>
  <pageMargins left="0.70866141732283472" right="0.70866141732283472" top="0.74803149606299213" bottom="0.74803149606299213" header="0.31496062992125984" footer="0.31496062992125984"/>
  <pageSetup scale="75"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AP534"/>
  <sheetViews>
    <sheetView topLeftCell="A521" zoomScale="70" zoomScaleNormal="70" zoomScaleSheetLayoutView="80" zoomScalePageLayoutView="85" workbookViewId="0">
      <selection activeCell="V84" sqref="V84"/>
    </sheetView>
  </sheetViews>
  <sheetFormatPr defaultColWidth="9.08984375" defaultRowHeight="14" outlineLevelRow="1" outlineLevelCol="1"/>
  <cols>
    <col min="1" max="1" width="4.6328125" style="505" customWidth="1"/>
    <col min="2" max="2" width="43.6328125" style="254" customWidth="1"/>
    <col min="3" max="3" width="14" style="254" customWidth="1"/>
    <col min="4" max="4" width="18.08984375" style="253" customWidth="1"/>
    <col min="5" max="8" width="10.453125" style="253" customWidth="1" outlineLevel="1"/>
    <col min="9" max="10" width="9.08984375" style="253" customWidth="1" outlineLevel="1"/>
    <col min="11" max="11" width="9.90625" style="253" bestFit="1" customWidth="1" outlineLevel="1"/>
    <col min="12" max="13" width="9.08984375" style="253" customWidth="1" outlineLevel="1"/>
    <col min="14" max="14" width="12.453125" style="253" customWidth="1" outlineLevel="1"/>
    <col min="15" max="15" width="17.54296875" style="253" customWidth="1"/>
    <col min="16" max="24" width="9.453125" style="253" customWidth="1" outlineLevel="1"/>
    <col min="25" max="25" width="14.08984375" style="255" customWidth="1"/>
    <col min="26" max="26" width="14.54296875" style="255" customWidth="1"/>
    <col min="27" max="27" width="16.90625" style="255" customWidth="1"/>
    <col min="28" max="28" width="17.54296875" style="255" customWidth="1"/>
    <col min="29" max="29" width="14.54296875" style="255" customWidth="1"/>
    <col min="30" max="35" width="14.54296875" style="255" hidden="1" customWidth="1"/>
    <col min="36" max="38" width="15" style="255" hidden="1" customWidth="1"/>
    <col min="39" max="39" width="14.36328125" style="256" customWidth="1"/>
    <col min="40" max="40" width="14.54296875" style="253" customWidth="1"/>
    <col min="41" max="41" width="14.90625" style="253" customWidth="1"/>
    <col min="42" max="42" width="14" style="253" customWidth="1"/>
    <col min="43" max="43" width="9.6328125" style="253" customWidth="1"/>
    <col min="44" max="44" width="11.08984375" style="253" customWidth="1"/>
    <col min="45" max="45" width="12.08984375" style="253" customWidth="1"/>
    <col min="46" max="46" width="6.453125" style="253" bestFit="1" customWidth="1"/>
    <col min="47" max="51" width="9.08984375" style="253"/>
    <col min="52" max="52" width="6.453125" style="253" bestFit="1" customWidth="1"/>
    <col min="53" max="16384" width="9.08984375" style="253"/>
  </cols>
  <sheetData>
    <row r="1" spans="1:39" ht="164.25" customHeight="1"/>
    <row r="2" spans="1:39" ht="23.25" customHeight="1" thickBot="1"/>
    <row r="3" spans="1:39" ht="25.5" customHeight="1" thickBot="1">
      <c r="B3" s="882" t="s">
        <v>171</v>
      </c>
      <c r="C3" s="257" t="s">
        <v>175</v>
      </c>
      <c r="D3" s="503"/>
      <c r="E3" s="258"/>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60"/>
    </row>
    <row r="4" spans="1:39" ht="24" customHeight="1" thickBot="1">
      <c r="B4" s="882"/>
      <c r="C4" s="261" t="s">
        <v>172</v>
      </c>
      <c r="D4" s="262"/>
      <c r="E4" s="263"/>
      <c r="F4" s="259"/>
      <c r="G4" s="259"/>
      <c r="H4" s="259"/>
      <c r="I4" s="259"/>
      <c r="J4" s="259"/>
      <c r="K4" s="259"/>
      <c r="L4" s="259"/>
      <c r="M4" s="259"/>
      <c r="N4" s="259"/>
      <c r="O4" s="259"/>
      <c r="P4" s="259"/>
      <c r="Q4" s="259"/>
      <c r="R4" s="259"/>
      <c r="S4" s="259"/>
      <c r="T4" s="259"/>
      <c r="U4" s="259"/>
      <c r="V4" s="259"/>
      <c r="W4" s="259"/>
      <c r="X4" s="259"/>
      <c r="Y4" s="259"/>
      <c r="Z4" s="259"/>
      <c r="AA4" s="259"/>
      <c r="AB4" s="259"/>
      <c r="AC4" s="259"/>
      <c r="AD4" s="259"/>
      <c r="AE4" s="259"/>
      <c r="AF4" s="259"/>
      <c r="AG4" s="259"/>
      <c r="AH4" s="259"/>
      <c r="AI4" s="259"/>
      <c r="AJ4" s="259"/>
      <c r="AK4" s="259"/>
      <c r="AL4" s="259"/>
      <c r="AM4" s="260"/>
    </row>
    <row r="5" spans="1:39" ht="29.25" customHeight="1" thickBot="1">
      <c r="B5" s="561"/>
      <c r="C5" s="859" t="s">
        <v>550</v>
      </c>
      <c r="D5" s="860"/>
      <c r="E5" s="263"/>
      <c r="F5" s="259"/>
      <c r="G5" s="259"/>
      <c r="H5" s="259"/>
      <c r="I5" s="259"/>
      <c r="J5" s="259"/>
      <c r="K5" s="259"/>
      <c r="L5" s="259"/>
      <c r="M5" s="259"/>
      <c r="N5" s="259"/>
      <c r="O5" s="259"/>
      <c r="P5" s="259"/>
      <c r="Q5" s="259"/>
      <c r="R5" s="259"/>
      <c r="S5" s="259"/>
      <c r="T5" s="259"/>
      <c r="U5" s="259"/>
      <c r="V5" s="259"/>
      <c r="W5" s="259"/>
      <c r="X5" s="259"/>
      <c r="Y5" s="259"/>
      <c r="Z5" s="259"/>
      <c r="AA5" s="259"/>
      <c r="AB5" s="259"/>
      <c r="AC5" s="259"/>
      <c r="AD5" s="259"/>
      <c r="AE5" s="259"/>
      <c r="AF5" s="259"/>
      <c r="AG5" s="259"/>
      <c r="AH5" s="259"/>
      <c r="AI5" s="259"/>
      <c r="AJ5" s="259"/>
      <c r="AK5" s="259"/>
      <c r="AL5" s="259"/>
      <c r="AM5" s="260"/>
    </row>
    <row r="6" spans="1:39" ht="20.25" customHeight="1">
      <c r="B6" s="264"/>
      <c r="C6" s="265"/>
      <c r="D6" s="266"/>
      <c r="E6" s="266"/>
      <c r="F6" s="266"/>
      <c r="G6" s="266"/>
      <c r="H6" s="266"/>
      <c r="I6" s="266"/>
      <c r="J6" s="266"/>
      <c r="K6" s="266"/>
      <c r="L6" s="266"/>
      <c r="M6" s="266"/>
      <c r="N6" s="266"/>
      <c r="O6" s="266"/>
      <c r="P6" s="266"/>
      <c r="Q6" s="266"/>
      <c r="R6" s="266"/>
      <c r="S6" s="266"/>
      <c r="T6" s="266"/>
      <c r="U6" s="266"/>
      <c r="V6" s="266"/>
      <c r="W6" s="266"/>
      <c r="X6" s="266"/>
      <c r="Y6" s="267"/>
      <c r="Z6" s="267"/>
      <c r="AA6" s="267"/>
      <c r="AB6" s="267"/>
      <c r="AC6" s="267"/>
      <c r="AD6" s="267"/>
      <c r="AE6" s="267"/>
      <c r="AF6" s="268"/>
      <c r="AG6" s="268"/>
      <c r="AH6" s="268"/>
      <c r="AI6" s="268"/>
      <c r="AJ6" s="268"/>
      <c r="AK6" s="268"/>
      <c r="AL6" s="268"/>
      <c r="AM6" s="269"/>
    </row>
    <row r="7" spans="1:39" ht="70.5" customHeight="1">
      <c r="B7" s="882" t="s">
        <v>504</v>
      </c>
      <c r="C7" s="881" t="s">
        <v>627</v>
      </c>
      <c r="D7" s="881"/>
      <c r="E7" s="881"/>
      <c r="F7" s="881"/>
      <c r="G7" s="881"/>
      <c r="H7" s="881"/>
      <c r="I7" s="881"/>
      <c r="J7" s="881"/>
      <c r="K7" s="881"/>
      <c r="L7" s="881"/>
      <c r="M7" s="881"/>
      <c r="N7" s="881"/>
      <c r="O7" s="881"/>
      <c r="P7" s="881"/>
      <c r="Q7" s="881"/>
      <c r="R7" s="881"/>
      <c r="S7" s="881"/>
      <c r="T7" s="881"/>
      <c r="U7" s="881"/>
      <c r="V7" s="881"/>
      <c r="W7" s="881"/>
      <c r="X7" s="881"/>
      <c r="Y7" s="602"/>
      <c r="Z7" s="602"/>
      <c r="AA7" s="602"/>
      <c r="AB7" s="602"/>
      <c r="AC7" s="602"/>
      <c r="AD7" s="602"/>
      <c r="AE7" s="270"/>
      <c r="AF7" s="270"/>
      <c r="AG7" s="270"/>
      <c r="AH7" s="270"/>
      <c r="AI7" s="270"/>
      <c r="AJ7" s="270"/>
      <c r="AK7" s="270"/>
      <c r="AL7" s="270"/>
    </row>
    <row r="8" spans="1:39" s="271" customFormat="1" ht="58.5" customHeight="1">
      <c r="A8" s="505"/>
      <c r="B8" s="882"/>
      <c r="C8" s="881" t="s">
        <v>565</v>
      </c>
      <c r="D8" s="881"/>
      <c r="E8" s="881"/>
      <c r="F8" s="881"/>
      <c r="G8" s="881"/>
      <c r="H8" s="881"/>
      <c r="I8" s="881"/>
      <c r="J8" s="881"/>
      <c r="K8" s="881"/>
      <c r="L8" s="881"/>
      <c r="M8" s="881"/>
      <c r="N8" s="881"/>
      <c r="O8" s="881"/>
      <c r="P8" s="881"/>
      <c r="Q8" s="881"/>
      <c r="R8" s="881"/>
      <c r="S8" s="881"/>
      <c r="T8" s="881"/>
      <c r="U8" s="881"/>
      <c r="V8" s="881"/>
      <c r="W8" s="881"/>
      <c r="X8" s="881"/>
      <c r="Y8" s="602"/>
      <c r="Z8" s="602"/>
      <c r="AA8" s="602"/>
      <c r="AB8" s="602"/>
      <c r="AC8" s="602"/>
      <c r="AD8" s="602"/>
      <c r="AE8" s="272"/>
      <c r="AF8" s="255"/>
      <c r="AG8" s="255"/>
      <c r="AH8" s="255"/>
      <c r="AI8" s="255"/>
      <c r="AJ8" s="255"/>
      <c r="AK8" s="255"/>
      <c r="AL8" s="255"/>
      <c r="AM8" s="256"/>
    </row>
    <row r="9" spans="1:39" s="271" customFormat="1" ht="57.75" customHeight="1">
      <c r="A9" s="505"/>
      <c r="B9" s="273"/>
      <c r="C9" s="881" t="s">
        <v>564</v>
      </c>
      <c r="D9" s="881"/>
      <c r="E9" s="881"/>
      <c r="F9" s="881"/>
      <c r="G9" s="881"/>
      <c r="H9" s="881"/>
      <c r="I9" s="881"/>
      <c r="J9" s="881"/>
      <c r="K9" s="881"/>
      <c r="L9" s="881"/>
      <c r="M9" s="881"/>
      <c r="N9" s="881"/>
      <c r="O9" s="881"/>
      <c r="P9" s="881"/>
      <c r="Q9" s="881"/>
      <c r="R9" s="881"/>
      <c r="S9" s="881"/>
      <c r="T9" s="881"/>
      <c r="U9" s="881"/>
      <c r="V9" s="881"/>
      <c r="W9" s="881"/>
      <c r="X9" s="881"/>
      <c r="Y9" s="602"/>
      <c r="Z9" s="602"/>
      <c r="AA9" s="602"/>
      <c r="AB9" s="602"/>
      <c r="AC9" s="602"/>
      <c r="AD9" s="602"/>
      <c r="AE9" s="272"/>
      <c r="AF9" s="255"/>
      <c r="AG9" s="255"/>
      <c r="AH9" s="255"/>
      <c r="AI9" s="255"/>
      <c r="AJ9" s="255"/>
      <c r="AK9" s="255"/>
      <c r="AL9" s="255"/>
      <c r="AM9" s="256"/>
    </row>
    <row r="10" spans="1:39" ht="41.25" customHeight="1">
      <c r="B10" s="275"/>
      <c r="C10" s="881" t="s">
        <v>630</v>
      </c>
      <c r="D10" s="881"/>
      <c r="E10" s="881"/>
      <c r="F10" s="881"/>
      <c r="G10" s="881"/>
      <c r="H10" s="881"/>
      <c r="I10" s="881"/>
      <c r="J10" s="881"/>
      <c r="K10" s="881"/>
      <c r="L10" s="881"/>
      <c r="M10" s="881"/>
      <c r="N10" s="881"/>
      <c r="O10" s="881"/>
      <c r="P10" s="881"/>
      <c r="Q10" s="881"/>
      <c r="R10" s="881"/>
      <c r="S10" s="881"/>
      <c r="T10" s="881"/>
      <c r="U10" s="881"/>
      <c r="V10" s="881"/>
      <c r="W10" s="881"/>
      <c r="X10" s="881"/>
      <c r="Y10" s="602"/>
      <c r="Z10" s="602"/>
      <c r="AA10" s="602"/>
      <c r="AB10" s="602"/>
      <c r="AC10" s="602"/>
      <c r="AD10" s="602"/>
      <c r="AE10" s="272"/>
      <c r="AF10" s="276"/>
      <c r="AG10" s="276"/>
      <c r="AH10" s="276"/>
      <c r="AI10" s="276"/>
      <c r="AJ10" s="276"/>
      <c r="AK10" s="276"/>
      <c r="AL10" s="276"/>
    </row>
    <row r="11" spans="1:39" ht="53.25" customHeight="1">
      <c r="C11" s="881" t="s">
        <v>615</v>
      </c>
      <c r="D11" s="881"/>
      <c r="E11" s="881"/>
      <c r="F11" s="881"/>
      <c r="G11" s="881"/>
      <c r="H11" s="881"/>
      <c r="I11" s="881"/>
      <c r="J11" s="881"/>
      <c r="K11" s="881"/>
      <c r="L11" s="881"/>
      <c r="M11" s="881"/>
      <c r="N11" s="881"/>
      <c r="O11" s="881"/>
      <c r="P11" s="881"/>
      <c r="Q11" s="881"/>
      <c r="R11" s="881"/>
      <c r="S11" s="881"/>
      <c r="T11" s="881"/>
      <c r="U11" s="881"/>
      <c r="V11" s="881"/>
      <c r="W11" s="881"/>
      <c r="X11" s="881"/>
      <c r="Y11" s="602"/>
      <c r="Z11" s="602"/>
      <c r="AA11" s="602"/>
      <c r="AB11" s="602"/>
      <c r="AC11" s="602"/>
      <c r="AD11" s="602"/>
      <c r="AE11" s="272"/>
      <c r="AF11" s="276"/>
      <c r="AG11" s="276"/>
      <c r="AH11" s="276"/>
      <c r="AI11" s="276"/>
      <c r="AJ11" s="276"/>
      <c r="AK11" s="276"/>
      <c r="AL11" s="276"/>
      <c r="AM11" s="253"/>
    </row>
    <row r="12" spans="1:39" ht="20.25" customHeight="1">
      <c r="C12" s="274"/>
      <c r="D12" s="274"/>
      <c r="E12" s="274"/>
      <c r="F12" s="274"/>
      <c r="G12" s="274"/>
      <c r="H12" s="274"/>
      <c r="I12" s="274"/>
      <c r="J12" s="274"/>
      <c r="K12" s="274"/>
      <c r="L12" s="274"/>
      <c r="M12" s="274"/>
      <c r="N12" s="274"/>
      <c r="O12" s="274"/>
      <c r="P12" s="274"/>
      <c r="Q12" s="274"/>
      <c r="R12" s="274"/>
      <c r="S12" s="274"/>
      <c r="T12" s="274"/>
      <c r="U12" s="274"/>
      <c r="V12" s="274"/>
      <c r="W12" s="274"/>
      <c r="X12" s="274"/>
      <c r="Y12" s="274"/>
      <c r="Z12" s="274"/>
      <c r="AA12" s="274"/>
      <c r="AB12" s="274"/>
      <c r="AC12" s="274"/>
      <c r="AD12" s="274"/>
      <c r="AE12" s="272"/>
      <c r="AF12" s="276"/>
      <c r="AG12" s="276"/>
      <c r="AH12" s="276"/>
      <c r="AI12" s="276"/>
      <c r="AJ12" s="276"/>
      <c r="AK12" s="276"/>
      <c r="AL12" s="276"/>
      <c r="AM12" s="253"/>
    </row>
    <row r="13" spans="1:39" ht="20.25" customHeight="1">
      <c r="B13" s="882" t="s">
        <v>526</v>
      </c>
      <c r="C13" s="587" t="s">
        <v>521</v>
      </c>
      <c r="D13" s="537"/>
      <c r="E13" s="537"/>
      <c r="F13" s="537"/>
      <c r="G13" s="537"/>
      <c r="H13" s="537"/>
      <c r="I13" s="537"/>
      <c r="J13" s="537"/>
      <c r="K13" s="537"/>
      <c r="L13" s="537"/>
      <c r="M13" s="537"/>
      <c r="N13" s="537"/>
      <c r="O13" s="537"/>
      <c r="P13" s="537"/>
      <c r="Q13" s="537"/>
      <c r="R13" s="537"/>
      <c r="S13" s="537"/>
      <c r="T13" s="537"/>
      <c r="U13" s="537"/>
      <c r="V13" s="537"/>
      <c r="W13" s="537"/>
      <c r="X13" s="537"/>
      <c r="Y13" s="537"/>
      <c r="Z13" s="537"/>
      <c r="AA13" s="537"/>
      <c r="AB13" s="537"/>
      <c r="AC13" s="537"/>
      <c r="AD13" s="537"/>
      <c r="AE13" s="272"/>
      <c r="AF13" s="276"/>
      <c r="AG13" s="276"/>
      <c r="AH13" s="276"/>
      <c r="AI13" s="276"/>
      <c r="AJ13" s="276"/>
      <c r="AK13" s="276"/>
      <c r="AL13" s="276"/>
      <c r="AM13" s="253"/>
    </row>
    <row r="14" spans="1:39" ht="20.25" customHeight="1">
      <c r="B14" s="882"/>
      <c r="C14" s="587" t="s">
        <v>522</v>
      </c>
      <c r="D14" s="537"/>
      <c r="E14" s="537"/>
      <c r="F14" s="537"/>
      <c r="G14" s="537"/>
      <c r="H14" s="537"/>
      <c r="I14" s="537"/>
      <c r="J14" s="537"/>
      <c r="K14" s="537"/>
      <c r="L14" s="537"/>
      <c r="M14" s="537"/>
      <c r="N14" s="537"/>
      <c r="O14" s="537"/>
      <c r="P14" s="537"/>
      <c r="Q14" s="537"/>
      <c r="R14" s="537"/>
      <c r="S14" s="537"/>
      <c r="T14" s="537"/>
      <c r="U14" s="537"/>
      <c r="V14" s="537"/>
      <c r="W14" s="537"/>
      <c r="X14" s="537"/>
      <c r="Y14" s="537"/>
      <c r="Z14" s="537"/>
      <c r="AA14" s="537"/>
      <c r="AB14" s="537"/>
      <c r="AC14" s="537"/>
      <c r="AD14" s="537"/>
      <c r="AE14" s="272"/>
      <c r="AF14" s="276"/>
      <c r="AG14" s="276"/>
      <c r="AH14" s="276"/>
      <c r="AI14" s="276"/>
      <c r="AJ14" s="276"/>
      <c r="AK14" s="276"/>
      <c r="AL14" s="276"/>
      <c r="AM14" s="253"/>
    </row>
    <row r="15" spans="1:39" ht="20.25" customHeight="1">
      <c r="C15" s="587" t="s">
        <v>523</v>
      </c>
      <c r="D15" s="537"/>
      <c r="E15" s="537"/>
      <c r="F15" s="537"/>
      <c r="G15" s="537"/>
      <c r="H15" s="537"/>
      <c r="I15" s="537"/>
      <c r="J15" s="537"/>
      <c r="K15" s="537"/>
      <c r="L15" s="537"/>
      <c r="M15" s="537"/>
      <c r="N15" s="537"/>
      <c r="O15" s="537"/>
      <c r="P15" s="537"/>
      <c r="Q15" s="537"/>
      <c r="R15" s="537"/>
      <c r="S15" s="537"/>
      <c r="T15" s="537"/>
      <c r="U15" s="537"/>
      <c r="V15" s="537"/>
      <c r="W15" s="537"/>
      <c r="X15" s="537"/>
      <c r="Y15" s="537"/>
      <c r="Z15" s="537"/>
      <c r="AA15" s="537"/>
      <c r="AB15" s="537"/>
      <c r="AC15" s="537"/>
      <c r="AD15" s="537"/>
      <c r="AE15" s="272"/>
      <c r="AF15" s="276"/>
      <c r="AG15" s="276"/>
      <c r="AH15" s="276"/>
      <c r="AI15" s="276"/>
      <c r="AJ15" s="276"/>
      <c r="AK15" s="276"/>
      <c r="AL15" s="276"/>
      <c r="AM15" s="253"/>
    </row>
    <row r="16" spans="1:39" ht="20.25" customHeight="1">
      <c r="C16" s="587" t="s">
        <v>524</v>
      </c>
      <c r="D16" s="537"/>
      <c r="E16" s="537"/>
      <c r="F16" s="537"/>
      <c r="G16" s="537"/>
      <c r="H16" s="537"/>
      <c r="I16" s="537"/>
      <c r="J16" s="537"/>
      <c r="K16" s="537"/>
      <c r="L16" s="537"/>
      <c r="M16" s="537"/>
      <c r="N16" s="537"/>
      <c r="O16" s="537"/>
      <c r="P16" s="537"/>
      <c r="Q16" s="537"/>
      <c r="R16" s="537"/>
      <c r="S16" s="537"/>
      <c r="T16" s="537"/>
      <c r="U16" s="537"/>
      <c r="V16" s="537"/>
      <c r="W16" s="537"/>
      <c r="X16" s="537"/>
      <c r="Y16" s="537"/>
      <c r="Z16" s="537"/>
      <c r="AA16" s="537"/>
      <c r="AB16" s="537"/>
      <c r="AC16" s="537"/>
      <c r="AD16" s="537"/>
      <c r="AE16" s="272"/>
      <c r="AF16" s="276"/>
      <c r="AG16" s="276"/>
      <c r="AH16" s="276"/>
      <c r="AI16" s="276"/>
      <c r="AJ16" s="276"/>
      <c r="AK16" s="276"/>
      <c r="AL16" s="276"/>
      <c r="AM16" s="253"/>
    </row>
    <row r="17" spans="1:39" ht="23.25" customHeight="1">
      <c r="B17" s="277"/>
      <c r="C17" s="278"/>
      <c r="D17" s="279"/>
      <c r="E17" s="279"/>
      <c r="F17" s="279"/>
      <c r="G17" s="279"/>
      <c r="H17" s="279"/>
      <c r="I17" s="279"/>
      <c r="J17" s="279"/>
      <c r="K17" s="279"/>
      <c r="L17" s="279"/>
      <c r="M17" s="279"/>
      <c r="N17" s="279"/>
      <c r="P17" s="279"/>
      <c r="Q17" s="279"/>
      <c r="R17" s="279"/>
      <c r="S17" s="279"/>
      <c r="T17" s="279"/>
      <c r="U17" s="279"/>
      <c r="V17" s="279"/>
      <c r="W17" s="279"/>
      <c r="X17" s="279"/>
      <c r="Y17" s="270"/>
    </row>
    <row r="18" spans="1:39" ht="15.5">
      <c r="B18" s="280" t="s">
        <v>241</v>
      </c>
      <c r="C18" s="281"/>
      <c r="E18" s="586"/>
      <c r="O18" s="281"/>
      <c r="Y18" s="270"/>
      <c r="Z18" s="267"/>
      <c r="AA18" s="267"/>
      <c r="AB18" s="267"/>
      <c r="AC18" s="267"/>
      <c r="AD18" s="267"/>
      <c r="AE18" s="267"/>
      <c r="AF18" s="267"/>
      <c r="AG18" s="267"/>
      <c r="AH18" s="267"/>
      <c r="AI18" s="267"/>
      <c r="AJ18" s="267"/>
      <c r="AK18" s="267"/>
      <c r="AL18" s="267"/>
      <c r="AM18" s="282"/>
    </row>
    <row r="19" spans="1:39" s="283" customFormat="1" ht="36" customHeight="1">
      <c r="A19" s="505"/>
      <c r="B19" s="872" t="s">
        <v>211</v>
      </c>
      <c r="C19" s="874" t="s">
        <v>33</v>
      </c>
      <c r="D19" s="284" t="s">
        <v>421</v>
      </c>
      <c r="E19" s="876" t="s">
        <v>209</v>
      </c>
      <c r="F19" s="877"/>
      <c r="G19" s="877"/>
      <c r="H19" s="877"/>
      <c r="I19" s="877"/>
      <c r="J19" s="877"/>
      <c r="K19" s="877"/>
      <c r="L19" s="877"/>
      <c r="M19" s="878"/>
      <c r="N19" s="879" t="s">
        <v>213</v>
      </c>
      <c r="O19" s="284" t="s">
        <v>422</v>
      </c>
      <c r="P19" s="876" t="s">
        <v>212</v>
      </c>
      <c r="Q19" s="877"/>
      <c r="R19" s="877"/>
      <c r="S19" s="877"/>
      <c r="T19" s="877"/>
      <c r="U19" s="877"/>
      <c r="V19" s="877"/>
      <c r="W19" s="877"/>
      <c r="X19" s="878"/>
      <c r="Y19" s="869" t="s">
        <v>243</v>
      </c>
      <c r="Z19" s="870"/>
      <c r="AA19" s="870"/>
      <c r="AB19" s="870"/>
      <c r="AC19" s="870"/>
      <c r="AD19" s="870"/>
      <c r="AE19" s="870"/>
      <c r="AF19" s="870"/>
      <c r="AG19" s="870"/>
      <c r="AH19" s="870"/>
      <c r="AI19" s="870"/>
      <c r="AJ19" s="870"/>
      <c r="AK19" s="870"/>
      <c r="AL19" s="870"/>
      <c r="AM19" s="871"/>
    </row>
    <row r="20" spans="1:39" s="283" customFormat="1" ht="59.25" customHeight="1">
      <c r="A20" s="505"/>
      <c r="B20" s="873"/>
      <c r="C20" s="875"/>
      <c r="D20" s="285">
        <v>2011</v>
      </c>
      <c r="E20" s="285">
        <v>2012</v>
      </c>
      <c r="F20" s="285">
        <v>2013</v>
      </c>
      <c r="G20" s="285">
        <v>2014</v>
      </c>
      <c r="H20" s="285">
        <v>2015</v>
      </c>
      <c r="I20" s="285">
        <v>2016</v>
      </c>
      <c r="J20" s="285">
        <v>2017</v>
      </c>
      <c r="K20" s="285">
        <v>2018</v>
      </c>
      <c r="L20" s="285">
        <v>2019</v>
      </c>
      <c r="M20" s="285">
        <v>2020</v>
      </c>
      <c r="N20" s="880"/>
      <c r="O20" s="285">
        <v>2011</v>
      </c>
      <c r="P20" s="285">
        <v>2012</v>
      </c>
      <c r="Q20" s="285">
        <v>2013</v>
      </c>
      <c r="R20" s="285">
        <v>2014</v>
      </c>
      <c r="S20" s="285">
        <v>2015</v>
      </c>
      <c r="T20" s="285">
        <v>2016</v>
      </c>
      <c r="U20" s="285">
        <v>2017</v>
      </c>
      <c r="V20" s="285">
        <v>2018</v>
      </c>
      <c r="W20" s="285">
        <v>2019</v>
      </c>
      <c r="X20" s="285">
        <v>2020</v>
      </c>
      <c r="Y20" s="285" t="str">
        <f>'1.  LRAMVA Summary'!D52</f>
        <v>Residential</v>
      </c>
      <c r="Z20" s="286" t="str">
        <f>'1.  LRAMVA Summary'!E52</f>
        <v>GS&lt;50 kW</v>
      </c>
      <c r="AA20" s="286" t="str">
        <f>'1.  LRAMVA Summary'!F52</f>
        <v>GS&gt;50 kW - Thermal Demand Meter</v>
      </c>
      <c r="AB20" s="286" t="str">
        <f>'1.  LRAMVA Summary'!G52</f>
        <v>GS&gt;50 kW - Interval Meter</v>
      </c>
      <c r="AC20" s="286" t="str">
        <f>'1.  LRAMVA Summary'!H52</f>
        <v>Street Lighting</v>
      </c>
      <c r="AD20" s="286" t="str">
        <f>'1.  LRAMVA Summary'!I52</f>
        <v/>
      </c>
      <c r="AE20" s="286" t="str">
        <f>'1.  LRAMVA Summary'!J52</f>
        <v/>
      </c>
      <c r="AF20" s="286" t="str">
        <f>'1.  LRAMVA Summary'!K52</f>
        <v/>
      </c>
      <c r="AG20" s="286" t="str">
        <f>'1.  LRAMVA Summary'!L52</f>
        <v/>
      </c>
      <c r="AH20" s="286" t="str">
        <f>'1.  LRAMVA Summary'!M52</f>
        <v/>
      </c>
      <c r="AI20" s="286" t="str">
        <f>'1.  LRAMVA Summary'!N52</f>
        <v/>
      </c>
      <c r="AJ20" s="286" t="str">
        <f>'1.  LRAMVA Summary'!O52</f>
        <v/>
      </c>
      <c r="AK20" s="286" t="str">
        <f>'1.  LRAMVA Summary'!P52</f>
        <v/>
      </c>
      <c r="AL20" s="286" t="str">
        <f>'1.  LRAMVA Summary'!Q52</f>
        <v/>
      </c>
      <c r="AM20" s="287" t="str">
        <f>'1.  LRAMVA Summary'!R52</f>
        <v>Total</v>
      </c>
    </row>
    <row r="21" spans="1:39" s="293" customFormat="1" ht="15.75" customHeight="1">
      <c r="A21" s="506"/>
      <c r="B21" s="288" t="s">
        <v>0</v>
      </c>
      <c r="C21" s="289"/>
      <c r="D21" s="289"/>
      <c r="E21" s="289"/>
      <c r="F21" s="289"/>
      <c r="G21" s="289"/>
      <c r="H21" s="289"/>
      <c r="I21" s="289"/>
      <c r="J21" s="289"/>
      <c r="K21" s="289"/>
      <c r="L21" s="289"/>
      <c r="M21" s="289"/>
      <c r="N21" s="290"/>
      <c r="O21" s="289"/>
      <c r="P21" s="289"/>
      <c r="Q21" s="289"/>
      <c r="R21" s="289"/>
      <c r="S21" s="289"/>
      <c r="T21" s="289"/>
      <c r="U21" s="289"/>
      <c r="V21" s="289"/>
      <c r="W21" s="289"/>
      <c r="X21" s="289"/>
      <c r="Y21" s="291" t="str">
        <f>'1.  LRAMVA Summary'!D53</f>
        <v>kWh</v>
      </c>
      <c r="Z21" s="291" t="str">
        <f>'1.  LRAMVA Summary'!E53</f>
        <v>kWh</v>
      </c>
      <c r="AA21" s="291" t="str">
        <f>'1.  LRAMVA Summary'!F53</f>
        <v>kW</v>
      </c>
      <c r="AB21" s="291" t="str">
        <f>'1.  LRAMVA Summary'!G53</f>
        <v>kW</v>
      </c>
      <c r="AC21" s="291" t="str">
        <f>'1.  LRAMVA Summary'!H53</f>
        <v>KW</v>
      </c>
      <c r="AD21" s="291">
        <f>'1.  LRAMVA Summary'!I53</f>
        <v>0</v>
      </c>
      <c r="AE21" s="291">
        <f>'1.  LRAMVA Summary'!J53</f>
        <v>0</v>
      </c>
      <c r="AF21" s="291">
        <f>'1.  LRAMVA Summary'!K53</f>
        <v>0</v>
      </c>
      <c r="AG21" s="291">
        <f>'1.  LRAMVA Summary'!L53</f>
        <v>0</v>
      </c>
      <c r="AH21" s="291">
        <f>'1.  LRAMVA Summary'!M53</f>
        <v>0</v>
      </c>
      <c r="AI21" s="291">
        <f>'1.  LRAMVA Summary'!N53</f>
        <v>0</v>
      </c>
      <c r="AJ21" s="291">
        <f>'1.  LRAMVA Summary'!O53</f>
        <v>0</v>
      </c>
      <c r="AK21" s="291">
        <f>'1.  LRAMVA Summary'!P53</f>
        <v>0</v>
      </c>
      <c r="AL21" s="291">
        <f>'1.  LRAMVA Summary'!Q53</f>
        <v>0</v>
      </c>
      <c r="AM21" s="292"/>
    </row>
    <row r="22" spans="1:39" s="283" customFormat="1" ht="15" customHeight="1" outlineLevel="1">
      <c r="A22" s="505">
        <v>1</v>
      </c>
      <c r="B22" s="294" t="s">
        <v>1</v>
      </c>
      <c r="C22" s="291" t="s">
        <v>25</v>
      </c>
      <c r="D22" s="295"/>
      <c r="E22" s="295"/>
      <c r="F22" s="295"/>
      <c r="G22" s="295"/>
      <c r="H22" s="295"/>
      <c r="I22" s="295"/>
      <c r="J22" s="295"/>
      <c r="K22" s="295"/>
      <c r="L22" s="295"/>
      <c r="M22" s="295"/>
      <c r="N22" s="291"/>
      <c r="O22" s="295"/>
      <c r="P22" s="295"/>
      <c r="Q22" s="295"/>
      <c r="R22" s="295"/>
      <c r="S22" s="295"/>
      <c r="T22" s="295"/>
      <c r="U22" s="295"/>
      <c r="V22" s="295"/>
      <c r="W22" s="295"/>
      <c r="X22" s="295"/>
      <c r="Y22" s="410"/>
      <c r="Z22" s="410"/>
      <c r="AA22" s="410"/>
      <c r="AB22" s="410"/>
      <c r="AC22" s="410"/>
      <c r="AD22" s="410"/>
      <c r="AE22" s="410"/>
      <c r="AF22" s="410"/>
      <c r="AG22" s="410"/>
      <c r="AH22" s="410"/>
      <c r="AI22" s="410"/>
      <c r="AJ22" s="410"/>
      <c r="AK22" s="410"/>
      <c r="AL22" s="410"/>
      <c r="AM22" s="296">
        <f>SUM(Y22:AL22)</f>
        <v>0</v>
      </c>
    </row>
    <row r="23" spans="1:39" s="283" customFormat="1" ht="15.5" outlineLevel="1">
      <c r="A23" s="505"/>
      <c r="B23" s="294" t="s">
        <v>214</v>
      </c>
      <c r="C23" s="291" t="s">
        <v>163</v>
      </c>
      <c r="D23" s="295"/>
      <c r="E23" s="295"/>
      <c r="F23" s="295"/>
      <c r="G23" s="295"/>
      <c r="H23" s="295"/>
      <c r="I23" s="295"/>
      <c r="J23" s="295"/>
      <c r="K23" s="295"/>
      <c r="L23" s="295"/>
      <c r="M23" s="295"/>
      <c r="N23" s="468"/>
      <c r="O23" s="295"/>
      <c r="P23" s="295"/>
      <c r="Q23" s="295"/>
      <c r="R23" s="295"/>
      <c r="S23" s="295"/>
      <c r="T23" s="295"/>
      <c r="U23" s="295"/>
      <c r="V23" s="295"/>
      <c r="W23" s="295"/>
      <c r="X23" s="295"/>
      <c r="Y23" s="411">
        <v>0</v>
      </c>
      <c r="Z23" s="411">
        <v>0</v>
      </c>
      <c r="AA23" s="411">
        <v>0</v>
      </c>
      <c r="AB23" s="411">
        <v>0</v>
      </c>
      <c r="AC23" s="411">
        <f t="shared" ref="AC23:AL23" si="0">AC22</f>
        <v>0</v>
      </c>
      <c r="AD23" s="411">
        <f t="shared" si="0"/>
        <v>0</v>
      </c>
      <c r="AE23" s="411">
        <f t="shared" si="0"/>
        <v>0</v>
      </c>
      <c r="AF23" s="411">
        <f t="shared" si="0"/>
        <v>0</v>
      </c>
      <c r="AG23" s="411">
        <f t="shared" si="0"/>
        <v>0</v>
      </c>
      <c r="AH23" s="411">
        <f t="shared" si="0"/>
        <v>0</v>
      </c>
      <c r="AI23" s="411">
        <f t="shared" si="0"/>
        <v>0</v>
      </c>
      <c r="AJ23" s="411">
        <f t="shared" si="0"/>
        <v>0</v>
      </c>
      <c r="AK23" s="411">
        <f t="shared" si="0"/>
        <v>0</v>
      </c>
      <c r="AL23" s="411">
        <f t="shared" si="0"/>
        <v>0</v>
      </c>
      <c r="AM23" s="297"/>
    </row>
    <row r="24" spans="1:39" s="303" customFormat="1" ht="15.5" outlineLevel="1">
      <c r="A24" s="507"/>
      <c r="B24" s="298"/>
      <c r="C24" s="299"/>
      <c r="D24" s="299"/>
      <c r="E24" s="299"/>
      <c r="F24" s="299"/>
      <c r="G24" s="299"/>
      <c r="H24" s="299"/>
      <c r="I24" s="299"/>
      <c r="J24" s="299"/>
      <c r="K24" s="299"/>
      <c r="L24" s="299"/>
      <c r="M24" s="299"/>
      <c r="O24" s="299"/>
      <c r="P24" s="299"/>
      <c r="Q24" s="299"/>
      <c r="R24" s="299"/>
      <c r="S24" s="299"/>
      <c r="T24" s="299"/>
      <c r="U24" s="299"/>
      <c r="V24" s="299"/>
      <c r="W24" s="299"/>
      <c r="X24" s="299"/>
      <c r="Y24" s="412"/>
      <c r="Z24" s="413"/>
      <c r="AA24" s="413"/>
      <c r="AB24" s="413"/>
      <c r="AC24" s="413"/>
      <c r="AD24" s="413"/>
      <c r="AE24" s="413"/>
      <c r="AF24" s="413"/>
      <c r="AG24" s="413"/>
      <c r="AH24" s="413"/>
      <c r="AI24" s="413"/>
      <c r="AJ24" s="413"/>
      <c r="AK24" s="413"/>
      <c r="AL24" s="413"/>
      <c r="AM24" s="302"/>
    </row>
    <row r="25" spans="1:39" s="283" customFormat="1" ht="15.5" outlineLevel="1">
      <c r="A25" s="505">
        <v>2</v>
      </c>
      <c r="B25" s="294" t="s">
        <v>2</v>
      </c>
      <c r="C25" s="291" t="s">
        <v>25</v>
      </c>
      <c r="D25" s="295"/>
      <c r="E25" s="295"/>
      <c r="F25" s="295"/>
      <c r="G25" s="295"/>
      <c r="H25" s="295"/>
      <c r="I25" s="295"/>
      <c r="J25" s="295"/>
      <c r="K25" s="295"/>
      <c r="L25" s="295"/>
      <c r="M25" s="295"/>
      <c r="N25" s="291"/>
      <c r="O25" s="295"/>
      <c r="P25" s="295"/>
      <c r="Q25" s="295"/>
      <c r="R25" s="295"/>
      <c r="S25" s="295"/>
      <c r="T25" s="295"/>
      <c r="U25" s="295"/>
      <c r="V25" s="295"/>
      <c r="W25" s="295"/>
      <c r="X25" s="295"/>
      <c r="Y25" s="410"/>
      <c r="Z25" s="410"/>
      <c r="AA25" s="410"/>
      <c r="AB25" s="410"/>
      <c r="AC25" s="410"/>
      <c r="AD25" s="410"/>
      <c r="AE25" s="410"/>
      <c r="AF25" s="410"/>
      <c r="AG25" s="410"/>
      <c r="AH25" s="410"/>
      <c r="AI25" s="410"/>
      <c r="AJ25" s="410"/>
      <c r="AK25" s="410"/>
      <c r="AL25" s="410"/>
      <c r="AM25" s="296">
        <f>SUM(Y25:AL25)</f>
        <v>0</v>
      </c>
    </row>
    <row r="26" spans="1:39" s="283" customFormat="1" ht="15.5" outlineLevel="1">
      <c r="A26" s="505"/>
      <c r="B26" s="294" t="s">
        <v>214</v>
      </c>
      <c r="C26" s="291" t="s">
        <v>163</v>
      </c>
      <c r="D26" s="295"/>
      <c r="E26" s="295"/>
      <c r="F26" s="295"/>
      <c r="G26" s="295"/>
      <c r="H26" s="295"/>
      <c r="I26" s="295"/>
      <c r="J26" s="295"/>
      <c r="K26" s="295" t="s">
        <v>718</v>
      </c>
      <c r="L26" s="295"/>
      <c r="M26" s="295"/>
      <c r="N26" s="468"/>
      <c r="O26" s="295"/>
      <c r="P26" s="295"/>
      <c r="Q26" s="295"/>
      <c r="R26" s="295"/>
      <c r="S26" s="295"/>
      <c r="T26" s="295"/>
      <c r="U26" s="295"/>
      <c r="V26" s="295" t="s">
        <v>718</v>
      </c>
      <c r="W26" s="295"/>
      <c r="X26" s="295"/>
      <c r="Y26" s="411">
        <v>0</v>
      </c>
      <c r="Z26" s="411">
        <v>0</v>
      </c>
      <c r="AA26" s="411">
        <v>0</v>
      </c>
      <c r="AB26" s="411">
        <v>0</v>
      </c>
      <c r="AC26" s="411">
        <f t="shared" ref="AC26:AL26" si="1">AC25</f>
        <v>0</v>
      </c>
      <c r="AD26" s="411">
        <f t="shared" si="1"/>
        <v>0</v>
      </c>
      <c r="AE26" s="411">
        <f t="shared" si="1"/>
        <v>0</v>
      </c>
      <c r="AF26" s="411">
        <f t="shared" si="1"/>
        <v>0</v>
      </c>
      <c r="AG26" s="411">
        <f t="shared" si="1"/>
        <v>0</v>
      </c>
      <c r="AH26" s="411">
        <f t="shared" si="1"/>
        <v>0</v>
      </c>
      <c r="AI26" s="411">
        <f t="shared" si="1"/>
        <v>0</v>
      </c>
      <c r="AJ26" s="411">
        <f t="shared" si="1"/>
        <v>0</v>
      </c>
      <c r="AK26" s="411">
        <f t="shared" si="1"/>
        <v>0</v>
      </c>
      <c r="AL26" s="411">
        <f t="shared" si="1"/>
        <v>0</v>
      </c>
      <c r="AM26" s="297"/>
    </row>
    <row r="27" spans="1:39" s="303" customFormat="1" ht="15.5" outlineLevel="1">
      <c r="A27" s="507"/>
      <c r="B27" s="298"/>
      <c r="C27" s="299"/>
      <c r="D27" s="304"/>
      <c r="E27" s="304"/>
      <c r="F27" s="304"/>
      <c r="G27" s="304"/>
      <c r="H27" s="304"/>
      <c r="I27" s="304"/>
      <c r="J27" s="304"/>
      <c r="K27" s="304"/>
      <c r="L27" s="304"/>
      <c r="M27" s="304"/>
      <c r="O27" s="304"/>
      <c r="P27" s="304"/>
      <c r="Q27" s="304"/>
      <c r="R27" s="304"/>
      <c r="S27" s="304"/>
      <c r="T27" s="304"/>
      <c r="U27" s="304"/>
      <c r="V27" s="304"/>
      <c r="W27" s="304"/>
      <c r="X27" s="304"/>
      <c r="Y27" s="412"/>
      <c r="Z27" s="413"/>
      <c r="AA27" s="413"/>
      <c r="AB27" s="413"/>
      <c r="AC27" s="413"/>
      <c r="AD27" s="413"/>
      <c r="AE27" s="413"/>
      <c r="AF27" s="413"/>
      <c r="AG27" s="413"/>
      <c r="AH27" s="413"/>
      <c r="AI27" s="413"/>
      <c r="AJ27" s="413"/>
      <c r="AK27" s="413"/>
      <c r="AL27" s="413"/>
      <c r="AM27" s="302"/>
    </row>
    <row r="28" spans="1:39" s="283" customFormat="1" ht="15.5" outlineLevel="1">
      <c r="A28" s="505">
        <v>3</v>
      </c>
      <c r="B28" s="294" t="s">
        <v>3</v>
      </c>
      <c r="C28" s="291" t="s">
        <v>25</v>
      </c>
      <c r="D28" s="295"/>
      <c r="E28" s="295"/>
      <c r="F28" s="295"/>
      <c r="G28" s="295"/>
      <c r="H28" s="295"/>
      <c r="I28" s="295"/>
      <c r="J28" s="295"/>
      <c r="K28" s="295">
        <v>470201.88961928355</v>
      </c>
      <c r="L28" s="295"/>
      <c r="M28" s="295"/>
      <c r="N28" s="291"/>
      <c r="O28" s="295"/>
      <c r="P28" s="295"/>
      <c r="Q28" s="295"/>
      <c r="R28" s="295"/>
      <c r="S28" s="295"/>
      <c r="T28" s="295"/>
      <c r="U28" s="295"/>
      <c r="V28" s="295">
        <v>256.03823261252819</v>
      </c>
      <c r="W28" s="295"/>
      <c r="X28" s="295"/>
      <c r="Y28" s="410">
        <v>1</v>
      </c>
      <c r="Z28" s="410"/>
      <c r="AA28" s="410"/>
      <c r="AB28" s="410"/>
      <c r="AC28" s="410"/>
      <c r="AD28" s="410"/>
      <c r="AE28" s="410"/>
      <c r="AF28" s="410"/>
      <c r="AG28" s="410"/>
      <c r="AH28" s="410"/>
      <c r="AI28" s="410"/>
      <c r="AJ28" s="410"/>
      <c r="AK28" s="410"/>
      <c r="AL28" s="410"/>
      <c r="AM28" s="296">
        <f>SUM(Y28:AL28)</f>
        <v>1</v>
      </c>
    </row>
    <row r="29" spans="1:39" s="283" customFormat="1" ht="15.5" outlineLevel="1">
      <c r="A29" s="505"/>
      <c r="B29" s="294" t="s">
        <v>214</v>
      </c>
      <c r="C29" s="291" t="s">
        <v>163</v>
      </c>
      <c r="D29" s="295"/>
      <c r="E29" s="295"/>
      <c r="F29" s="295"/>
      <c r="G29" s="295"/>
      <c r="H29" s="295"/>
      <c r="I29" s="295"/>
      <c r="J29" s="295"/>
      <c r="K29" s="295">
        <v>-88548.136135912064</v>
      </c>
      <c r="L29" s="295"/>
      <c r="M29" s="295"/>
      <c r="N29" s="468"/>
      <c r="O29" s="295"/>
      <c r="P29" s="295"/>
      <c r="Q29" s="295"/>
      <c r="R29" s="295"/>
      <c r="S29" s="295"/>
      <c r="T29" s="295"/>
      <c r="U29" s="295"/>
      <c r="V29" s="295">
        <v>-47.960857457883151</v>
      </c>
      <c r="W29" s="295"/>
      <c r="X29" s="295"/>
      <c r="Y29" s="411">
        <v>1</v>
      </c>
      <c r="Z29" s="411">
        <v>0</v>
      </c>
      <c r="AA29" s="411">
        <v>0</v>
      </c>
      <c r="AB29" s="411">
        <v>0</v>
      </c>
      <c r="AC29" s="411">
        <f t="shared" ref="AC29:AL29" si="2">AC28</f>
        <v>0</v>
      </c>
      <c r="AD29" s="411">
        <f t="shared" si="2"/>
        <v>0</v>
      </c>
      <c r="AE29" s="411">
        <f t="shared" si="2"/>
        <v>0</v>
      </c>
      <c r="AF29" s="411">
        <f t="shared" si="2"/>
        <v>0</v>
      </c>
      <c r="AG29" s="411">
        <f t="shared" si="2"/>
        <v>0</v>
      </c>
      <c r="AH29" s="411">
        <f t="shared" si="2"/>
        <v>0</v>
      </c>
      <c r="AI29" s="411">
        <f t="shared" si="2"/>
        <v>0</v>
      </c>
      <c r="AJ29" s="411">
        <f t="shared" si="2"/>
        <v>0</v>
      </c>
      <c r="AK29" s="411">
        <f t="shared" si="2"/>
        <v>0</v>
      </c>
      <c r="AL29" s="411">
        <f t="shared" si="2"/>
        <v>0</v>
      </c>
      <c r="AM29" s="297"/>
    </row>
    <row r="30" spans="1:39" s="283" customFormat="1" ht="15.5" outlineLevel="1">
      <c r="A30" s="505"/>
      <c r="B30" s="294"/>
      <c r="C30" s="305"/>
      <c r="D30" s="291"/>
      <c r="E30" s="291"/>
      <c r="F30" s="291"/>
      <c r="G30" s="291"/>
      <c r="H30" s="291"/>
      <c r="I30" s="291"/>
      <c r="J30" s="291"/>
      <c r="K30" s="291"/>
      <c r="L30" s="291"/>
      <c r="M30" s="291"/>
      <c r="O30" s="291"/>
      <c r="P30" s="291"/>
      <c r="Q30" s="291"/>
      <c r="R30" s="291"/>
      <c r="S30" s="291"/>
      <c r="T30" s="291"/>
      <c r="U30" s="291"/>
      <c r="V30" s="291"/>
      <c r="W30" s="291"/>
      <c r="X30" s="291"/>
      <c r="Y30" s="412"/>
      <c r="Z30" s="412"/>
      <c r="AA30" s="412"/>
      <c r="AB30" s="412"/>
      <c r="AC30" s="412"/>
      <c r="AD30" s="412"/>
      <c r="AE30" s="412"/>
      <c r="AF30" s="412"/>
      <c r="AG30" s="412"/>
      <c r="AH30" s="412"/>
      <c r="AI30" s="412"/>
      <c r="AJ30" s="412"/>
      <c r="AK30" s="412"/>
      <c r="AL30" s="412"/>
      <c r="AM30" s="306"/>
    </row>
    <row r="31" spans="1:39" s="283" customFormat="1" ht="15.5" outlineLevel="1">
      <c r="A31" s="505">
        <v>4</v>
      </c>
      <c r="B31" s="294" t="s">
        <v>4</v>
      </c>
      <c r="C31" s="291" t="s">
        <v>25</v>
      </c>
      <c r="D31" s="295"/>
      <c r="E31" s="295"/>
      <c r="F31" s="295"/>
      <c r="G31" s="295"/>
      <c r="H31" s="295"/>
      <c r="I31" s="295"/>
      <c r="J31" s="295"/>
      <c r="K31" s="295">
        <v>79770.055166072503</v>
      </c>
      <c r="L31" s="295"/>
      <c r="M31" s="295"/>
      <c r="N31" s="291"/>
      <c r="O31" s="295"/>
      <c r="P31" s="295"/>
      <c r="Q31" s="295"/>
      <c r="R31" s="295"/>
      <c r="S31" s="295"/>
      <c r="T31" s="295"/>
      <c r="U31" s="295"/>
      <c r="V31" s="295">
        <v>5.6372190255598582</v>
      </c>
      <c r="W31" s="295"/>
      <c r="X31" s="295"/>
      <c r="Y31" s="410">
        <v>1</v>
      </c>
      <c r="Z31" s="410"/>
      <c r="AA31" s="410"/>
      <c r="AB31" s="410"/>
      <c r="AC31" s="410"/>
      <c r="AD31" s="410"/>
      <c r="AE31" s="410"/>
      <c r="AF31" s="410"/>
      <c r="AG31" s="410"/>
      <c r="AH31" s="410"/>
      <c r="AI31" s="410"/>
      <c r="AJ31" s="410"/>
      <c r="AK31" s="410"/>
      <c r="AL31" s="410"/>
      <c r="AM31" s="296">
        <f>SUM(Y31:AL31)</f>
        <v>1</v>
      </c>
    </row>
    <row r="32" spans="1:39" s="283" customFormat="1" ht="15.5" outlineLevel="1">
      <c r="A32" s="505"/>
      <c r="B32" s="294" t="s">
        <v>214</v>
      </c>
      <c r="C32" s="291" t="s">
        <v>163</v>
      </c>
      <c r="D32" s="295"/>
      <c r="E32" s="295"/>
      <c r="F32" s="295"/>
      <c r="G32" s="295"/>
      <c r="H32" s="295"/>
      <c r="I32" s="295"/>
      <c r="J32" s="295"/>
      <c r="K32" s="295">
        <v>1019.4137008364279</v>
      </c>
      <c r="L32" s="295"/>
      <c r="M32" s="295"/>
      <c r="N32" s="468"/>
      <c r="O32" s="295"/>
      <c r="P32" s="295"/>
      <c r="Q32" s="295"/>
      <c r="R32" s="295"/>
      <c r="S32" s="295"/>
      <c r="T32" s="295"/>
      <c r="U32" s="295"/>
      <c r="V32" s="295"/>
      <c r="W32" s="295"/>
      <c r="X32" s="295"/>
      <c r="Y32" s="411">
        <v>1</v>
      </c>
      <c r="Z32" s="411">
        <v>0</v>
      </c>
      <c r="AA32" s="411">
        <v>0</v>
      </c>
      <c r="AB32" s="411">
        <v>0</v>
      </c>
      <c r="AC32" s="411">
        <f t="shared" ref="AC32:AL32" si="3">AC31</f>
        <v>0</v>
      </c>
      <c r="AD32" s="411">
        <f t="shared" si="3"/>
        <v>0</v>
      </c>
      <c r="AE32" s="411">
        <f t="shared" si="3"/>
        <v>0</v>
      </c>
      <c r="AF32" s="411">
        <f t="shared" si="3"/>
        <v>0</v>
      </c>
      <c r="AG32" s="411">
        <f t="shared" si="3"/>
        <v>0</v>
      </c>
      <c r="AH32" s="411">
        <f t="shared" si="3"/>
        <v>0</v>
      </c>
      <c r="AI32" s="411">
        <f t="shared" si="3"/>
        <v>0</v>
      </c>
      <c r="AJ32" s="411">
        <f t="shared" si="3"/>
        <v>0</v>
      </c>
      <c r="AK32" s="411">
        <f t="shared" si="3"/>
        <v>0</v>
      </c>
      <c r="AL32" s="411">
        <f t="shared" si="3"/>
        <v>0</v>
      </c>
      <c r="AM32" s="297"/>
    </row>
    <row r="33" spans="1:39" s="283" customFormat="1" ht="15.5" outlineLevel="1">
      <c r="A33" s="505"/>
      <c r="B33" s="294"/>
      <c r="C33" s="305"/>
      <c r="D33" s="304"/>
      <c r="E33" s="304"/>
      <c r="F33" s="304"/>
      <c r="G33" s="304"/>
      <c r="H33" s="304"/>
      <c r="I33" s="304"/>
      <c r="J33" s="304"/>
      <c r="K33" s="304"/>
      <c r="L33" s="304"/>
      <c r="M33" s="304"/>
      <c r="N33" s="291"/>
      <c r="O33" s="304"/>
      <c r="P33" s="304"/>
      <c r="Q33" s="304"/>
      <c r="R33" s="304"/>
      <c r="S33" s="304"/>
      <c r="T33" s="304"/>
      <c r="U33" s="304"/>
      <c r="V33" s="304"/>
      <c r="W33" s="304"/>
      <c r="X33" s="304"/>
      <c r="Y33" s="412"/>
      <c r="Z33" s="412"/>
      <c r="AA33" s="412"/>
      <c r="AB33" s="412"/>
      <c r="AC33" s="412"/>
      <c r="AD33" s="412"/>
      <c r="AE33" s="412"/>
      <c r="AF33" s="412"/>
      <c r="AG33" s="412"/>
      <c r="AH33" s="412"/>
      <c r="AI33" s="412"/>
      <c r="AJ33" s="412"/>
      <c r="AK33" s="412"/>
      <c r="AL33" s="412"/>
      <c r="AM33" s="306"/>
    </row>
    <row r="34" spans="1:39" s="283" customFormat="1" ht="15.5" outlineLevel="1">
      <c r="A34" s="505">
        <v>5</v>
      </c>
      <c r="B34" s="294" t="s">
        <v>5</v>
      </c>
      <c r="C34" s="291" t="s">
        <v>25</v>
      </c>
      <c r="D34" s="295"/>
      <c r="E34" s="295"/>
      <c r="F34" s="295"/>
      <c r="G34" s="295"/>
      <c r="H34" s="295"/>
      <c r="I34" s="295"/>
      <c r="J34" s="295"/>
      <c r="K34" s="295">
        <v>119575.09889143193</v>
      </c>
      <c r="L34" s="295"/>
      <c r="M34" s="295"/>
      <c r="N34" s="291"/>
      <c r="O34" s="295"/>
      <c r="P34" s="295"/>
      <c r="Q34" s="295"/>
      <c r="R34" s="295"/>
      <c r="S34" s="295"/>
      <c r="T34" s="295"/>
      <c r="U34" s="295"/>
      <c r="V34" s="295">
        <v>7.6260277879581722</v>
      </c>
      <c r="W34" s="295"/>
      <c r="X34" s="295"/>
      <c r="Y34" s="410">
        <v>1</v>
      </c>
      <c r="Z34" s="410"/>
      <c r="AA34" s="410"/>
      <c r="AB34" s="410"/>
      <c r="AC34" s="410"/>
      <c r="AD34" s="410"/>
      <c r="AE34" s="410"/>
      <c r="AF34" s="410"/>
      <c r="AG34" s="410"/>
      <c r="AH34" s="410"/>
      <c r="AI34" s="410"/>
      <c r="AJ34" s="410"/>
      <c r="AK34" s="410"/>
      <c r="AL34" s="410"/>
      <c r="AM34" s="296">
        <f>SUM(Y34:AL34)</f>
        <v>1</v>
      </c>
    </row>
    <row r="35" spans="1:39" s="283" customFormat="1" ht="15.5" outlineLevel="1">
      <c r="A35" s="505"/>
      <c r="B35" s="294" t="s">
        <v>214</v>
      </c>
      <c r="C35" s="291" t="s">
        <v>163</v>
      </c>
      <c r="D35" s="295"/>
      <c r="E35" s="295"/>
      <c r="F35" s="295"/>
      <c r="G35" s="295"/>
      <c r="H35" s="295"/>
      <c r="I35" s="295"/>
      <c r="J35" s="295"/>
      <c r="K35" s="295">
        <v>7075.345476799157</v>
      </c>
      <c r="L35" s="295"/>
      <c r="M35" s="295"/>
      <c r="N35" s="468"/>
      <c r="O35" s="295"/>
      <c r="P35" s="295"/>
      <c r="Q35" s="295"/>
      <c r="R35" s="295"/>
      <c r="S35" s="295"/>
      <c r="T35" s="295"/>
      <c r="U35" s="295"/>
      <c r="V35" s="295"/>
      <c r="W35" s="295"/>
      <c r="X35" s="295"/>
      <c r="Y35" s="411">
        <v>1</v>
      </c>
      <c r="Z35" s="411">
        <v>0</v>
      </c>
      <c r="AA35" s="411">
        <v>0</v>
      </c>
      <c r="AB35" s="411">
        <v>0</v>
      </c>
      <c r="AC35" s="411">
        <f t="shared" ref="AC35:AL35" si="4">AC34</f>
        <v>0</v>
      </c>
      <c r="AD35" s="411">
        <f t="shared" si="4"/>
        <v>0</v>
      </c>
      <c r="AE35" s="411">
        <f t="shared" si="4"/>
        <v>0</v>
      </c>
      <c r="AF35" s="411">
        <f t="shared" si="4"/>
        <v>0</v>
      </c>
      <c r="AG35" s="411">
        <f t="shared" si="4"/>
        <v>0</v>
      </c>
      <c r="AH35" s="411">
        <f t="shared" si="4"/>
        <v>0</v>
      </c>
      <c r="AI35" s="411">
        <f t="shared" si="4"/>
        <v>0</v>
      </c>
      <c r="AJ35" s="411">
        <f t="shared" si="4"/>
        <v>0</v>
      </c>
      <c r="AK35" s="411">
        <f t="shared" si="4"/>
        <v>0</v>
      </c>
      <c r="AL35" s="411">
        <f t="shared" si="4"/>
        <v>0</v>
      </c>
      <c r="AM35" s="297"/>
    </row>
    <row r="36" spans="1:39" s="283" customFormat="1" ht="15.5" outlineLevel="1">
      <c r="A36" s="505"/>
      <c r="B36" s="294"/>
      <c r="C36" s="305"/>
      <c r="D36" s="304"/>
      <c r="E36" s="304"/>
      <c r="F36" s="304"/>
      <c r="G36" s="304"/>
      <c r="H36" s="304"/>
      <c r="I36" s="304"/>
      <c r="J36" s="304"/>
      <c r="K36" s="304"/>
      <c r="L36" s="304"/>
      <c r="M36" s="304"/>
      <c r="N36" s="291"/>
      <c r="O36" s="304"/>
      <c r="P36" s="304"/>
      <c r="Q36" s="304"/>
      <c r="R36" s="304"/>
      <c r="S36" s="304"/>
      <c r="T36" s="304"/>
      <c r="U36" s="304"/>
      <c r="V36" s="304"/>
      <c r="W36" s="304"/>
      <c r="X36" s="304"/>
      <c r="Y36" s="412"/>
      <c r="Z36" s="412"/>
      <c r="AA36" s="412"/>
      <c r="AB36" s="412"/>
      <c r="AC36" s="412"/>
      <c r="AD36" s="412"/>
      <c r="AE36" s="412"/>
      <c r="AF36" s="412"/>
      <c r="AG36" s="412"/>
      <c r="AH36" s="412"/>
      <c r="AI36" s="412"/>
      <c r="AJ36" s="412"/>
      <c r="AK36" s="412"/>
      <c r="AL36" s="412"/>
      <c r="AM36" s="306"/>
    </row>
    <row r="37" spans="1:39" s="283" customFormat="1" ht="15.5" outlineLevel="1">
      <c r="A37" s="505">
        <v>6</v>
      </c>
      <c r="B37" s="294" t="s">
        <v>6</v>
      </c>
      <c r="C37" s="291" t="s">
        <v>25</v>
      </c>
      <c r="D37" s="295"/>
      <c r="E37" s="295"/>
      <c r="F37" s="295"/>
      <c r="G37" s="295"/>
      <c r="H37" s="295"/>
      <c r="I37" s="295"/>
      <c r="J37" s="295"/>
      <c r="K37" s="295"/>
      <c r="L37" s="295"/>
      <c r="M37" s="295"/>
      <c r="N37" s="291"/>
      <c r="O37" s="295"/>
      <c r="P37" s="295"/>
      <c r="Q37" s="295"/>
      <c r="R37" s="295"/>
      <c r="S37" s="295"/>
      <c r="T37" s="295"/>
      <c r="U37" s="295"/>
      <c r="V37" s="295"/>
      <c r="W37" s="295"/>
      <c r="X37" s="295"/>
      <c r="Y37" s="410"/>
      <c r="Z37" s="410"/>
      <c r="AA37" s="410"/>
      <c r="AB37" s="410"/>
      <c r="AC37" s="410"/>
      <c r="AD37" s="410"/>
      <c r="AE37" s="410"/>
      <c r="AF37" s="410"/>
      <c r="AG37" s="410"/>
      <c r="AH37" s="410"/>
      <c r="AI37" s="410"/>
      <c r="AJ37" s="410"/>
      <c r="AK37" s="410"/>
      <c r="AL37" s="410"/>
      <c r="AM37" s="296">
        <f>SUM(Y37:AL37)</f>
        <v>0</v>
      </c>
    </row>
    <row r="38" spans="1:39" s="283" customFormat="1" ht="15.5" outlineLevel="1">
      <c r="A38" s="505"/>
      <c r="B38" s="294" t="s">
        <v>214</v>
      </c>
      <c r="C38" s="291" t="s">
        <v>163</v>
      </c>
      <c r="D38" s="295"/>
      <c r="E38" s="295"/>
      <c r="F38" s="295"/>
      <c r="G38" s="295"/>
      <c r="H38" s="295"/>
      <c r="I38" s="295"/>
      <c r="J38" s="295"/>
      <c r="K38" s="295" t="s">
        <v>718</v>
      </c>
      <c r="L38" s="295"/>
      <c r="M38" s="295"/>
      <c r="N38" s="468"/>
      <c r="O38" s="295"/>
      <c r="P38" s="295"/>
      <c r="Q38" s="295"/>
      <c r="R38" s="295"/>
      <c r="S38" s="295"/>
      <c r="T38" s="295"/>
      <c r="U38" s="295"/>
      <c r="V38" s="295" t="s">
        <v>718</v>
      </c>
      <c r="W38" s="295"/>
      <c r="X38" s="295"/>
      <c r="Y38" s="411">
        <v>0</v>
      </c>
      <c r="Z38" s="411">
        <v>0</v>
      </c>
      <c r="AA38" s="411">
        <v>0</v>
      </c>
      <c r="AB38" s="411">
        <v>0</v>
      </c>
      <c r="AC38" s="411">
        <f t="shared" ref="AC38:AL38" si="5">AC37</f>
        <v>0</v>
      </c>
      <c r="AD38" s="411">
        <f t="shared" si="5"/>
        <v>0</v>
      </c>
      <c r="AE38" s="411">
        <f t="shared" si="5"/>
        <v>0</v>
      </c>
      <c r="AF38" s="411">
        <f t="shared" si="5"/>
        <v>0</v>
      </c>
      <c r="AG38" s="411">
        <f t="shared" si="5"/>
        <v>0</v>
      </c>
      <c r="AH38" s="411">
        <f t="shared" si="5"/>
        <v>0</v>
      </c>
      <c r="AI38" s="411">
        <f t="shared" si="5"/>
        <v>0</v>
      </c>
      <c r="AJ38" s="411">
        <f t="shared" si="5"/>
        <v>0</v>
      </c>
      <c r="AK38" s="411">
        <f t="shared" si="5"/>
        <v>0</v>
      </c>
      <c r="AL38" s="411">
        <f t="shared" si="5"/>
        <v>0</v>
      </c>
      <c r="AM38" s="297"/>
    </row>
    <row r="39" spans="1:39" s="283" customFormat="1" ht="15.5" outlineLevel="1">
      <c r="A39" s="505"/>
      <c r="B39" s="294"/>
      <c r="C39" s="305"/>
      <c r="D39" s="304"/>
      <c r="E39" s="304"/>
      <c r="F39" s="304"/>
      <c r="G39" s="304"/>
      <c r="H39" s="304"/>
      <c r="I39" s="304"/>
      <c r="J39" s="304"/>
      <c r="K39" s="304"/>
      <c r="L39" s="304"/>
      <c r="M39" s="304"/>
      <c r="N39" s="291"/>
      <c r="O39" s="304"/>
      <c r="P39" s="304"/>
      <c r="Q39" s="304"/>
      <c r="R39" s="304"/>
      <c r="S39" s="304"/>
      <c r="T39" s="304"/>
      <c r="U39" s="304"/>
      <c r="V39" s="304"/>
      <c r="W39" s="304"/>
      <c r="X39" s="304"/>
      <c r="Y39" s="412"/>
      <c r="Z39" s="412"/>
      <c r="AA39" s="412"/>
      <c r="AB39" s="412"/>
      <c r="AC39" s="412"/>
      <c r="AD39" s="412"/>
      <c r="AE39" s="412"/>
      <c r="AF39" s="412"/>
      <c r="AG39" s="412"/>
      <c r="AH39" s="412"/>
      <c r="AI39" s="412"/>
      <c r="AJ39" s="412"/>
      <c r="AK39" s="412"/>
      <c r="AL39" s="412"/>
      <c r="AM39" s="306"/>
    </row>
    <row r="40" spans="1:39" s="283" customFormat="1" ht="15.5" outlineLevel="1">
      <c r="A40" s="505">
        <v>7</v>
      </c>
      <c r="B40" s="294" t="s">
        <v>42</v>
      </c>
      <c r="C40" s="291" t="s">
        <v>25</v>
      </c>
      <c r="D40" s="295"/>
      <c r="E40" s="295"/>
      <c r="F40" s="295"/>
      <c r="G40" s="295"/>
      <c r="H40" s="295"/>
      <c r="I40" s="295"/>
      <c r="J40" s="295"/>
      <c r="K40" s="295" t="s">
        <v>718</v>
      </c>
      <c r="L40" s="295"/>
      <c r="M40" s="295"/>
      <c r="N40" s="291"/>
      <c r="O40" s="295"/>
      <c r="P40" s="295"/>
      <c r="Q40" s="295"/>
      <c r="R40" s="295"/>
      <c r="S40" s="295"/>
      <c r="T40" s="295"/>
      <c r="U40" s="295"/>
      <c r="V40" s="295" t="s">
        <v>718</v>
      </c>
      <c r="W40" s="295"/>
      <c r="X40" s="295"/>
      <c r="Y40" s="410"/>
      <c r="Z40" s="410"/>
      <c r="AA40" s="410"/>
      <c r="AB40" s="410"/>
      <c r="AC40" s="410"/>
      <c r="AD40" s="410"/>
      <c r="AE40" s="410"/>
      <c r="AF40" s="410"/>
      <c r="AG40" s="410"/>
      <c r="AH40" s="410"/>
      <c r="AI40" s="410"/>
      <c r="AJ40" s="410"/>
      <c r="AK40" s="410"/>
      <c r="AL40" s="410"/>
      <c r="AM40" s="296">
        <f>SUM(Y40:AL40)</f>
        <v>0</v>
      </c>
    </row>
    <row r="41" spans="1:39" s="283" customFormat="1" ht="15.5" outlineLevel="1">
      <c r="A41" s="505"/>
      <c r="B41" s="294" t="s">
        <v>214</v>
      </c>
      <c r="C41" s="291" t="s">
        <v>163</v>
      </c>
      <c r="D41" s="295"/>
      <c r="E41" s="295"/>
      <c r="F41" s="295"/>
      <c r="G41" s="295"/>
      <c r="H41" s="295"/>
      <c r="I41" s="295"/>
      <c r="J41" s="295"/>
      <c r="K41" s="295" t="s">
        <v>718</v>
      </c>
      <c r="L41" s="295"/>
      <c r="M41" s="295"/>
      <c r="N41" s="291"/>
      <c r="O41" s="295"/>
      <c r="P41" s="295"/>
      <c r="Q41" s="295"/>
      <c r="R41" s="295"/>
      <c r="S41" s="295"/>
      <c r="T41" s="295"/>
      <c r="U41" s="295"/>
      <c r="V41" s="295" t="s">
        <v>718</v>
      </c>
      <c r="W41" s="295"/>
      <c r="X41" s="295"/>
      <c r="Y41" s="411">
        <v>0</v>
      </c>
      <c r="Z41" s="411">
        <v>0</v>
      </c>
      <c r="AA41" s="411">
        <v>0</v>
      </c>
      <c r="AB41" s="411">
        <v>0</v>
      </c>
      <c r="AC41" s="411">
        <f t="shared" ref="AC41:AL41" si="6">AC40</f>
        <v>0</v>
      </c>
      <c r="AD41" s="411">
        <f t="shared" si="6"/>
        <v>0</v>
      </c>
      <c r="AE41" s="411">
        <f t="shared" si="6"/>
        <v>0</v>
      </c>
      <c r="AF41" s="411">
        <f t="shared" si="6"/>
        <v>0</v>
      </c>
      <c r="AG41" s="411">
        <f t="shared" si="6"/>
        <v>0</v>
      </c>
      <c r="AH41" s="411">
        <f t="shared" si="6"/>
        <v>0</v>
      </c>
      <c r="AI41" s="411">
        <f t="shared" si="6"/>
        <v>0</v>
      </c>
      <c r="AJ41" s="411">
        <f t="shared" si="6"/>
        <v>0</v>
      </c>
      <c r="AK41" s="411">
        <f t="shared" si="6"/>
        <v>0</v>
      </c>
      <c r="AL41" s="411">
        <f t="shared" si="6"/>
        <v>0</v>
      </c>
      <c r="AM41" s="297"/>
    </row>
    <row r="42" spans="1:39" s="283" customFormat="1" ht="15.5" outlineLevel="1">
      <c r="A42" s="505"/>
      <c r="B42" s="294"/>
      <c r="C42" s="305"/>
      <c r="D42" s="304"/>
      <c r="E42" s="304"/>
      <c r="F42" s="304"/>
      <c r="G42" s="304"/>
      <c r="H42" s="304"/>
      <c r="I42" s="304"/>
      <c r="J42" s="304"/>
      <c r="K42" s="304"/>
      <c r="L42" s="304"/>
      <c r="M42" s="304"/>
      <c r="N42" s="291"/>
      <c r="O42" s="304"/>
      <c r="P42" s="304"/>
      <c r="Q42" s="304"/>
      <c r="R42" s="304"/>
      <c r="S42" s="304"/>
      <c r="T42" s="304"/>
      <c r="U42" s="304"/>
      <c r="V42" s="304"/>
      <c r="W42" s="304"/>
      <c r="X42" s="304"/>
      <c r="Y42" s="412"/>
      <c r="Z42" s="412"/>
      <c r="AA42" s="412"/>
      <c r="AB42" s="412"/>
      <c r="AC42" s="412"/>
      <c r="AD42" s="412"/>
      <c r="AE42" s="412"/>
      <c r="AF42" s="412"/>
      <c r="AG42" s="412"/>
      <c r="AH42" s="412"/>
      <c r="AI42" s="412"/>
      <c r="AJ42" s="412"/>
      <c r="AK42" s="412"/>
      <c r="AL42" s="412"/>
      <c r="AM42" s="306"/>
    </row>
    <row r="43" spans="1:39" s="283" customFormat="1" ht="15.5" outlineLevel="1">
      <c r="A43" s="505">
        <v>8</v>
      </c>
      <c r="B43" s="294" t="s">
        <v>484</v>
      </c>
      <c r="C43" s="291" t="s">
        <v>25</v>
      </c>
      <c r="D43" s="295"/>
      <c r="E43" s="295"/>
      <c r="F43" s="295"/>
      <c r="G43" s="295"/>
      <c r="H43" s="295"/>
      <c r="I43" s="295"/>
      <c r="J43" s="295"/>
      <c r="K43" s="295" t="s">
        <v>718</v>
      </c>
      <c r="L43" s="295"/>
      <c r="M43" s="295"/>
      <c r="N43" s="291"/>
      <c r="O43" s="295"/>
      <c r="P43" s="295"/>
      <c r="Q43" s="295"/>
      <c r="R43" s="295"/>
      <c r="S43" s="295"/>
      <c r="T43" s="295"/>
      <c r="U43" s="295"/>
      <c r="V43" s="295" t="s">
        <v>718</v>
      </c>
      <c r="W43" s="295"/>
      <c r="X43" s="295"/>
      <c r="Y43" s="410"/>
      <c r="Z43" s="410"/>
      <c r="AA43" s="410"/>
      <c r="AB43" s="410"/>
      <c r="AC43" s="410"/>
      <c r="AD43" s="410"/>
      <c r="AE43" s="410"/>
      <c r="AF43" s="410"/>
      <c r="AG43" s="410"/>
      <c r="AH43" s="410"/>
      <c r="AI43" s="410"/>
      <c r="AJ43" s="410"/>
      <c r="AK43" s="410"/>
      <c r="AL43" s="410"/>
      <c r="AM43" s="296">
        <f>SUM(Y43:AL43)</f>
        <v>0</v>
      </c>
    </row>
    <row r="44" spans="1:39" s="283" customFormat="1" ht="15.5" outlineLevel="1">
      <c r="A44" s="505"/>
      <c r="B44" s="294" t="s">
        <v>214</v>
      </c>
      <c r="C44" s="291" t="s">
        <v>163</v>
      </c>
      <c r="D44" s="295"/>
      <c r="E44" s="295"/>
      <c r="F44" s="295"/>
      <c r="G44" s="295"/>
      <c r="H44" s="295"/>
      <c r="I44" s="295"/>
      <c r="J44" s="295"/>
      <c r="K44" s="295" t="s">
        <v>718</v>
      </c>
      <c r="L44" s="295"/>
      <c r="M44" s="295"/>
      <c r="N44" s="291"/>
      <c r="O44" s="295"/>
      <c r="P44" s="295"/>
      <c r="Q44" s="295"/>
      <c r="R44" s="295"/>
      <c r="S44" s="295"/>
      <c r="T44" s="295"/>
      <c r="U44" s="295"/>
      <c r="V44" s="295" t="s">
        <v>718</v>
      </c>
      <c r="W44" s="295"/>
      <c r="X44" s="295"/>
      <c r="Y44" s="411">
        <v>0</v>
      </c>
      <c r="Z44" s="411">
        <v>0</v>
      </c>
      <c r="AA44" s="411">
        <v>0</v>
      </c>
      <c r="AB44" s="411">
        <v>0</v>
      </c>
      <c r="AC44" s="411">
        <f t="shared" ref="AC44:AL44" si="7">AC43</f>
        <v>0</v>
      </c>
      <c r="AD44" s="411">
        <f t="shared" si="7"/>
        <v>0</v>
      </c>
      <c r="AE44" s="411">
        <f t="shared" si="7"/>
        <v>0</v>
      </c>
      <c r="AF44" s="411">
        <f t="shared" si="7"/>
        <v>0</v>
      </c>
      <c r="AG44" s="411">
        <f t="shared" si="7"/>
        <v>0</v>
      </c>
      <c r="AH44" s="411">
        <f t="shared" si="7"/>
        <v>0</v>
      </c>
      <c r="AI44" s="411">
        <f t="shared" si="7"/>
        <v>0</v>
      </c>
      <c r="AJ44" s="411">
        <f t="shared" si="7"/>
        <v>0</v>
      </c>
      <c r="AK44" s="411">
        <f t="shared" si="7"/>
        <v>0</v>
      </c>
      <c r="AL44" s="411">
        <f t="shared" si="7"/>
        <v>0</v>
      </c>
      <c r="AM44" s="297"/>
    </row>
    <row r="45" spans="1:39" s="283" customFormat="1" ht="15.5" outlineLevel="1">
      <c r="A45" s="505"/>
      <c r="B45" s="294"/>
      <c r="C45" s="305"/>
      <c r="D45" s="304"/>
      <c r="E45" s="304"/>
      <c r="F45" s="304"/>
      <c r="G45" s="304"/>
      <c r="H45" s="304"/>
      <c r="I45" s="304"/>
      <c r="J45" s="304"/>
      <c r="K45" s="304"/>
      <c r="L45" s="304"/>
      <c r="M45" s="304"/>
      <c r="N45" s="291"/>
      <c r="O45" s="304"/>
      <c r="P45" s="304"/>
      <c r="Q45" s="304"/>
      <c r="R45" s="304"/>
      <c r="S45" s="304"/>
      <c r="T45" s="304"/>
      <c r="U45" s="304"/>
      <c r="V45" s="304"/>
      <c r="W45" s="304"/>
      <c r="X45" s="304"/>
      <c r="Y45" s="412"/>
      <c r="Z45" s="412"/>
      <c r="AA45" s="412"/>
      <c r="AB45" s="412"/>
      <c r="AC45" s="412"/>
      <c r="AD45" s="412"/>
      <c r="AE45" s="412"/>
      <c r="AF45" s="412"/>
      <c r="AG45" s="412"/>
      <c r="AH45" s="412"/>
      <c r="AI45" s="412"/>
      <c r="AJ45" s="412"/>
      <c r="AK45" s="412"/>
      <c r="AL45" s="412"/>
      <c r="AM45" s="306"/>
    </row>
    <row r="46" spans="1:39" s="283" customFormat="1" ht="15.5" outlineLevel="1">
      <c r="A46" s="505">
        <v>9</v>
      </c>
      <c r="B46" s="294" t="s">
        <v>7</v>
      </c>
      <c r="C46" s="291" t="s">
        <v>25</v>
      </c>
      <c r="D46" s="295"/>
      <c r="E46" s="295"/>
      <c r="F46" s="295"/>
      <c r="G46" s="295"/>
      <c r="H46" s="295"/>
      <c r="I46" s="295"/>
      <c r="J46" s="295"/>
      <c r="K46" s="295" t="s">
        <v>718</v>
      </c>
      <c r="L46" s="295"/>
      <c r="M46" s="295"/>
      <c r="N46" s="291"/>
      <c r="O46" s="295"/>
      <c r="P46" s="295"/>
      <c r="Q46" s="295"/>
      <c r="R46" s="295"/>
      <c r="S46" s="295"/>
      <c r="T46" s="295"/>
      <c r="U46" s="295"/>
      <c r="V46" s="295" t="s">
        <v>718</v>
      </c>
      <c r="W46" s="295"/>
      <c r="X46" s="295"/>
      <c r="Y46" s="410"/>
      <c r="Z46" s="410"/>
      <c r="AA46" s="410"/>
      <c r="AB46" s="410"/>
      <c r="AC46" s="410"/>
      <c r="AD46" s="410"/>
      <c r="AE46" s="410"/>
      <c r="AF46" s="410"/>
      <c r="AG46" s="410"/>
      <c r="AH46" s="410"/>
      <c r="AI46" s="410"/>
      <c r="AJ46" s="410"/>
      <c r="AK46" s="410"/>
      <c r="AL46" s="410"/>
      <c r="AM46" s="296">
        <f>SUM(Y46:AL46)</f>
        <v>0</v>
      </c>
    </row>
    <row r="47" spans="1:39" s="283" customFormat="1" ht="15.5" outlineLevel="1">
      <c r="A47" s="505"/>
      <c r="B47" s="294" t="s">
        <v>214</v>
      </c>
      <c r="C47" s="291" t="s">
        <v>163</v>
      </c>
      <c r="D47" s="295"/>
      <c r="E47" s="295"/>
      <c r="F47" s="295"/>
      <c r="G47" s="295"/>
      <c r="H47" s="295"/>
      <c r="I47" s="295"/>
      <c r="J47" s="295"/>
      <c r="K47" s="295" t="s">
        <v>718</v>
      </c>
      <c r="L47" s="295"/>
      <c r="M47" s="295"/>
      <c r="N47" s="291"/>
      <c r="O47" s="295"/>
      <c r="P47" s="295"/>
      <c r="Q47" s="295"/>
      <c r="R47" s="295"/>
      <c r="S47" s="295"/>
      <c r="T47" s="295"/>
      <c r="U47" s="295"/>
      <c r="V47" s="295" t="s">
        <v>718</v>
      </c>
      <c r="W47" s="295"/>
      <c r="X47" s="295"/>
      <c r="Y47" s="411">
        <v>0</v>
      </c>
      <c r="Z47" s="411">
        <v>0</v>
      </c>
      <c r="AA47" s="411">
        <v>0</v>
      </c>
      <c r="AB47" s="411">
        <v>0</v>
      </c>
      <c r="AC47" s="411">
        <f t="shared" ref="AC47:AL47" si="8">AC46</f>
        <v>0</v>
      </c>
      <c r="AD47" s="411">
        <f t="shared" si="8"/>
        <v>0</v>
      </c>
      <c r="AE47" s="411">
        <f t="shared" si="8"/>
        <v>0</v>
      </c>
      <c r="AF47" s="411">
        <f t="shared" si="8"/>
        <v>0</v>
      </c>
      <c r="AG47" s="411">
        <f t="shared" si="8"/>
        <v>0</v>
      </c>
      <c r="AH47" s="411">
        <f t="shared" si="8"/>
        <v>0</v>
      </c>
      <c r="AI47" s="411">
        <f t="shared" si="8"/>
        <v>0</v>
      </c>
      <c r="AJ47" s="411">
        <f t="shared" si="8"/>
        <v>0</v>
      </c>
      <c r="AK47" s="411">
        <f t="shared" si="8"/>
        <v>0</v>
      </c>
      <c r="AL47" s="411">
        <f t="shared" si="8"/>
        <v>0</v>
      </c>
      <c r="AM47" s="297"/>
    </row>
    <row r="48" spans="1:39" s="283" customFormat="1" ht="15.5" outlineLevel="1">
      <c r="A48" s="505"/>
      <c r="B48" s="307"/>
      <c r="C48" s="308"/>
      <c r="D48" s="291"/>
      <c r="E48" s="291"/>
      <c r="F48" s="291"/>
      <c r="G48" s="291"/>
      <c r="H48" s="291"/>
      <c r="I48" s="291"/>
      <c r="J48" s="291"/>
      <c r="K48" s="291"/>
      <c r="L48" s="291"/>
      <c r="M48" s="291"/>
      <c r="N48" s="291"/>
      <c r="O48" s="291"/>
      <c r="P48" s="291"/>
      <c r="Q48" s="291"/>
      <c r="R48" s="291"/>
      <c r="S48" s="291"/>
      <c r="T48" s="291"/>
      <c r="U48" s="291"/>
      <c r="V48" s="291"/>
      <c r="W48" s="291"/>
      <c r="X48" s="291"/>
      <c r="Y48" s="412"/>
      <c r="Z48" s="412"/>
      <c r="AA48" s="412"/>
      <c r="AB48" s="412"/>
      <c r="AC48" s="412"/>
      <c r="AD48" s="412"/>
      <c r="AE48" s="412"/>
      <c r="AF48" s="412"/>
      <c r="AG48" s="412"/>
      <c r="AH48" s="412"/>
      <c r="AI48" s="412"/>
      <c r="AJ48" s="412"/>
      <c r="AK48" s="412"/>
      <c r="AL48" s="412"/>
      <c r="AM48" s="306"/>
    </row>
    <row r="49" spans="1:42" s="293" customFormat="1" ht="15.5" outlineLevel="1">
      <c r="A49" s="506"/>
      <c r="B49" s="288" t="s">
        <v>8</v>
      </c>
      <c r="C49" s="289"/>
      <c r="D49" s="289"/>
      <c r="E49" s="289"/>
      <c r="F49" s="289"/>
      <c r="G49" s="289"/>
      <c r="H49" s="289"/>
      <c r="I49" s="289"/>
      <c r="J49" s="289"/>
      <c r="K49" s="289"/>
      <c r="L49" s="289"/>
      <c r="M49" s="289"/>
      <c r="N49" s="291"/>
      <c r="O49" s="289"/>
      <c r="P49" s="289"/>
      <c r="Q49" s="289"/>
      <c r="R49" s="289"/>
      <c r="S49" s="289"/>
      <c r="T49" s="289"/>
      <c r="U49" s="289"/>
      <c r="V49" s="289"/>
      <c r="W49" s="289"/>
      <c r="X49" s="289"/>
      <c r="Y49" s="414"/>
      <c r="Z49" s="414"/>
      <c r="AA49" s="414"/>
      <c r="AB49" s="414"/>
      <c r="AC49" s="414"/>
      <c r="AD49" s="414"/>
      <c r="AE49" s="414"/>
      <c r="AF49" s="414"/>
      <c r="AG49" s="414"/>
      <c r="AH49" s="414"/>
      <c r="AI49" s="414"/>
      <c r="AJ49" s="414"/>
      <c r="AK49" s="414"/>
      <c r="AL49" s="414"/>
      <c r="AM49" s="292"/>
      <c r="AO49" s="309"/>
      <c r="AP49" s="309"/>
    </row>
    <row r="50" spans="1:42" s="283" customFormat="1" ht="15.5" outlineLevel="1">
      <c r="A50" s="505">
        <v>10</v>
      </c>
      <c r="B50" s="310" t="s">
        <v>22</v>
      </c>
      <c r="C50" s="291" t="s">
        <v>25</v>
      </c>
      <c r="D50" s="295"/>
      <c r="E50" s="295"/>
      <c r="F50" s="295"/>
      <c r="G50" s="295"/>
      <c r="H50" s="295"/>
      <c r="I50" s="295"/>
      <c r="J50" s="295"/>
      <c r="K50" s="295" t="s">
        <v>718</v>
      </c>
      <c r="L50" s="295"/>
      <c r="M50" s="295"/>
      <c r="N50" s="295">
        <v>12</v>
      </c>
      <c r="O50" s="295"/>
      <c r="P50" s="295"/>
      <c r="Q50" s="295"/>
      <c r="R50" s="295"/>
      <c r="S50" s="295"/>
      <c r="T50" s="295"/>
      <c r="U50" s="295"/>
      <c r="V50" s="295" t="s">
        <v>718</v>
      </c>
      <c r="W50" s="295"/>
      <c r="X50" s="295"/>
      <c r="Y50" s="415"/>
      <c r="Z50" s="415"/>
      <c r="AA50" s="415"/>
      <c r="AB50" s="415"/>
      <c r="AC50" s="415"/>
      <c r="AD50" s="415"/>
      <c r="AE50" s="415"/>
      <c r="AF50" s="415"/>
      <c r="AG50" s="415"/>
      <c r="AH50" s="415"/>
      <c r="AI50" s="415"/>
      <c r="AJ50" s="415"/>
      <c r="AK50" s="415"/>
      <c r="AL50" s="415"/>
      <c r="AM50" s="296">
        <f>SUM(Y50:AL50)</f>
        <v>0</v>
      </c>
    </row>
    <row r="51" spans="1:42" s="283" customFormat="1" ht="15.5" outlineLevel="1">
      <c r="A51" s="505"/>
      <c r="B51" s="294" t="s">
        <v>214</v>
      </c>
      <c r="C51" s="291" t="s">
        <v>163</v>
      </c>
      <c r="D51" s="295"/>
      <c r="E51" s="295"/>
      <c r="F51" s="295"/>
      <c r="G51" s="295"/>
      <c r="H51" s="295"/>
      <c r="I51" s="295"/>
      <c r="J51" s="295"/>
      <c r="K51" s="295" t="s">
        <v>718</v>
      </c>
      <c r="L51" s="295"/>
      <c r="M51" s="295"/>
      <c r="N51" s="295">
        <f>N50</f>
        <v>12</v>
      </c>
      <c r="O51" s="295"/>
      <c r="P51" s="295"/>
      <c r="Q51" s="295"/>
      <c r="R51" s="295"/>
      <c r="S51" s="295"/>
      <c r="T51" s="295"/>
      <c r="U51" s="295"/>
      <c r="V51" s="295" t="s">
        <v>718</v>
      </c>
      <c r="W51" s="295"/>
      <c r="X51" s="295"/>
      <c r="Y51" s="411">
        <v>0</v>
      </c>
      <c r="Z51" s="411">
        <v>0</v>
      </c>
      <c r="AA51" s="411">
        <v>0</v>
      </c>
      <c r="AB51" s="411">
        <v>0</v>
      </c>
      <c r="AC51" s="411">
        <f t="shared" ref="AC51:AL51" si="9">AC50</f>
        <v>0</v>
      </c>
      <c r="AD51" s="411">
        <f t="shared" si="9"/>
        <v>0</v>
      </c>
      <c r="AE51" s="411">
        <f t="shared" si="9"/>
        <v>0</v>
      </c>
      <c r="AF51" s="411">
        <f t="shared" si="9"/>
        <v>0</v>
      </c>
      <c r="AG51" s="411">
        <f t="shared" si="9"/>
        <v>0</v>
      </c>
      <c r="AH51" s="411">
        <f t="shared" si="9"/>
        <v>0</v>
      </c>
      <c r="AI51" s="411">
        <f t="shared" si="9"/>
        <v>0</v>
      </c>
      <c r="AJ51" s="411">
        <f t="shared" si="9"/>
        <v>0</v>
      </c>
      <c r="AK51" s="411">
        <f t="shared" si="9"/>
        <v>0</v>
      </c>
      <c r="AL51" s="411">
        <f t="shared" si="9"/>
        <v>0</v>
      </c>
      <c r="AM51" s="311"/>
    </row>
    <row r="52" spans="1:42" s="283" customFormat="1" ht="15.5" outlineLevel="1">
      <c r="A52" s="505"/>
      <c r="B52" s="310"/>
      <c r="C52" s="312"/>
      <c r="D52" s="291"/>
      <c r="E52" s="291"/>
      <c r="F52" s="291"/>
      <c r="G52" s="291"/>
      <c r="H52" s="291"/>
      <c r="I52" s="291"/>
      <c r="J52" s="291"/>
      <c r="K52" s="291"/>
      <c r="L52" s="291"/>
      <c r="M52" s="291"/>
      <c r="N52" s="291"/>
      <c r="O52" s="291"/>
      <c r="P52" s="291"/>
      <c r="Q52" s="291"/>
      <c r="R52" s="291"/>
      <c r="S52" s="291"/>
      <c r="T52" s="291"/>
      <c r="U52" s="291"/>
      <c r="V52" s="291"/>
      <c r="W52" s="291"/>
      <c r="X52" s="291"/>
      <c r="Y52" s="416"/>
      <c r="Z52" s="416"/>
      <c r="AA52" s="416"/>
      <c r="AB52" s="416"/>
      <c r="AC52" s="416"/>
      <c r="AD52" s="416"/>
      <c r="AE52" s="416"/>
      <c r="AF52" s="416"/>
      <c r="AG52" s="416"/>
      <c r="AH52" s="416"/>
      <c r="AI52" s="416"/>
      <c r="AJ52" s="416"/>
      <c r="AK52" s="416"/>
      <c r="AL52" s="416"/>
      <c r="AM52" s="313"/>
    </row>
    <row r="53" spans="1:42" s="283" customFormat="1" ht="15.5" outlineLevel="1">
      <c r="A53" s="505">
        <v>11</v>
      </c>
      <c r="B53" s="314" t="s">
        <v>21</v>
      </c>
      <c r="C53" s="291" t="s">
        <v>25</v>
      </c>
      <c r="D53" s="295"/>
      <c r="E53" s="295"/>
      <c r="F53" s="295"/>
      <c r="G53" s="295"/>
      <c r="H53" s="295"/>
      <c r="I53" s="295"/>
      <c r="J53" s="295"/>
      <c r="K53" s="295">
        <v>87819.115629882566</v>
      </c>
      <c r="L53" s="295"/>
      <c r="M53" s="295"/>
      <c r="N53" s="295">
        <v>12</v>
      </c>
      <c r="O53" s="295"/>
      <c r="P53" s="295"/>
      <c r="Q53" s="295"/>
      <c r="R53" s="295"/>
      <c r="S53" s="295"/>
      <c r="T53" s="295"/>
      <c r="U53" s="295"/>
      <c r="V53" s="295">
        <v>28.211692833054439</v>
      </c>
      <c r="W53" s="295"/>
      <c r="X53" s="295"/>
      <c r="Y53" s="415"/>
      <c r="Z53" s="415">
        <v>1</v>
      </c>
      <c r="AA53" s="415"/>
      <c r="AB53" s="415"/>
      <c r="AC53" s="415"/>
      <c r="AD53" s="415"/>
      <c r="AE53" s="415"/>
      <c r="AF53" s="415"/>
      <c r="AG53" s="415"/>
      <c r="AH53" s="415"/>
      <c r="AI53" s="415"/>
      <c r="AJ53" s="415"/>
      <c r="AK53" s="415"/>
      <c r="AL53" s="415"/>
      <c r="AM53" s="296">
        <f>SUM(Y53:AL53)</f>
        <v>1</v>
      </c>
    </row>
    <row r="54" spans="1:42" s="283" customFormat="1" ht="15.5" outlineLevel="1">
      <c r="A54" s="505"/>
      <c r="B54" s="315" t="s">
        <v>214</v>
      </c>
      <c r="C54" s="291" t="s">
        <v>163</v>
      </c>
      <c r="D54" s="295"/>
      <c r="E54" s="295"/>
      <c r="F54" s="295"/>
      <c r="G54" s="295"/>
      <c r="H54" s="295"/>
      <c r="I54" s="295"/>
      <c r="J54" s="295"/>
      <c r="K54" s="295">
        <v>607.68510311357647</v>
      </c>
      <c r="L54" s="295"/>
      <c r="M54" s="295"/>
      <c r="N54" s="295">
        <f>N53</f>
        <v>12</v>
      </c>
      <c r="O54" s="295"/>
      <c r="P54" s="295"/>
      <c r="Q54" s="295"/>
      <c r="R54" s="295"/>
      <c r="S54" s="295"/>
      <c r="T54" s="295"/>
      <c r="U54" s="295"/>
      <c r="V54" s="295"/>
      <c r="W54" s="295"/>
      <c r="X54" s="295"/>
      <c r="Y54" s="411">
        <v>0</v>
      </c>
      <c r="Z54" s="411">
        <v>1</v>
      </c>
      <c r="AA54" s="411">
        <v>0</v>
      </c>
      <c r="AB54" s="411">
        <v>0</v>
      </c>
      <c r="AC54" s="411">
        <f t="shared" ref="AC54:AL54" si="10">AC53</f>
        <v>0</v>
      </c>
      <c r="AD54" s="411">
        <f t="shared" si="10"/>
        <v>0</v>
      </c>
      <c r="AE54" s="411">
        <f t="shared" si="10"/>
        <v>0</v>
      </c>
      <c r="AF54" s="411">
        <f t="shared" si="10"/>
        <v>0</v>
      </c>
      <c r="AG54" s="411">
        <f t="shared" si="10"/>
        <v>0</v>
      </c>
      <c r="AH54" s="411">
        <f t="shared" si="10"/>
        <v>0</v>
      </c>
      <c r="AI54" s="411">
        <f t="shared" si="10"/>
        <v>0</v>
      </c>
      <c r="AJ54" s="411">
        <f t="shared" si="10"/>
        <v>0</v>
      </c>
      <c r="AK54" s="411">
        <f t="shared" si="10"/>
        <v>0</v>
      </c>
      <c r="AL54" s="411">
        <f t="shared" si="10"/>
        <v>0</v>
      </c>
      <c r="AM54" s="311"/>
    </row>
    <row r="55" spans="1:42" s="283" customFormat="1" ht="15.5" outlineLevel="1">
      <c r="A55" s="505"/>
      <c r="B55" s="314"/>
      <c r="C55" s="312"/>
      <c r="D55" s="291"/>
      <c r="E55" s="291"/>
      <c r="F55" s="291"/>
      <c r="G55" s="291"/>
      <c r="H55" s="291"/>
      <c r="I55" s="291"/>
      <c r="J55" s="291"/>
      <c r="K55" s="291"/>
      <c r="L55" s="291"/>
      <c r="M55" s="291"/>
      <c r="N55" s="291"/>
      <c r="O55" s="291"/>
      <c r="P55" s="291"/>
      <c r="Q55" s="291"/>
      <c r="R55" s="291"/>
      <c r="S55" s="291"/>
      <c r="T55" s="291"/>
      <c r="U55" s="291"/>
      <c r="V55" s="291"/>
      <c r="W55" s="291"/>
      <c r="X55" s="291"/>
      <c r="Y55" s="416"/>
      <c r="Z55" s="417"/>
      <c r="AA55" s="416"/>
      <c r="AB55" s="416"/>
      <c r="AC55" s="416"/>
      <c r="AD55" s="416"/>
      <c r="AE55" s="416"/>
      <c r="AF55" s="416"/>
      <c r="AG55" s="416"/>
      <c r="AH55" s="416"/>
      <c r="AI55" s="416"/>
      <c r="AJ55" s="416"/>
      <c r="AK55" s="416"/>
      <c r="AL55" s="416"/>
      <c r="AM55" s="313"/>
    </row>
    <row r="56" spans="1:42" s="283" customFormat="1" ht="15.5" outlineLevel="1">
      <c r="A56" s="505">
        <v>12</v>
      </c>
      <c r="B56" s="314" t="s">
        <v>23</v>
      </c>
      <c r="C56" s="291" t="s">
        <v>25</v>
      </c>
      <c r="D56" s="295"/>
      <c r="E56" s="295"/>
      <c r="F56" s="295"/>
      <c r="G56" s="295"/>
      <c r="H56" s="295"/>
      <c r="I56" s="295"/>
      <c r="J56" s="295"/>
      <c r="K56" s="295" t="s">
        <v>718</v>
      </c>
      <c r="L56" s="295"/>
      <c r="M56" s="295"/>
      <c r="N56" s="295">
        <v>3</v>
      </c>
      <c r="O56" s="295"/>
      <c r="P56" s="295"/>
      <c r="Q56" s="295"/>
      <c r="R56" s="295"/>
      <c r="S56" s="295"/>
      <c r="T56" s="295"/>
      <c r="U56" s="295"/>
      <c r="V56" s="295" t="s">
        <v>718</v>
      </c>
      <c r="W56" s="295"/>
      <c r="X56" s="295"/>
      <c r="Y56" s="415"/>
      <c r="Z56" s="415"/>
      <c r="AA56" s="415"/>
      <c r="AB56" s="415"/>
      <c r="AC56" s="415"/>
      <c r="AD56" s="415"/>
      <c r="AE56" s="415"/>
      <c r="AF56" s="415"/>
      <c r="AG56" s="415"/>
      <c r="AH56" s="415"/>
      <c r="AI56" s="415"/>
      <c r="AJ56" s="415"/>
      <c r="AK56" s="415"/>
      <c r="AL56" s="415"/>
      <c r="AM56" s="296">
        <f>SUM(Y56:AL56)</f>
        <v>0</v>
      </c>
    </row>
    <row r="57" spans="1:42" s="283" customFormat="1" ht="15.5" outlineLevel="1">
      <c r="A57" s="505"/>
      <c r="B57" s="315" t="s">
        <v>214</v>
      </c>
      <c r="C57" s="291" t="s">
        <v>163</v>
      </c>
      <c r="D57" s="295"/>
      <c r="E57" s="295"/>
      <c r="F57" s="295"/>
      <c r="G57" s="295"/>
      <c r="H57" s="295"/>
      <c r="I57" s="295"/>
      <c r="J57" s="295"/>
      <c r="K57" s="295" t="s">
        <v>718</v>
      </c>
      <c r="L57" s="295"/>
      <c r="M57" s="295"/>
      <c r="N57" s="295">
        <f>N56</f>
        <v>3</v>
      </c>
      <c r="O57" s="295"/>
      <c r="P57" s="295"/>
      <c r="Q57" s="295"/>
      <c r="R57" s="295"/>
      <c r="S57" s="295"/>
      <c r="T57" s="295"/>
      <c r="U57" s="295"/>
      <c r="V57" s="295" t="s">
        <v>718</v>
      </c>
      <c r="W57" s="295"/>
      <c r="X57" s="295"/>
      <c r="Y57" s="411">
        <v>0</v>
      </c>
      <c r="Z57" s="411">
        <v>0</v>
      </c>
      <c r="AA57" s="411">
        <v>0</v>
      </c>
      <c r="AB57" s="411">
        <v>0</v>
      </c>
      <c r="AC57" s="411">
        <f t="shared" ref="AC57:AL57" si="11">AC56</f>
        <v>0</v>
      </c>
      <c r="AD57" s="411">
        <f t="shared" si="11"/>
        <v>0</v>
      </c>
      <c r="AE57" s="411">
        <f t="shared" si="11"/>
        <v>0</v>
      </c>
      <c r="AF57" s="411">
        <f t="shared" si="11"/>
        <v>0</v>
      </c>
      <c r="AG57" s="411">
        <f t="shared" si="11"/>
        <v>0</v>
      </c>
      <c r="AH57" s="411">
        <f t="shared" si="11"/>
        <v>0</v>
      </c>
      <c r="AI57" s="411">
        <f t="shared" si="11"/>
        <v>0</v>
      </c>
      <c r="AJ57" s="411">
        <f t="shared" si="11"/>
        <v>0</v>
      </c>
      <c r="AK57" s="411">
        <f t="shared" si="11"/>
        <v>0</v>
      </c>
      <c r="AL57" s="411">
        <f t="shared" si="11"/>
        <v>0</v>
      </c>
      <c r="AM57" s="311"/>
    </row>
    <row r="58" spans="1:42" s="283" customFormat="1" ht="15.5" outlineLevel="1">
      <c r="A58" s="505"/>
      <c r="B58" s="314"/>
      <c r="C58" s="312"/>
      <c r="D58" s="316"/>
      <c r="E58" s="316"/>
      <c r="F58" s="316"/>
      <c r="G58" s="316"/>
      <c r="H58" s="316"/>
      <c r="I58" s="316"/>
      <c r="J58" s="316"/>
      <c r="K58" s="316"/>
      <c r="L58" s="316"/>
      <c r="M58" s="316"/>
      <c r="N58" s="291"/>
      <c r="O58" s="316"/>
      <c r="P58" s="316"/>
      <c r="Q58" s="316"/>
      <c r="R58" s="316"/>
      <c r="S58" s="316"/>
      <c r="T58" s="316"/>
      <c r="U58" s="316"/>
      <c r="V58" s="316"/>
      <c r="W58" s="316"/>
      <c r="X58" s="316"/>
      <c r="Y58" s="416"/>
      <c r="Z58" s="417"/>
      <c r="AA58" s="416"/>
      <c r="AB58" s="416"/>
      <c r="AC58" s="416"/>
      <c r="AD58" s="416"/>
      <c r="AE58" s="416"/>
      <c r="AF58" s="416"/>
      <c r="AG58" s="416"/>
      <c r="AH58" s="416"/>
      <c r="AI58" s="416"/>
      <c r="AJ58" s="416"/>
      <c r="AK58" s="416"/>
      <c r="AL58" s="416"/>
      <c r="AM58" s="313"/>
    </row>
    <row r="59" spans="1:42" s="283" customFormat="1" ht="15.5" outlineLevel="1">
      <c r="A59" s="505">
        <v>13</v>
      </c>
      <c r="B59" s="314" t="s">
        <v>24</v>
      </c>
      <c r="C59" s="291" t="s">
        <v>25</v>
      </c>
      <c r="D59" s="295"/>
      <c r="E59" s="295"/>
      <c r="F59" s="295"/>
      <c r="G59" s="295"/>
      <c r="H59" s="295"/>
      <c r="I59" s="295"/>
      <c r="J59" s="295"/>
      <c r="K59" s="295" t="s">
        <v>718</v>
      </c>
      <c r="L59" s="295"/>
      <c r="M59" s="295"/>
      <c r="N59" s="295">
        <v>12</v>
      </c>
      <c r="O59" s="295"/>
      <c r="P59" s="295"/>
      <c r="Q59" s="295"/>
      <c r="R59" s="295"/>
      <c r="S59" s="295"/>
      <c r="T59" s="295"/>
      <c r="U59" s="295"/>
      <c r="V59" s="295" t="s">
        <v>718</v>
      </c>
      <c r="W59" s="295"/>
      <c r="X59" s="295"/>
      <c r="Y59" s="415"/>
      <c r="Z59" s="415"/>
      <c r="AA59" s="415"/>
      <c r="AB59" s="415"/>
      <c r="AC59" s="415"/>
      <c r="AD59" s="415"/>
      <c r="AE59" s="415"/>
      <c r="AF59" s="415"/>
      <c r="AG59" s="415"/>
      <c r="AH59" s="415"/>
      <c r="AI59" s="415"/>
      <c r="AJ59" s="415"/>
      <c r="AK59" s="415"/>
      <c r="AL59" s="415"/>
      <c r="AM59" s="296">
        <f>SUM(Y59:AL59)</f>
        <v>0</v>
      </c>
    </row>
    <row r="60" spans="1:42" s="283" customFormat="1" ht="15.5" outlineLevel="1">
      <c r="A60" s="505"/>
      <c r="B60" s="315" t="s">
        <v>214</v>
      </c>
      <c r="C60" s="291" t="s">
        <v>163</v>
      </c>
      <c r="D60" s="295"/>
      <c r="E60" s="295"/>
      <c r="F60" s="295"/>
      <c r="G60" s="295"/>
      <c r="H60" s="295"/>
      <c r="I60" s="295"/>
      <c r="J60" s="295"/>
      <c r="K60" s="295" t="s">
        <v>718</v>
      </c>
      <c r="L60" s="295"/>
      <c r="M60" s="295"/>
      <c r="N60" s="295">
        <f>N59</f>
        <v>12</v>
      </c>
      <c r="O60" s="295"/>
      <c r="P60" s="295"/>
      <c r="Q60" s="295"/>
      <c r="R60" s="295"/>
      <c r="S60" s="295"/>
      <c r="T60" s="295"/>
      <c r="U60" s="295"/>
      <c r="V60" s="295" t="s">
        <v>718</v>
      </c>
      <c r="W60" s="295"/>
      <c r="X60" s="295"/>
      <c r="Y60" s="411">
        <v>0</v>
      </c>
      <c r="Z60" s="411">
        <v>0</v>
      </c>
      <c r="AA60" s="411">
        <v>0</v>
      </c>
      <c r="AB60" s="411">
        <v>0</v>
      </c>
      <c r="AC60" s="411">
        <f t="shared" ref="AC60:AL60" si="12">AC59</f>
        <v>0</v>
      </c>
      <c r="AD60" s="411">
        <f t="shared" si="12"/>
        <v>0</v>
      </c>
      <c r="AE60" s="411">
        <f t="shared" si="12"/>
        <v>0</v>
      </c>
      <c r="AF60" s="411">
        <f t="shared" si="12"/>
        <v>0</v>
      </c>
      <c r="AG60" s="411">
        <f t="shared" si="12"/>
        <v>0</v>
      </c>
      <c r="AH60" s="411">
        <f t="shared" si="12"/>
        <v>0</v>
      </c>
      <c r="AI60" s="411">
        <f t="shared" si="12"/>
        <v>0</v>
      </c>
      <c r="AJ60" s="411">
        <f t="shared" si="12"/>
        <v>0</v>
      </c>
      <c r="AK60" s="411">
        <f t="shared" si="12"/>
        <v>0</v>
      </c>
      <c r="AL60" s="411">
        <f t="shared" si="12"/>
        <v>0</v>
      </c>
      <c r="AM60" s="311"/>
    </row>
    <row r="61" spans="1:42" s="283" customFormat="1" ht="15.5" outlineLevel="1">
      <c r="A61" s="505"/>
      <c r="B61" s="314"/>
      <c r="C61" s="312"/>
      <c r="D61" s="316"/>
      <c r="E61" s="316"/>
      <c r="F61" s="316"/>
      <c r="G61" s="316"/>
      <c r="H61" s="316"/>
      <c r="I61" s="316"/>
      <c r="J61" s="316"/>
      <c r="K61" s="316"/>
      <c r="L61" s="316"/>
      <c r="M61" s="316"/>
      <c r="N61" s="291"/>
      <c r="O61" s="316"/>
      <c r="P61" s="316"/>
      <c r="Q61" s="316"/>
      <c r="R61" s="316"/>
      <c r="S61" s="316"/>
      <c r="T61" s="316"/>
      <c r="U61" s="316"/>
      <c r="V61" s="316"/>
      <c r="W61" s="316"/>
      <c r="X61" s="316"/>
      <c r="Y61" s="416"/>
      <c r="Z61" s="416"/>
      <c r="AA61" s="416"/>
      <c r="AB61" s="416"/>
      <c r="AC61" s="416"/>
      <c r="AD61" s="416"/>
      <c r="AE61" s="416"/>
      <c r="AF61" s="416"/>
      <c r="AG61" s="416"/>
      <c r="AH61" s="416"/>
      <c r="AI61" s="416"/>
      <c r="AJ61" s="416"/>
      <c r="AK61" s="416"/>
      <c r="AL61" s="416"/>
      <c r="AM61" s="313"/>
    </row>
    <row r="62" spans="1:42" s="283" customFormat="1" ht="15.5" outlineLevel="1">
      <c r="A62" s="505">
        <v>14</v>
      </c>
      <c r="B62" s="314" t="s">
        <v>20</v>
      </c>
      <c r="C62" s="291" t="s">
        <v>25</v>
      </c>
      <c r="D62" s="295"/>
      <c r="E62" s="295"/>
      <c r="F62" s="295"/>
      <c r="G62" s="295"/>
      <c r="H62" s="295"/>
      <c r="I62" s="295"/>
      <c r="J62" s="295"/>
      <c r="K62" s="295" t="s">
        <v>718</v>
      </c>
      <c r="L62" s="295"/>
      <c r="M62" s="295"/>
      <c r="N62" s="295">
        <v>12</v>
      </c>
      <c r="O62" s="295"/>
      <c r="P62" s="295"/>
      <c r="Q62" s="295"/>
      <c r="R62" s="295"/>
      <c r="S62" s="295"/>
      <c r="T62" s="295"/>
      <c r="U62" s="295"/>
      <c r="V62" s="295" t="s">
        <v>718</v>
      </c>
      <c r="W62" s="295"/>
      <c r="X62" s="295"/>
      <c r="Y62" s="415"/>
      <c r="Z62" s="415"/>
      <c r="AA62" s="415"/>
      <c r="AB62" s="415"/>
      <c r="AC62" s="415"/>
      <c r="AD62" s="415"/>
      <c r="AE62" s="415"/>
      <c r="AF62" s="415"/>
      <c r="AG62" s="415"/>
      <c r="AH62" s="415"/>
      <c r="AI62" s="415"/>
      <c r="AJ62" s="415"/>
      <c r="AK62" s="415"/>
      <c r="AL62" s="415"/>
      <c r="AM62" s="296">
        <f>SUM(Y62:AL62)</f>
        <v>0</v>
      </c>
    </row>
    <row r="63" spans="1:42" s="283" customFormat="1" ht="15.5" outlineLevel="1">
      <c r="A63" s="505"/>
      <c r="B63" s="315" t="s">
        <v>214</v>
      </c>
      <c r="C63" s="291" t="s">
        <v>163</v>
      </c>
      <c r="D63" s="295"/>
      <c r="E63" s="295"/>
      <c r="F63" s="295"/>
      <c r="G63" s="295"/>
      <c r="H63" s="295"/>
      <c r="I63" s="295"/>
      <c r="J63" s="295"/>
      <c r="K63" s="295" t="s">
        <v>718</v>
      </c>
      <c r="L63" s="295"/>
      <c r="M63" s="295"/>
      <c r="N63" s="295">
        <f>N62</f>
        <v>12</v>
      </c>
      <c r="O63" s="295"/>
      <c r="P63" s="295"/>
      <c r="Q63" s="295"/>
      <c r="R63" s="295"/>
      <c r="S63" s="295"/>
      <c r="T63" s="295"/>
      <c r="U63" s="295"/>
      <c r="V63" s="295" t="s">
        <v>718</v>
      </c>
      <c r="W63" s="295"/>
      <c r="X63" s="295"/>
      <c r="Y63" s="411">
        <v>0</v>
      </c>
      <c r="Z63" s="411">
        <v>0</v>
      </c>
      <c r="AA63" s="411">
        <v>0</v>
      </c>
      <c r="AB63" s="411">
        <v>0</v>
      </c>
      <c r="AC63" s="411">
        <f t="shared" ref="AC63:AL63" si="13">AC62</f>
        <v>0</v>
      </c>
      <c r="AD63" s="411">
        <f t="shared" si="13"/>
        <v>0</v>
      </c>
      <c r="AE63" s="411">
        <f t="shared" si="13"/>
        <v>0</v>
      </c>
      <c r="AF63" s="411">
        <f t="shared" si="13"/>
        <v>0</v>
      </c>
      <c r="AG63" s="411">
        <f t="shared" si="13"/>
        <v>0</v>
      </c>
      <c r="AH63" s="411">
        <f t="shared" si="13"/>
        <v>0</v>
      </c>
      <c r="AI63" s="411">
        <f t="shared" si="13"/>
        <v>0</v>
      </c>
      <c r="AJ63" s="411">
        <f t="shared" si="13"/>
        <v>0</v>
      </c>
      <c r="AK63" s="411">
        <f t="shared" si="13"/>
        <v>0</v>
      </c>
      <c r="AL63" s="411">
        <f t="shared" si="13"/>
        <v>0</v>
      </c>
      <c r="AM63" s="311"/>
    </row>
    <row r="64" spans="1:42" s="283" customFormat="1" ht="15.5" outlineLevel="1">
      <c r="A64" s="505"/>
      <c r="B64" s="314"/>
      <c r="C64" s="312"/>
      <c r="D64" s="316"/>
      <c r="E64" s="316"/>
      <c r="F64" s="316"/>
      <c r="G64" s="316"/>
      <c r="H64" s="316"/>
      <c r="I64" s="316"/>
      <c r="J64" s="316"/>
      <c r="K64" s="316"/>
      <c r="L64" s="316"/>
      <c r="M64" s="316"/>
      <c r="N64" s="291"/>
      <c r="O64" s="316"/>
      <c r="P64" s="316"/>
      <c r="Q64" s="316"/>
      <c r="R64" s="316"/>
      <c r="S64" s="316"/>
      <c r="T64" s="316"/>
      <c r="U64" s="316"/>
      <c r="V64" s="316"/>
      <c r="W64" s="316"/>
      <c r="X64" s="316"/>
      <c r="Y64" s="416"/>
      <c r="Z64" s="417"/>
      <c r="AA64" s="416"/>
      <c r="AB64" s="416"/>
      <c r="AC64" s="416"/>
      <c r="AD64" s="416"/>
      <c r="AE64" s="416"/>
      <c r="AF64" s="416"/>
      <c r="AG64" s="416"/>
      <c r="AH64" s="416"/>
      <c r="AI64" s="416"/>
      <c r="AJ64" s="416"/>
      <c r="AK64" s="416"/>
      <c r="AL64" s="416"/>
      <c r="AM64" s="313"/>
    </row>
    <row r="65" spans="1:39" s="283" customFormat="1" ht="15.5" outlineLevel="1">
      <c r="A65" s="505">
        <v>15</v>
      </c>
      <c r="B65" s="314" t="s">
        <v>485</v>
      </c>
      <c r="C65" s="291" t="s">
        <v>25</v>
      </c>
      <c r="D65" s="295"/>
      <c r="E65" s="295"/>
      <c r="F65" s="295"/>
      <c r="G65" s="295"/>
      <c r="H65" s="295"/>
      <c r="I65" s="295"/>
      <c r="J65" s="295"/>
      <c r="K65" s="295" t="s">
        <v>718</v>
      </c>
      <c r="L65" s="295"/>
      <c r="M65" s="295"/>
      <c r="N65" s="291"/>
      <c r="O65" s="295"/>
      <c r="P65" s="295"/>
      <c r="Q65" s="295"/>
      <c r="R65" s="295"/>
      <c r="S65" s="295"/>
      <c r="T65" s="295"/>
      <c r="U65" s="295"/>
      <c r="V65" s="295" t="s">
        <v>718</v>
      </c>
      <c r="W65" s="295"/>
      <c r="X65" s="295"/>
      <c r="Y65" s="415"/>
      <c r="Z65" s="415"/>
      <c r="AA65" s="415"/>
      <c r="AB65" s="415"/>
      <c r="AC65" s="415"/>
      <c r="AD65" s="415"/>
      <c r="AE65" s="415"/>
      <c r="AF65" s="415"/>
      <c r="AG65" s="415"/>
      <c r="AH65" s="415"/>
      <c r="AI65" s="415"/>
      <c r="AJ65" s="415"/>
      <c r="AK65" s="415"/>
      <c r="AL65" s="415"/>
      <c r="AM65" s="296">
        <f>SUM(Y65:AL65)</f>
        <v>0</v>
      </c>
    </row>
    <row r="66" spans="1:39" s="283" customFormat="1" ht="15.5" outlineLevel="1">
      <c r="A66" s="505"/>
      <c r="B66" s="315" t="s">
        <v>214</v>
      </c>
      <c r="C66" s="291" t="s">
        <v>163</v>
      </c>
      <c r="D66" s="295"/>
      <c r="E66" s="295"/>
      <c r="F66" s="295"/>
      <c r="G66" s="295"/>
      <c r="H66" s="295"/>
      <c r="I66" s="295"/>
      <c r="J66" s="295"/>
      <c r="K66" s="295" t="s">
        <v>718</v>
      </c>
      <c r="L66" s="295"/>
      <c r="M66" s="295"/>
      <c r="N66" s="291"/>
      <c r="O66" s="295"/>
      <c r="P66" s="295"/>
      <c r="Q66" s="295"/>
      <c r="R66" s="295"/>
      <c r="S66" s="295"/>
      <c r="T66" s="295"/>
      <c r="U66" s="295"/>
      <c r="V66" s="295" t="s">
        <v>718</v>
      </c>
      <c r="W66" s="295"/>
      <c r="X66" s="295"/>
      <c r="Y66" s="411">
        <v>0</v>
      </c>
      <c r="Z66" s="411">
        <v>0</v>
      </c>
      <c r="AA66" s="411">
        <v>0</v>
      </c>
      <c r="AB66" s="411">
        <v>0</v>
      </c>
      <c r="AC66" s="411">
        <f t="shared" ref="AC66:AL66" si="14">AC65</f>
        <v>0</v>
      </c>
      <c r="AD66" s="411">
        <f t="shared" si="14"/>
        <v>0</v>
      </c>
      <c r="AE66" s="411">
        <f t="shared" si="14"/>
        <v>0</v>
      </c>
      <c r="AF66" s="411">
        <f t="shared" si="14"/>
        <v>0</v>
      </c>
      <c r="AG66" s="411">
        <f t="shared" si="14"/>
        <v>0</v>
      </c>
      <c r="AH66" s="411">
        <f t="shared" si="14"/>
        <v>0</v>
      </c>
      <c r="AI66" s="411">
        <f t="shared" si="14"/>
        <v>0</v>
      </c>
      <c r="AJ66" s="411">
        <f t="shared" si="14"/>
        <v>0</v>
      </c>
      <c r="AK66" s="411">
        <f t="shared" si="14"/>
        <v>0</v>
      </c>
      <c r="AL66" s="411">
        <f t="shared" si="14"/>
        <v>0</v>
      </c>
      <c r="AM66" s="311"/>
    </row>
    <row r="67" spans="1:39" s="283" customFormat="1" ht="15.5" outlineLevel="1">
      <c r="A67" s="505"/>
      <c r="B67" s="314"/>
      <c r="C67" s="312"/>
      <c r="D67" s="316"/>
      <c r="E67" s="316"/>
      <c r="F67" s="316"/>
      <c r="G67" s="316"/>
      <c r="H67" s="316"/>
      <c r="I67" s="316"/>
      <c r="J67" s="316"/>
      <c r="K67" s="316"/>
      <c r="L67" s="316"/>
      <c r="M67" s="316"/>
      <c r="N67" s="291"/>
      <c r="O67" s="316"/>
      <c r="P67" s="316"/>
      <c r="Q67" s="316"/>
      <c r="R67" s="316"/>
      <c r="S67" s="316"/>
      <c r="T67" s="316"/>
      <c r="U67" s="316"/>
      <c r="V67" s="316"/>
      <c r="W67" s="316"/>
      <c r="X67" s="316"/>
      <c r="Y67" s="418"/>
      <c r="Z67" s="416"/>
      <c r="AA67" s="416"/>
      <c r="AB67" s="416"/>
      <c r="AC67" s="416"/>
      <c r="AD67" s="416"/>
      <c r="AE67" s="416"/>
      <c r="AF67" s="416"/>
      <c r="AG67" s="416"/>
      <c r="AH67" s="416"/>
      <c r="AI67" s="416"/>
      <c r="AJ67" s="416"/>
      <c r="AK67" s="416"/>
      <c r="AL67" s="416"/>
      <c r="AM67" s="313"/>
    </row>
    <row r="68" spans="1:39" s="283" customFormat="1" ht="31" outlineLevel="1">
      <c r="A68" s="505">
        <v>16</v>
      </c>
      <c r="B68" s="314" t="s">
        <v>486</v>
      </c>
      <c r="C68" s="291" t="s">
        <v>25</v>
      </c>
      <c r="D68" s="295"/>
      <c r="E68" s="295"/>
      <c r="F68" s="295"/>
      <c r="G68" s="295"/>
      <c r="H68" s="295"/>
      <c r="I68" s="295"/>
      <c r="J68" s="295"/>
      <c r="K68" s="295" t="s">
        <v>718</v>
      </c>
      <c r="L68" s="295"/>
      <c r="M68" s="295"/>
      <c r="N68" s="291"/>
      <c r="O68" s="295"/>
      <c r="P68" s="295"/>
      <c r="Q68" s="295"/>
      <c r="R68" s="295"/>
      <c r="S68" s="295"/>
      <c r="T68" s="295"/>
      <c r="U68" s="295"/>
      <c r="V68" s="295" t="s">
        <v>718</v>
      </c>
      <c r="W68" s="295"/>
      <c r="X68" s="295"/>
      <c r="Y68" s="415"/>
      <c r="Z68" s="415"/>
      <c r="AA68" s="415"/>
      <c r="AB68" s="415"/>
      <c r="AC68" s="415"/>
      <c r="AD68" s="415"/>
      <c r="AE68" s="415"/>
      <c r="AF68" s="415"/>
      <c r="AG68" s="415"/>
      <c r="AH68" s="415"/>
      <c r="AI68" s="415"/>
      <c r="AJ68" s="415"/>
      <c r="AK68" s="415"/>
      <c r="AL68" s="415"/>
      <c r="AM68" s="296">
        <f>SUM(Y68:AL68)</f>
        <v>0</v>
      </c>
    </row>
    <row r="69" spans="1:39" s="283" customFormat="1" ht="15.5" outlineLevel="1">
      <c r="A69" s="505"/>
      <c r="B69" s="315" t="s">
        <v>214</v>
      </c>
      <c r="C69" s="291" t="s">
        <v>163</v>
      </c>
      <c r="D69" s="295"/>
      <c r="E69" s="295"/>
      <c r="F69" s="295"/>
      <c r="G69" s="295"/>
      <c r="H69" s="295"/>
      <c r="I69" s="295"/>
      <c r="J69" s="295"/>
      <c r="K69" s="295" t="s">
        <v>718</v>
      </c>
      <c r="L69" s="295"/>
      <c r="M69" s="295"/>
      <c r="N69" s="291"/>
      <c r="O69" s="295"/>
      <c r="P69" s="295"/>
      <c r="Q69" s="295"/>
      <c r="R69" s="295"/>
      <c r="S69" s="295"/>
      <c r="T69" s="295"/>
      <c r="U69" s="295"/>
      <c r="V69" s="295" t="s">
        <v>718</v>
      </c>
      <c r="W69" s="295"/>
      <c r="X69" s="295"/>
      <c r="Y69" s="411">
        <v>0</v>
      </c>
      <c r="Z69" s="411">
        <v>0</v>
      </c>
      <c r="AA69" s="411">
        <v>0</v>
      </c>
      <c r="AB69" s="411">
        <v>0</v>
      </c>
      <c r="AC69" s="411">
        <f t="shared" ref="AC69:AL69" si="15">AC68</f>
        <v>0</v>
      </c>
      <c r="AD69" s="411">
        <f t="shared" si="15"/>
        <v>0</v>
      </c>
      <c r="AE69" s="411">
        <f t="shared" si="15"/>
        <v>0</v>
      </c>
      <c r="AF69" s="411">
        <f t="shared" si="15"/>
        <v>0</v>
      </c>
      <c r="AG69" s="411">
        <f t="shared" si="15"/>
        <v>0</v>
      </c>
      <c r="AH69" s="411">
        <f t="shared" si="15"/>
        <v>0</v>
      </c>
      <c r="AI69" s="411">
        <f t="shared" si="15"/>
        <v>0</v>
      </c>
      <c r="AJ69" s="411">
        <f t="shared" si="15"/>
        <v>0</v>
      </c>
      <c r="AK69" s="411">
        <f t="shared" si="15"/>
        <v>0</v>
      </c>
      <c r="AL69" s="411">
        <f t="shared" si="15"/>
        <v>0</v>
      </c>
      <c r="AM69" s="311"/>
    </row>
    <row r="70" spans="1:39" s="283" customFormat="1" ht="15.5" outlineLevel="1">
      <c r="A70" s="505"/>
      <c r="B70" s="314"/>
      <c r="C70" s="312"/>
      <c r="D70" s="316"/>
      <c r="E70" s="316"/>
      <c r="F70" s="316"/>
      <c r="G70" s="316"/>
      <c r="H70" s="316"/>
      <c r="I70" s="316"/>
      <c r="J70" s="316"/>
      <c r="K70" s="316"/>
      <c r="L70" s="316"/>
      <c r="M70" s="316"/>
      <c r="N70" s="291"/>
      <c r="O70" s="316"/>
      <c r="P70" s="316"/>
      <c r="Q70" s="316"/>
      <c r="R70" s="316"/>
      <c r="S70" s="316"/>
      <c r="T70" s="316"/>
      <c r="U70" s="316"/>
      <c r="V70" s="316"/>
      <c r="W70" s="316"/>
      <c r="X70" s="316"/>
      <c r="Y70" s="418"/>
      <c r="Z70" s="416"/>
      <c r="AA70" s="416"/>
      <c r="AB70" s="416"/>
      <c r="AC70" s="416"/>
      <c r="AD70" s="416"/>
      <c r="AE70" s="416"/>
      <c r="AF70" s="416"/>
      <c r="AG70" s="416"/>
      <c r="AH70" s="416"/>
      <c r="AI70" s="416"/>
      <c r="AJ70" s="416"/>
      <c r="AK70" s="416"/>
      <c r="AL70" s="416"/>
      <c r="AM70" s="313"/>
    </row>
    <row r="71" spans="1:39" s="283" customFormat="1" ht="15.5" outlineLevel="1">
      <c r="A71" s="505">
        <v>17</v>
      </c>
      <c r="B71" s="314" t="s">
        <v>9</v>
      </c>
      <c r="C71" s="291" t="s">
        <v>25</v>
      </c>
      <c r="D71" s="295"/>
      <c r="E71" s="295"/>
      <c r="F71" s="295"/>
      <c r="G71" s="295"/>
      <c r="H71" s="295"/>
      <c r="I71" s="295"/>
      <c r="J71" s="295"/>
      <c r="K71" s="295" t="s">
        <v>718</v>
      </c>
      <c r="L71" s="295"/>
      <c r="M71" s="295"/>
      <c r="N71" s="291"/>
      <c r="O71" s="295"/>
      <c r="P71" s="295"/>
      <c r="Q71" s="295"/>
      <c r="R71" s="295"/>
      <c r="S71" s="295"/>
      <c r="T71" s="295"/>
      <c r="U71" s="295"/>
      <c r="V71" s="295" t="s">
        <v>718</v>
      </c>
      <c r="W71" s="295"/>
      <c r="X71" s="295"/>
      <c r="Y71" s="415"/>
      <c r="Z71" s="415"/>
      <c r="AA71" s="415"/>
      <c r="AB71" s="415"/>
      <c r="AC71" s="415"/>
      <c r="AD71" s="415"/>
      <c r="AE71" s="415"/>
      <c r="AF71" s="415"/>
      <c r="AG71" s="415"/>
      <c r="AH71" s="415"/>
      <c r="AI71" s="415"/>
      <c r="AJ71" s="415"/>
      <c r="AK71" s="415"/>
      <c r="AL71" s="415"/>
      <c r="AM71" s="296">
        <f>SUM(Y71:AL71)</f>
        <v>0</v>
      </c>
    </row>
    <row r="72" spans="1:39" s="283" customFormat="1" ht="15.5" outlineLevel="1">
      <c r="A72" s="505"/>
      <c r="B72" s="315" t="s">
        <v>214</v>
      </c>
      <c r="C72" s="291" t="s">
        <v>163</v>
      </c>
      <c r="D72" s="295"/>
      <c r="E72" s="295"/>
      <c r="F72" s="295"/>
      <c r="G72" s="295"/>
      <c r="H72" s="295"/>
      <c r="I72" s="295"/>
      <c r="J72" s="295"/>
      <c r="K72" s="295" t="s">
        <v>718</v>
      </c>
      <c r="L72" s="295"/>
      <c r="M72" s="295"/>
      <c r="N72" s="291"/>
      <c r="O72" s="295"/>
      <c r="P72" s="295"/>
      <c r="Q72" s="295"/>
      <c r="R72" s="295"/>
      <c r="S72" s="295"/>
      <c r="T72" s="295"/>
      <c r="U72" s="295"/>
      <c r="V72" s="295" t="s">
        <v>718</v>
      </c>
      <c r="W72" s="295"/>
      <c r="X72" s="295"/>
      <c r="Y72" s="411">
        <v>0</v>
      </c>
      <c r="Z72" s="411">
        <v>0</v>
      </c>
      <c r="AA72" s="411">
        <v>0</v>
      </c>
      <c r="AB72" s="411">
        <v>0</v>
      </c>
      <c r="AC72" s="411">
        <f t="shared" ref="AC72:AL72" si="16">AC71</f>
        <v>0</v>
      </c>
      <c r="AD72" s="411">
        <f t="shared" si="16"/>
        <v>0</v>
      </c>
      <c r="AE72" s="411">
        <f t="shared" si="16"/>
        <v>0</v>
      </c>
      <c r="AF72" s="411">
        <f t="shared" si="16"/>
        <v>0</v>
      </c>
      <c r="AG72" s="411">
        <f t="shared" si="16"/>
        <v>0</v>
      </c>
      <c r="AH72" s="411">
        <f t="shared" si="16"/>
        <v>0</v>
      </c>
      <c r="AI72" s="411">
        <f t="shared" si="16"/>
        <v>0</v>
      </c>
      <c r="AJ72" s="411">
        <f t="shared" si="16"/>
        <v>0</v>
      </c>
      <c r="AK72" s="411">
        <f t="shared" si="16"/>
        <v>0</v>
      </c>
      <c r="AL72" s="411">
        <f t="shared" si="16"/>
        <v>0</v>
      </c>
      <c r="AM72" s="311"/>
    </row>
    <row r="73" spans="1:39" s="283" customFormat="1" ht="15.5" outlineLevel="1">
      <c r="A73" s="505"/>
      <c r="B73" s="315"/>
      <c r="C73" s="305"/>
      <c r="D73" s="291"/>
      <c r="E73" s="291"/>
      <c r="F73" s="291"/>
      <c r="G73" s="291"/>
      <c r="H73" s="291"/>
      <c r="I73" s="291"/>
      <c r="J73" s="291"/>
      <c r="K73" s="291"/>
      <c r="L73" s="291"/>
      <c r="M73" s="291"/>
      <c r="N73" s="291"/>
      <c r="O73" s="291"/>
      <c r="P73" s="291"/>
      <c r="Q73" s="291"/>
      <c r="R73" s="291"/>
      <c r="S73" s="291"/>
      <c r="T73" s="291"/>
      <c r="U73" s="291"/>
      <c r="V73" s="291"/>
      <c r="W73" s="291"/>
      <c r="X73" s="291"/>
      <c r="Y73" s="419"/>
      <c r="Z73" s="420"/>
      <c r="AA73" s="420"/>
      <c r="AB73" s="420"/>
      <c r="AC73" s="420"/>
      <c r="AD73" s="420"/>
      <c r="AE73" s="420"/>
      <c r="AF73" s="420"/>
      <c r="AG73" s="420"/>
      <c r="AH73" s="420"/>
      <c r="AI73" s="420"/>
      <c r="AJ73" s="420"/>
      <c r="AK73" s="420"/>
      <c r="AL73" s="420"/>
      <c r="AM73" s="317"/>
    </row>
    <row r="74" spans="1:39" s="293" customFormat="1" ht="15.5" outlineLevel="1">
      <c r="A74" s="506"/>
      <c r="B74" s="288" t="s">
        <v>10</v>
      </c>
      <c r="C74" s="289"/>
      <c r="D74" s="289"/>
      <c r="E74" s="289"/>
      <c r="F74" s="289"/>
      <c r="G74" s="289"/>
      <c r="H74" s="289"/>
      <c r="I74" s="289"/>
      <c r="J74" s="289"/>
      <c r="K74" s="289"/>
      <c r="L74" s="289"/>
      <c r="M74" s="289"/>
      <c r="N74" s="290"/>
      <c r="O74" s="289"/>
      <c r="P74" s="289"/>
      <c r="Q74" s="289"/>
      <c r="R74" s="289"/>
      <c r="S74" s="289"/>
      <c r="T74" s="289"/>
      <c r="U74" s="289"/>
      <c r="V74" s="289"/>
      <c r="W74" s="289"/>
      <c r="X74" s="289"/>
      <c r="Y74" s="414"/>
      <c r="Z74" s="414"/>
      <c r="AA74" s="414"/>
      <c r="AB74" s="414"/>
      <c r="AC74" s="414"/>
      <c r="AD74" s="414"/>
      <c r="AE74" s="414"/>
      <c r="AF74" s="414"/>
      <c r="AG74" s="414"/>
      <c r="AH74" s="414"/>
      <c r="AI74" s="414"/>
      <c r="AJ74" s="414"/>
      <c r="AK74" s="414"/>
      <c r="AL74" s="414"/>
      <c r="AM74" s="292"/>
    </row>
    <row r="75" spans="1:39" s="283" customFormat="1" ht="15.5" outlineLevel="1">
      <c r="A75" s="505">
        <v>18</v>
      </c>
      <c r="B75" s="315" t="s">
        <v>11</v>
      </c>
      <c r="C75" s="291" t="s">
        <v>25</v>
      </c>
      <c r="D75" s="295"/>
      <c r="E75" s="295"/>
      <c r="F75" s="295"/>
      <c r="G75" s="295"/>
      <c r="H75" s="295"/>
      <c r="I75" s="295"/>
      <c r="J75" s="295"/>
      <c r="K75" s="295" t="s">
        <v>718</v>
      </c>
      <c r="L75" s="295"/>
      <c r="M75" s="295"/>
      <c r="N75" s="295">
        <v>12</v>
      </c>
      <c r="O75" s="295"/>
      <c r="P75" s="295"/>
      <c r="Q75" s="295"/>
      <c r="R75" s="295"/>
      <c r="S75" s="295"/>
      <c r="T75" s="295"/>
      <c r="U75" s="295"/>
      <c r="V75" s="295" t="s">
        <v>718</v>
      </c>
      <c r="W75" s="295"/>
      <c r="X75" s="295"/>
      <c r="Y75" s="415"/>
      <c r="Z75" s="415"/>
      <c r="AA75" s="415"/>
      <c r="AB75" s="415"/>
      <c r="AC75" s="415"/>
      <c r="AD75" s="415"/>
      <c r="AE75" s="415"/>
      <c r="AF75" s="415"/>
      <c r="AG75" s="415"/>
      <c r="AH75" s="415"/>
      <c r="AI75" s="415"/>
      <c r="AJ75" s="415"/>
      <c r="AK75" s="415"/>
      <c r="AL75" s="415"/>
      <c r="AM75" s="296">
        <f>SUM(Y75:AL75)</f>
        <v>0</v>
      </c>
    </row>
    <row r="76" spans="1:39" s="283" customFormat="1" ht="15.5" outlineLevel="1">
      <c r="A76" s="505"/>
      <c r="B76" s="315" t="s">
        <v>214</v>
      </c>
      <c r="C76" s="291" t="s">
        <v>163</v>
      </c>
      <c r="D76" s="295"/>
      <c r="E76" s="295"/>
      <c r="F76" s="295"/>
      <c r="G76" s="295"/>
      <c r="H76" s="295"/>
      <c r="I76" s="295"/>
      <c r="J76" s="295"/>
      <c r="K76" s="295" t="s">
        <v>718</v>
      </c>
      <c r="L76" s="295"/>
      <c r="M76" s="295"/>
      <c r="N76" s="295">
        <f>N75</f>
        <v>12</v>
      </c>
      <c r="O76" s="295"/>
      <c r="P76" s="295"/>
      <c r="Q76" s="295"/>
      <c r="R76" s="295"/>
      <c r="S76" s="295"/>
      <c r="T76" s="295"/>
      <c r="U76" s="295"/>
      <c r="V76" s="295" t="s">
        <v>718</v>
      </c>
      <c r="W76" s="295"/>
      <c r="X76" s="295"/>
      <c r="Y76" s="411">
        <v>0</v>
      </c>
      <c r="Z76" s="411">
        <v>0</v>
      </c>
      <c r="AA76" s="411">
        <v>0</v>
      </c>
      <c r="AB76" s="411">
        <v>0</v>
      </c>
      <c r="AC76" s="411">
        <f t="shared" ref="AC76:AL76" si="17">AC75</f>
        <v>0</v>
      </c>
      <c r="AD76" s="411">
        <f t="shared" si="17"/>
        <v>0</v>
      </c>
      <c r="AE76" s="411">
        <f t="shared" si="17"/>
        <v>0</v>
      </c>
      <c r="AF76" s="411">
        <f t="shared" si="17"/>
        <v>0</v>
      </c>
      <c r="AG76" s="411">
        <f t="shared" si="17"/>
        <v>0</v>
      </c>
      <c r="AH76" s="411">
        <f t="shared" si="17"/>
        <v>0</v>
      </c>
      <c r="AI76" s="411">
        <f t="shared" si="17"/>
        <v>0</v>
      </c>
      <c r="AJ76" s="411">
        <f t="shared" si="17"/>
        <v>0</v>
      </c>
      <c r="AK76" s="411">
        <f t="shared" si="17"/>
        <v>0</v>
      </c>
      <c r="AL76" s="411">
        <f t="shared" si="17"/>
        <v>0</v>
      </c>
      <c r="AM76" s="297"/>
    </row>
    <row r="77" spans="1:39" s="309" customFormat="1" ht="15.5" outlineLevel="1">
      <c r="A77" s="508"/>
      <c r="B77" s="315"/>
      <c r="C77" s="305"/>
      <c r="D77" s="291"/>
      <c r="E77" s="291"/>
      <c r="F77" s="291"/>
      <c r="G77" s="291"/>
      <c r="H77" s="291"/>
      <c r="I77" s="291"/>
      <c r="J77" s="291"/>
      <c r="K77" s="291"/>
      <c r="L77" s="291"/>
      <c r="M77" s="291"/>
      <c r="N77" s="291"/>
      <c r="O77" s="291"/>
      <c r="P77" s="291"/>
      <c r="Q77" s="291"/>
      <c r="R77" s="291"/>
      <c r="S77" s="291"/>
      <c r="T77" s="291"/>
      <c r="U77" s="291"/>
      <c r="V77" s="291"/>
      <c r="W77" s="291"/>
      <c r="X77" s="291"/>
      <c r="Y77" s="412"/>
      <c r="Z77" s="421"/>
      <c r="AA77" s="421"/>
      <c r="AB77" s="421"/>
      <c r="AC77" s="421"/>
      <c r="AD77" s="421"/>
      <c r="AE77" s="421"/>
      <c r="AF77" s="421"/>
      <c r="AG77" s="421"/>
      <c r="AH77" s="421"/>
      <c r="AI77" s="421"/>
      <c r="AJ77" s="421"/>
      <c r="AK77" s="421"/>
      <c r="AL77" s="421"/>
      <c r="AM77" s="306"/>
    </row>
    <row r="78" spans="1:39" s="283" customFormat="1" ht="15.5" outlineLevel="1">
      <c r="A78" s="505">
        <v>19</v>
      </c>
      <c r="B78" s="315" t="s">
        <v>12</v>
      </c>
      <c r="C78" s="291" t="s">
        <v>25</v>
      </c>
      <c r="D78" s="295"/>
      <c r="E78" s="295"/>
      <c r="F78" s="295"/>
      <c r="G78" s="295"/>
      <c r="H78" s="295"/>
      <c r="I78" s="295"/>
      <c r="J78" s="295"/>
      <c r="K78" s="295" t="s">
        <v>718</v>
      </c>
      <c r="L78" s="295"/>
      <c r="M78" s="295"/>
      <c r="N78" s="295">
        <v>12</v>
      </c>
      <c r="O78" s="295"/>
      <c r="P78" s="295"/>
      <c r="Q78" s="295"/>
      <c r="R78" s="295"/>
      <c r="S78" s="295"/>
      <c r="T78" s="295"/>
      <c r="U78" s="295"/>
      <c r="V78" s="295" t="s">
        <v>718</v>
      </c>
      <c r="W78" s="295"/>
      <c r="X78" s="295"/>
      <c r="Y78" s="410"/>
      <c r="Z78" s="415"/>
      <c r="AA78" s="415"/>
      <c r="AB78" s="415"/>
      <c r="AC78" s="415"/>
      <c r="AD78" s="415"/>
      <c r="AE78" s="415"/>
      <c r="AF78" s="415"/>
      <c r="AG78" s="415"/>
      <c r="AH78" s="415"/>
      <c r="AI78" s="415"/>
      <c r="AJ78" s="415"/>
      <c r="AK78" s="415"/>
      <c r="AL78" s="415"/>
      <c r="AM78" s="296">
        <f>SUM(Y78:AL78)</f>
        <v>0</v>
      </c>
    </row>
    <row r="79" spans="1:39" s="283" customFormat="1" ht="15.5" outlineLevel="1">
      <c r="A79" s="505"/>
      <c r="B79" s="315" t="s">
        <v>214</v>
      </c>
      <c r="C79" s="291" t="s">
        <v>163</v>
      </c>
      <c r="D79" s="295"/>
      <c r="E79" s="295"/>
      <c r="F79" s="295"/>
      <c r="G79" s="295"/>
      <c r="H79" s="295"/>
      <c r="I79" s="295"/>
      <c r="J79" s="295"/>
      <c r="K79" s="295" t="s">
        <v>718</v>
      </c>
      <c r="L79" s="295"/>
      <c r="M79" s="295"/>
      <c r="N79" s="295">
        <f>N78</f>
        <v>12</v>
      </c>
      <c r="O79" s="295"/>
      <c r="P79" s="295"/>
      <c r="Q79" s="295"/>
      <c r="R79" s="295"/>
      <c r="S79" s="295"/>
      <c r="T79" s="295"/>
      <c r="U79" s="295"/>
      <c r="V79" s="295" t="s">
        <v>718</v>
      </c>
      <c r="W79" s="295"/>
      <c r="X79" s="295"/>
      <c r="Y79" s="411">
        <v>0</v>
      </c>
      <c r="Z79" s="411">
        <v>0</v>
      </c>
      <c r="AA79" s="411">
        <v>0</v>
      </c>
      <c r="AB79" s="411">
        <v>0</v>
      </c>
      <c r="AC79" s="411">
        <f t="shared" ref="AC79:AL79" si="18">AC78</f>
        <v>0</v>
      </c>
      <c r="AD79" s="411">
        <f t="shared" si="18"/>
        <v>0</v>
      </c>
      <c r="AE79" s="411">
        <f t="shared" si="18"/>
        <v>0</v>
      </c>
      <c r="AF79" s="411">
        <f t="shared" si="18"/>
        <v>0</v>
      </c>
      <c r="AG79" s="411">
        <f t="shared" si="18"/>
        <v>0</v>
      </c>
      <c r="AH79" s="411">
        <f t="shared" si="18"/>
        <v>0</v>
      </c>
      <c r="AI79" s="411">
        <f t="shared" si="18"/>
        <v>0</v>
      </c>
      <c r="AJ79" s="411">
        <f t="shared" si="18"/>
        <v>0</v>
      </c>
      <c r="AK79" s="411">
        <f t="shared" si="18"/>
        <v>0</v>
      </c>
      <c r="AL79" s="411">
        <f t="shared" si="18"/>
        <v>0</v>
      </c>
      <c r="AM79" s="297"/>
    </row>
    <row r="80" spans="1:39" s="283" customFormat="1" ht="15.5" outlineLevel="1">
      <c r="A80" s="505"/>
      <c r="B80" s="315"/>
      <c r="C80" s="305"/>
      <c r="D80" s="291"/>
      <c r="E80" s="291"/>
      <c r="F80" s="291"/>
      <c r="G80" s="291"/>
      <c r="H80" s="291"/>
      <c r="I80" s="291"/>
      <c r="J80" s="291"/>
      <c r="K80" s="291"/>
      <c r="L80" s="291"/>
      <c r="M80" s="291"/>
      <c r="N80" s="291"/>
      <c r="O80" s="291"/>
      <c r="P80" s="291"/>
      <c r="Q80" s="291"/>
      <c r="R80" s="291"/>
      <c r="S80" s="291"/>
      <c r="T80" s="291"/>
      <c r="U80" s="291"/>
      <c r="V80" s="291"/>
      <c r="W80" s="291"/>
      <c r="X80" s="291"/>
      <c r="Y80" s="422"/>
      <c r="Z80" s="422"/>
      <c r="AA80" s="412"/>
      <c r="AB80" s="412"/>
      <c r="AC80" s="412"/>
      <c r="AD80" s="412"/>
      <c r="AE80" s="412"/>
      <c r="AF80" s="412"/>
      <c r="AG80" s="412"/>
      <c r="AH80" s="412"/>
      <c r="AI80" s="412"/>
      <c r="AJ80" s="412"/>
      <c r="AK80" s="412"/>
      <c r="AL80" s="412"/>
      <c r="AM80" s="306"/>
    </row>
    <row r="81" spans="1:39" s="283" customFormat="1" ht="15.5" outlineLevel="1">
      <c r="A81" s="505">
        <v>20</v>
      </c>
      <c r="B81" s="315" t="s">
        <v>13</v>
      </c>
      <c r="C81" s="291" t="s">
        <v>25</v>
      </c>
      <c r="D81" s="295"/>
      <c r="E81" s="295"/>
      <c r="F81" s="295"/>
      <c r="G81" s="295"/>
      <c r="H81" s="295"/>
      <c r="I81" s="295"/>
      <c r="J81" s="295"/>
      <c r="K81" s="295" t="s">
        <v>718</v>
      </c>
      <c r="L81" s="295"/>
      <c r="M81" s="295"/>
      <c r="N81" s="295">
        <v>12</v>
      </c>
      <c r="O81" s="295"/>
      <c r="P81" s="295"/>
      <c r="Q81" s="295"/>
      <c r="R81" s="295"/>
      <c r="S81" s="295"/>
      <c r="T81" s="295"/>
      <c r="U81" s="295"/>
      <c r="V81" s="295" t="s">
        <v>718</v>
      </c>
      <c r="W81" s="295"/>
      <c r="X81" s="295"/>
      <c r="Y81" s="410"/>
      <c r="Z81" s="415"/>
      <c r="AA81" s="415"/>
      <c r="AB81" s="415"/>
      <c r="AC81" s="415"/>
      <c r="AD81" s="415"/>
      <c r="AE81" s="415"/>
      <c r="AF81" s="415"/>
      <c r="AG81" s="415"/>
      <c r="AH81" s="415"/>
      <c r="AI81" s="415"/>
      <c r="AJ81" s="415"/>
      <c r="AK81" s="415"/>
      <c r="AL81" s="415"/>
      <c r="AM81" s="296">
        <f>SUM(Y81:AL81)</f>
        <v>0</v>
      </c>
    </row>
    <row r="82" spans="1:39" s="283" customFormat="1" ht="15.5" outlineLevel="1">
      <c r="A82" s="505"/>
      <c r="B82" s="315" t="s">
        <v>214</v>
      </c>
      <c r="C82" s="291" t="s">
        <v>163</v>
      </c>
      <c r="D82" s="295"/>
      <c r="E82" s="295"/>
      <c r="F82" s="295"/>
      <c r="G82" s="295"/>
      <c r="H82" s="295"/>
      <c r="I82" s="295"/>
      <c r="J82" s="295"/>
      <c r="K82" s="295" t="s">
        <v>718</v>
      </c>
      <c r="L82" s="295"/>
      <c r="M82" s="295"/>
      <c r="N82" s="295">
        <f>N81</f>
        <v>12</v>
      </c>
      <c r="O82" s="295"/>
      <c r="P82" s="295"/>
      <c r="Q82" s="295"/>
      <c r="R82" s="295"/>
      <c r="S82" s="295"/>
      <c r="T82" s="295"/>
      <c r="U82" s="295"/>
      <c r="V82" s="295" t="s">
        <v>718</v>
      </c>
      <c r="W82" s="295"/>
      <c r="X82" s="295"/>
      <c r="Y82" s="411">
        <v>0</v>
      </c>
      <c r="Z82" s="411">
        <v>0</v>
      </c>
      <c r="AA82" s="411">
        <v>0</v>
      </c>
      <c r="AB82" s="411">
        <v>0</v>
      </c>
      <c r="AC82" s="411">
        <f t="shared" ref="AC82:AL82" si="19">AC81</f>
        <v>0</v>
      </c>
      <c r="AD82" s="411">
        <f t="shared" si="19"/>
        <v>0</v>
      </c>
      <c r="AE82" s="411">
        <f t="shared" si="19"/>
        <v>0</v>
      </c>
      <c r="AF82" s="411">
        <f t="shared" si="19"/>
        <v>0</v>
      </c>
      <c r="AG82" s="411">
        <f t="shared" si="19"/>
        <v>0</v>
      </c>
      <c r="AH82" s="411">
        <f t="shared" si="19"/>
        <v>0</v>
      </c>
      <c r="AI82" s="411">
        <f t="shared" si="19"/>
        <v>0</v>
      </c>
      <c r="AJ82" s="411">
        <f t="shared" si="19"/>
        <v>0</v>
      </c>
      <c r="AK82" s="411">
        <f t="shared" si="19"/>
        <v>0</v>
      </c>
      <c r="AL82" s="411">
        <f t="shared" si="19"/>
        <v>0</v>
      </c>
      <c r="AM82" s="306"/>
    </row>
    <row r="83" spans="1:39" s="283" customFormat="1" ht="15.5" outlineLevel="1">
      <c r="A83" s="505"/>
      <c r="B83" s="315"/>
      <c r="C83" s="305"/>
      <c r="D83" s="291"/>
      <c r="E83" s="291"/>
      <c r="F83" s="291"/>
      <c r="G83" s="291"/>
      <c r="H83" s="291"/>
      <c r="I83" s="291"/>
      <c r="J83" s="291"/>
      <c r="K83" s="291"/>
      <c r="L83" s="291"/>
      <c r="M83" s="291"/>
      <c r="N83" s="318"/>
      <c r="O83" s="291"/>
      <c r="P83" s="291"/>
      <c r="Q83" s="291"/>
      <c r="R83" s="291"/>
      <c r="S83" s="291"/>
      <c r="T83" s="291"/>
      <c r="U83" s="291"/>
      <c r="V83" s="291"/>
      <c r="W83" s="291"/>
      <c r="X83" s="291"/>
      <c r="Y83" s="412"/>
      <c r="Z83" s="412"/>
      <c r="AA83" s="412"/>
      <c r="AB83" s="412"/>
      <c r="AC83" s="412"/>
      <c r="AD83" s="412"/>
      <c r="AE83" s="412"/>
      <c r="AF83" s="412"/>
      <c r="AG83" s="412"/>
      <c r="AH83" s="412"/>
      <c r="AI83" s="412"/>
      <c r="AJ83" s="412"/>
      <c r="AK83" s="412"/>
      <c r="AL83" s="412"/>
      <c r="AM83" s="306"/>
    </row>
    <row r="84" spans="1:39" s="283" customFormat="1" ht="15.5" outlineLevel="1">
      <c r="A84" s="505">
        <v>21</v>
      </c>
      <c r="B84" s="315" t="s">
        <v>22</v>
      </c>
      <c r="C84" s="291" t="s">
        <v>25</v>
      </c>
      <c r="D84" s="295"/>
      <c r="E84" s="295"/>
      <c r="F84" s="295"/>
      <c r="G84" s="295"/>
      <c r="H84" s="295"/>
      <c r="I84" s="295"/>
      <c r="J84" s="295"/>
      <c r="K84" s="295">
        <v>1738390.3065567676</v>
      </c>
      <c r="L84" s="295"/>
      <c r="M84" s="295"/>
      <c r="N84" s="295">
        <v>12</v>
      </c>
      <c r="O84" s="295"/>
      <c r="P84" s="295"/>
      <c r="Q84" s="295"/>
      <c r="R84" s="295"/>
      <c r="S84" s="295"/>
      <c r="T84" s="295"/>
      <c r="U84" s="295"/>
      <c r="V84" s="295">
        <v>296.23957694966293</v>
      </c>
      <c r="W84" s="295"/>
      <c r="X84" s="295"/>
      <c r="Y84" s="410"/>
      <c r="Z84" s="415">
        <v>0.3</v>
      </c>
      <c r="AA84" s="415">
        <v>0.65</v>
      </c>
      <c r="AB84" s="415">
        <v>0.05</v>
      </c>
      <c r="AC84" s="415"/>
      <c r="AD84" s="415"/>
      <c r="AE84" s="415"/>
      <c r="AF84" s="415"/>
      <c r="AG84" s="415"/>
      <c r="AH84" s="415"/>
      <c r="AI84" s="415"/>
      <c r="AJ84" s="415"/>
      <c r="AK84" s="415"/>
      <c r="AL84" s="415"/>
      <c r="AM84" s="296">
        <f>SUM(Y84:AL84)</f>
        <v>1</v>
      </c>
    </row>
    <row r="85" spans="1:39" s="283" customFormat="1" ht="15.5" outlineLevel="1">
      <c r="A85" s="505"/>
      <c r="B85" s="315" t="s">
        <v>214</v>
      </c>
      <c r="C85" s="291" t="s">
        <v>163</v>
      </c>
      <c r="D85" s="295"/>
      <c r="E85" s="295"/>
      <c r="F85" s="295"/>
      <c r="G85" s="295"/>
      <c r="H85" s="295"/>
      <c r="I85" s="295"/>
      <c r="J85" s="295"/>
      <c r="K85" s="295" t="s">
        <v>718</v>
      </c>
      <c r="L85" s="295"/>
      <c r="M85" s="295"/>
      <c r="N85" s="295">
        <f>N84</f>
        <v>12</v>
      </c>
      <c r="O85" s="295"/>
      <c r="P85" s="295"/>
      <c r="Q85" s="295"/>
      <c r="R85" s="295"/>
      <c r="S85" s="295"/>
      <c r="T85" s="295"/>
      <c r="U85" s="295"/>
      <c r="V85" s="295" t="s">
        <v>718</v>
      </c>
      <c r="W85" s="295"/>
      <c r="X85" s="295"/>
      <c r="Y85" s="411">
        <v>0</v>
      </c>
      <c r="Z85" s="411">
        <v>0.3</v>
      </c>
      <c r="AA85" s="411">
        <v>0.65</v>
      </c>
      <c r="AB85" s="411">
        <v>0.05</v>
      </c>
      <c r="AC85" s="411">
        <f t="shared" ref="AC85:AL85" si="20">AC84</f>
        <v>0</v>
      </c>
      <c r="AD85" s="411">
        <f t="shared" si="20"/>
        <v>0</v>
      </c>
      <c r="AE85" s="411">
        <f t="shared" si="20"/>
        <v>0</v>
      </c>
      <c r="AF85" s="411">
        <f t="shared" si="20"/>
        <v>0</v>
      </c>
      <c r="AG85" s="411">
        <f t="shared" si="20"/>
        <v>0</v>
      </c>
      <c r="AH85" s="411">
        <f t="shared" si="20"/>
        <v>0</v>
      </c>
      <c r="AI85" s="411">
        <f t="shared" si="20"/>
        <v>0</v>
      </c>
      <c r="AJ85" s="411">
        <f t="shared" si="20"/>
        <v>0</v>
      </c>
      <c r="AK85" s="411">
        <f t="shared" si="20"/>
        <v>0</v>
      </c>
      <c r="AL85" s="411">
        <f t="shared" si="20"/>
        <v>0</v>
      </c>
      <c r="AM85" s="297"/>
    </row>
    <row r="86" spans="1:39" s="283" customFormat="1" ht="15.5" outlineLevel="1">
      <c r="A86" s="505"/>
      <c r="B86" s="315"/>
      <c r="C86" s="305"/>
      <c r="D86" s="291"/>
      <c r="E86" s="291"/>
      <c r="F86" s="291"/>
      <c r="G86" s="291"/>
      <c r="H86" s="291"/>
      <c r="I86" s="291"/>
      <c r="J86" s="291"/>
      <c r="K86" s="291"/>
      <c r="L86" s="291"/>
      <c r="M86" s="291"/>
      <c r="N86" s="291"/>
      <c r="O86" s="291"/>
      <c r="P86" s="291"/>
      <c r="Q86" s="291"/>
      <c r="R86" s="291"/>
      <c r="S86" s="291"/>
      <c r="T86" s="291"/>
      <c r="U86" s="291"/>
      <c r="V86" s="291"/>
      <c r="W86" s="291"/>
      <c r="X86" s="291"/>
      <c r="Y86" s="422"/>
      <c r="Z86" s="412"/>
      <c r="AA86" s="412"/>
      <c r="AB86" s="412"/>
      <c r="AC86" s="412"/>
      <c r="AD86" s="412"/>
      <c r="AE86" s="412"/>
      <c r="AF86" s="412"/>
      <c r="AG86" s="412"/>
      <c r="AH86" s="412"/>
      <c r="AI86" s="412"/>
      <c r="AJ86" s="412"/>
      <c r="AK86" s="412"/>
      <c r="AL86" s="412"/>
      <c r="AM86" s="306"/>
    </row>
    <row r="87" spans="1:39" s="283" customFormat="1" ht="15.5" outlineLevel="1">
      <c r="A87" s="505">
        <v>22</v>
      </c>
      <c r="B87" s="315" t="s">
        <v>9</v>
      </c>
      <c r="C87" s="291" t="s">
        <v>25</v>
      </c>
      <c r="D87" s="295"/>
      <c r="E87" s="295"/>
      <c r="F87" s="295"/>
      <c r="G87" s="295"/>
      <c r="H87" s="295"/>
      <c r="I87" s="295"/>
      <c r="J87" s="295"/>
      <c r="K87" s="295" t="s">
        <v>718</v>
      </c>
      <c r="L87" s="295"/>
      <c r="M87" s="295"/>
      <c r="N87" s="291"/>
      <c r="O87" s="295"/>
      <c r="P87" s="295"/>
      <c r="Q87" s="295"/>
      <c r="R87" s="295"/>
      <c r="S87" s="295"/>
      <c r="T87" s="295"/>
      <c r="U87" s="295"/>
      <c r="V87" s="295" t="s">
        <v>718</v>
      </c>
      <c r="W87" s="295"/>
      <c r="X87" s="295"/>
      <c r="Y87" s="410"/>
      <c r="Z87" s="415"/>
      <c r="AA87" s="415"/>
      <c r="AB87" s="415"/>
      <c r="AC87" s="415"/>
      <c r="AD87" s="415"/>
      <c r="AE87" s="415"/>
      <c r="AF87" s="415"/>
      <c r="AG87" s="415"/>
      <c r="AH87" s="415"/>
      <c r="AI87" s="415"/>
      <c r="AJ87" s="415"/>
      <c r="AK87" s="415"/>
      <c r="AL87" s="415"/>
      <c r="AM87" s="296">
        <f>SUM(Y87:AL87)</f>
        <v>0</v>
      </c>
    </row>
    <row r="88" spans="1:39" s="283" customFormat="1" ht="15.5" outlineLevel="1">
      <c r="A88" s="505"/>
      <c r="B88" s="315" t="s">
        <v>214</v>
      </c>
      <c r="C88" s="291" t="s">
        <v>163</v>
      </c>
      <c r="D88" s="295"/>
      <c r="E88" s="295"/>
      <c r="F88" s="295"/>
      <c r="G88" s="295"/>
      <c r="H88" s="295"/>
      <c r="I88" s="295"/>
      <c r="J88" s="295"/>
      <c r="K88" s="295" t="s">
        <v>718</v>
      </c>
      <c r="L88" s="295"/>
      <c r="M88" s="295"/>
      <c r="N88" s="291"/>
      <c r="O88" s="295"/>
      <c r="P88" s="295"/>
      <c r="Q88" s="295"/>
      <c r="R88" s="295"/>
      <c r="S88" s="295"/>
      <c r="T88" s="295"/>
      <c r="U88" s="295"/>
      <c r="V88" s="295" t="s">
        <v>718</v>
      </c>
      <c r="W88" s="295"/>
      <c r="X88" s="295"/>
      <c r="Y88" s="411">
        <v>0</v>
      </c>
      <c r="Z88" s="411">
        <v>0</v>
      </c>
      <c r="AA88" s="411">
        <v>0</v>
      </c>
      <c r="AB88" s="411">
        <v>0</v>
      </c>
      <c r="AC88" s="411">
        <f t="shared" ref="AC88:AL88" si="21">AC87</f>
        <v>0</v>
      </c>
      <c r="AD88" s="411">
        <f t="shared" si="21"/>
        <v>0</v>
      </c>
      <c r="AE88" s="411">
        <f t="shared" si="21"/>
        <v>0</v>
      </c>
      <c r="AF88" s="411">
        <f t="shared" si="21"/>
        <v>0</v>
      </c>
      <c r="AG88" s="411">
        <f t="shared" si="21"/>
        <v>0</v>
      </c>
      <c r="AH88" s="411">
        <f t="shared" si="21"/>
        <v>0</v>
      </c>
      <c r="AI88" s="411">
        <f t="shared" si="21"/>
        <v>0</v>
      </c>
      <c r="AJ88" s="411">
        <f t="shared" si="21"/>
        <v>0</v>
      </c>
      <c r="AK88" s="411">
        <f t="shared" si="21"/>
        <v>0</v>
      </c>
      <c r="AL88" s="411">
        <f t="shared" si="21"/>
        <v>0</v>
      </c>
      <c r="AM88" s="306"/>
    </row>
    <row r="89" spans="1:39" s="283" customFormat="1" ht="15.5" outlineLevel="1">
      <c r="A89" s="505"/>
      <c r="B89" s="315"/>
      <c r="C89" s="305"/>
      <c r="D89" s="291"/>
      <c r="E89" s="291"/>
      <c r="F89" s="291"/>
      <c r="G89" s="291"/>
      <c r="H89" s="291"/>
      <c r="I89" s="291"/>
      <c r="J89" s="291"/>
      <c r="K89" s="291"/>
      <c r="L89" s="291"/>
      <c r="M89" s="291"/>
      <c r="N89" s="291"/>
      <c r="O89" s="291"/>
      <c r="P89" s="291"/>
      <c r="Q89" s="291"/>
      <c r="R89" s="291"/>
      <c r="S89" s="291"/>
      <c r="T89" s="291"/>
      <c r="U89" s="291"/>
      <c r="V89" s="291"/>
      <c r="W89" s="291"/>
      <c r="X89" s="291"/>
      <c r="Y89" s="412"/>
      <c r="Z89" s="412"/>
      <c r="AA89" s="412"/>
      <c r="AB89" s="412"/>
      <c r="AC89" s="412"/>
      <c r="AD89" s="412"/>
      <c r="AE89" s="412"/>
      <c r="AF89" s="412"/>
      <c r="AG89" s="412"/>
      <c r="AH89" s="412"/>
      <c r="AI89" s="412"/>
      <c r="AJ89" s="412"/>
      <c r="AK89" s="412"/>
      <c r="AL89" s="412"/>
      <c r="AM89" s="306"/>
    </row>
    <row r="90" spans="1:39" s="293" customFormat="1" ht="15.5" outlineLevel="1">
      <c r="A90" s="506"/>
      <c r="B90" s="288" t="s">
        <v>14</v>
      </c>
      <c r="C90" s="289"/>
      <c r="D90" s="290"/>
      <c r="E90" s="290"/>
      <c r="F90" s="290"/>
      <c r="G90" s="290"/>
      <c r="H90" s="290"/>
      <c r="I90" s="290"/>
      <c r="J90" s="290"/>
      <c r="K90" s="290"/>
      <c r="L90" s="290"/>
      <c r="M90" s="290"/>
      <c r="N90" s="290"/>
      <c r="O90" s="290"/>
      <c r="P90" s="289"/>
      <c r="Q90" s="289"/>
      <c r="R90" s="289"/>
      <c r="S90" s="289"/>
      <c r="T90" s="289"/>
      <c r="U90" s="289"/>
      <c r="V90" s="289"/>
      <c r="W90" s="289"/>
      <c r="X90" s="289"/>
      <c r="Y90" s="414"/>
      <c r="Z90" s="414"/>
      <c r="AA90" s="414"/>
      <c r="AB90" s="414"/>
      <c r="AC90" s="414"/>
      <c r="AD90" s="414"/>
      <c r="AE90" s="414"/>
      <c r="AF90" s="414"/>
      <c r="AG90" s="414"/>
      <c r="AH90" s="414"/>
      <c r="AI90" s="414"/>
      <c r="AJ90" s="414"/>
      <c r="AK90" s="414"/>
      <c r="AL90" s="414"/>
      <c r="AM90" s="292"/>
    </row>
    <row r="91" spans="1:39" s="283" customFormat="1" ht="15.5" outlineLevel="1">
      <c r="A91" s="505">
        <v>23</v>
      </c>
      <c r="B91" s="315" t="s">
        <v>14</v>
      </c>
      <c r="C91" s="291" t="s">
        <v>25</v>
      </c>
      <c r="D91" s="295"/>
      <c r="E91" s="295"/>
      <c r="F91" s="295"/>
      <c r="G91" s="295"/>
      <c r="H91" s="295"/>
      <c r="I91" s="295"/>
      <c r="J91" s="295"/>
      <c r="K91" s="295" t="s">
        <v>718</v>
      </c>
      <c r="L91" s="295"/>
      <c r="M91" s="295"/>
      <c r="N91" s="291"/>
      <c r="O91" s="295"/>
      <c r="P91" s="295"/>
      <c r="Q91" s="295"/>
      <c r="R91" s="295"/>
      <c r="S91" s="295"/>
      <c r="T91" s="295"/>
      <c r="U91" s="295"/>
      <c r="V91" s="295" t="s">
        <v>718</v>
      </c>
      <c r="W91" s="295"/>
      <c r="X91" s="295"/>
      <c r="Y91" s="410">
        <v>1</v>
      </c>
      <c r="Z91" s="410"/>
      <c r="AA91" s="410"/>
      <c r="AB91" s="410"/>
      <c r="AC91" s="410"/>
      <c r="AD91" s="410"/>
      <c r="AE91" s="410"/>
      <c r="AF91" s="410"/>
      <c r="AG91" s="410"/>
      <c r="AH91" s="410"/>
      <c r="AI91" s="410"/>
      <c r="AJ91" s="410"/>
      <c r="AK91" s="410"/>
      <c r="AL91" s="410"/>
      <c r="AM91" s="296">
        <f>SUM(Y91:AL91)</f>
        <v>1</v>
      </c>
    </row>
    <row r="92" spans="1:39" s="283" customFormat="1" ht="15.5" outlineLevel="1">
      <c r="A92" s="505"/>
      <c r="B92" s="315" t="s">
        <v>214</v>
      </c>
      <c r="C92" s="291" t="s">
        <v>163</v>
      </c>
      <c r="D92" s="295"/>
      <c r="E92" s="295"/>
      <c r="F92" s="295"/>
      <c r="G92" s="295"/>
      <c r="H92" s="295"/>
      <c r="I92" s="295"/>
      <c r="J92" s="295"/>
      <c r="K92" s="295">
        <v>963.88087459999997</v>
      </c>
      <c r="L92" s="295"/>
      <c r="M92" s="295"/>
      <c r="N92" s="468"/>
      <c r="O92" s="295"/>
      <c r="P92" s="295"/>
      <c r="Q92" s="295"/>
      <c r="R92" s="295"/>
      <c r="S92" s="295"/>
      <c r="T92" s="295"/>
      <c r="U92" s="295"/>
      <c r="V92" s="295">
        <v>0</v>
      </c>
      <c r="W92" s="295"/>
      <c r="X92" s="295"/>
      <c r="Y92" s="411">
        <v>1</v>
      </c>
      <c r="Z92" s="411">
        <v>0</v>
      </c>
      <c r="AA92" s="411">
        <v>0</v>
      </c>
      <c r="AB92" s="411">
        <v>0</v>
      </c>
      <c r="AC92" s="411">
        <f t="shared" ref="AC92:AL92" si="22">AC91</f>
        <v>0</v>
      </c>
      <c r="AD92" s="411">
        <f t="shared" si="22"/>
        <v>0</v>
      </c>
      <c r="AE92" s="411">
        <f t="shared" si="22"/>
        <v>0</v>
      </c>
      <c r="AF92" s="411">
        <f t="shared" si="22"/>
        <v>0</v>
      </c>
      <c r="AG92" s="411">
        <f t="shared" si="22"/>
        <v>0</v>
      </c>
      <c r="AH92" s="411">
        <f t="shared" si="22"/>
        <v>0</v>
      </c>
      <c r="AI92" s="411">
        <f t="shared" si="22"/>
        <v>0</v>
      </c>
      <c r="AJ92" s="411">
        <f t="shared" si="22"/>
        <v>0</v>
      </c>
      <c r="AK92" s="411">
        <f t="shared" si="22"/>
        <v>0</v>
      </c>
      <c r="AL92" s="411">
        <f t="shared" si="22"/>
        <v>0</v>
      </c>
      <c r="AM92" s="297"/>
    </row>
    <row r="93" spans="1:39" s="283" customFormat="1" ht="15.5" outlineLevel="1">
      <c r="A93" s="505"/>
      <c r="B93" s="315"/>
      <c r="C93" s="305"/>
      <c r="D93" s="291"/>
      <c r="E93" s="291"/>
      <c r="F93" s="291"/>
      <c r="G93" s="291"/>
      <c r="H93" s="291"/>
      <c r="I93" s="291"/>
      <c r="J93" s="291"/>
      <c r="K93" s="291"/>
      <c r="L93" s="291"/>
      <c r="M93" s="291"/>
      <c r="N93" s="291"/>
      <c r="O93" s="291"/>
      <c r="P93" s="291"/>
      <c r="Q93" s="291"/>
      <c r="R93" s="291"/>
      <c r="S93" s="291"/>
      <c r="T93" s="291"/>
      <c r="U93" s="291"/>
      <c r="V93" s="291"/>
      <c r="W93" s="291"/>
      <c r="X93" s="291"/>
      <c r="Y93" s="412"/>
      <c r="Z93" s="412"/>
      <c r="AA93" s="412"/>
      <c r="AB93" s="412"/>
      <c r="AC93" s="412"/>
      <c r="AD93" s="412"/>
      <c r="AE93" s="412"/>
      <c r="AF93" s="412"/>
      <c r="AG93" s="412"/>
      <c r="AH93" s="412"/>
      <c r="AI93" s="412"/>
      <c r="AJ93" s="412"/>
      <c r="AK93" s="412"/>
      <c r="AL93" s="412"/>
      <c r="AM93" s="306"/>
    </row>
    <row r="94" spans="1:39" s="293" customFormat="1" ht="15.5" outlineLevel="1">
      <c r="A94" s="506"/>
      <c r="B94" s="288" t="s">
        <v>487</v>
      </c>
      <c r="C94" s="289"/>
      <c r="D94" s="290"/>
      <c r="E94" s="290"/>
      <c r="F94" s="290"/>
      <c r="G94" s="290"/>
      <c r="H94" s="290"/>
      <c r="I94" s="290"/>
      <c r="J94" s="290"/>
      <c r="K94" s="290"/>
      <c r="L94" s="290"/>
      <c r="M94" s="290"/>
      <c r="N94" s="290"/>
      <c r="O94" s="290"/>
      <c r="P94" s="289"/>
      <c r="Q94" s="289"/>
      <c r="R94" s="289"/>
      <c r="S94" s="289"/>
      <c r="T94" s="289"/>
      <c r="U94" s="289"/>
      <c r="V94" s="289"/>
      <c r="W94" s="289"/>
      <c r="X94" s="289"/>
      <c r="Y94" s="414"/>
      <c r="Z94" s="414"/>
      <c r="AA94" s="414"/>
      <c r="AB94" s="414"/>
      <c r="AC94" s="414"/>
      <c r="AD94" s="414"/>
      <c r="AE94" s="414"/>
      <c r="AF94" s="414"/>
      <c r="AG94" s="414"/>
      <c r="AH94" s="414"/>
      <c r="AI94" s="414"/>
      <c r="AJ94" s="414"/>
      <c r="AK94" s="414"/>
      <c r="AL94" s="414"/>
      <c r="AM94" s="292"/>
    </row>
    <row r="95" spans="1:39" s="283" customFormat="1" ht="15.5" outlineLevel="1">
      <c r="A95" s="505">
        <v>24</v>
      </c>
      <c r="B95" s="315" t="s">
        <v>14</v>
      </c>
      <c r="C95" s="291" t="s">
        <v>25</v>
      </c>
      <c r="D95" s="295"/>
      <c r="E95" s="295"/>
      <c r="F95" s="295"/>
      <c r="G95" s="295"/>
      <c r="H95" s="295"/>
      <c r="I95" s="295"/>
      <c r="J95" s="295"/>
      <c r="K95" s="295"/>
      <c r="L95" s="295"/>
      <c r="M95" s="295"/>
      <c r="N95" s="291"/>
      <c r="O95" s="295"/>
      <c r="P95" s="295"/>
      <c r="Q95" s="295"/>
      <c r="R95" s="295"/>
      <c r="S95" s="295"/>
      <c r="T95" s="295"/>
      <c r="U95" s="295"/>
      <c r="V95" s="295"/>
      <c r="W95" s="295"/>
      <c r="X95" s="295"/>
      <c r="Y95" s="410"/>
      <c r="Z95" s="410"/>
      <c r="AA95" s="410"/>
      <c r="AB95" s="410"/>
      <c r="AC95" s="410"/>
      <c r="AD95" s="410"/>
      <c r="AE95" s="410"/>
      <c r="AF95" s="410"/>
      <c r="AG95" s="410"/>
      <c r="AH95" s="410"/>
      <c r="AI95" s="410"/>
      <c r="AJ95" s="410"/>
      <c r="AK95" s="410"/>
      <c r="AL95" s="410"/>
      <c r="AM95" s="296">
        <f>SUM(Y95:AL95)</f>
        <v>0</v>
      </c>
    </row>
    <row r="96" spans="1:39" s="283" customFormat="1" ht="15.5" outlineLevel="1">
      <c r="A96" s="505"/>
      <c r="B96" s="315" t="s">
        <v>214</v>
      </c>
      <c r="C96" s="291" t="s">
        <v>163</v>
      </c>
      <c r="D96" s="295"/>
      <c r="E96" s="295"/>
      <c r="F96" s="295"/>
      <c r="G96" s="295"/>
      <c r="H96" s="295"/>
      <c r="I96" s="295"/>
      <c r="J96" s="295"/>
      <c r="K96" s="295"/>
      <c r="L96" s="295"/>
      <c r="M96" s="295"/>
      <c r="N96" s="468"/>
      <c r="O96" s="295"/>
      <c r="P96" s="295"/>
      <c r="Q96" s="295"/>
      <c r="R96" s="295"/>
      <c r="S96" s="295"/>
      <c r="T96" s="295"/>
      <c r="U96" s="295"/>
      <c r="V96" s="295"/>
      <c r="W96" s="295"/>
      <c r="X96" s="295"/>
      <c r="Y96" s="411">
        <v>0</v>
      </c>
      <c r="Z96" s="411">
        <v>0</v>
      </c>
      <c r="AA96" s="411">
        <v>0</v>
      </c>
      <c r="AB96" s="411">
        <v>0</v>
      </c>
      <c r="AC96" s="411">
        <f t="shared" ref="AC96:AL96" si="23">AC95</f>
        <v>0</v>
      </c>
      <c r="AD96" s="411">
        <f t="shared" si="23"/>
        <v>0</v>
      </c>
      <c r="AE96" s="411">
        <f t="shared" si="23"/>
        <v>0</v>
      </c>
      <c r="AF96" s="411">
        <f t="shared" si="23"/>
        <v>0</v>
      </c>
      <c r="AG96" s="411">
        <f t="shared" si="23"/>
        <v>0</v>
      </c>
      <c r="AH96" s="411">
        <f t="shared" si="23"/>
        <v>0</v>
      </c>
      <c r="AI96" s="411">
        <f t="shared" si="23"/>
        <v>0</v>
      </c>
      <c r="AJ96" s="411">
        <f t="shared" si="23"/>
        <v>0</v>
      </c>
      <c r="AK96" s="411">
        <f t="shared" si="23"/>
        <v>0</v>
      </c>
      <c r="AL96" s="411">
        <f t="shared" si="23"/>
        <v>0</v>
      </c>
      <c r="AM96" s="297"/>
    </row>
    <row r="97" spans="1:39" s="283" customFormat="1" ht="15.5" outlineLevel="1">
      <c r="A97" s="505"/>
      <c r="B97" s="315"/>
      <c r="C97" s="305"/>
      <c r="D97" s="291"/>
      <c r="E97" s="291"/>
      <c r="F97" s="291"/>
      <c r="G97" s="291"/>
      <c r="H97" s="291"/>
      <c r="I97" s="291"/>
      <c r="J97" s="291"/>
      <c r="K97" s="291"/>
      <c r="L97" s="291"/>
      <c r="M97" s="291"/>
      <c r="N97" s="291"/>
      <c r="O97" s="291"/>
      <c r="P97" s="291"/>
      <c r="Q97" s="291"/>
      <c r="R97" s="291"/>
      <c r="S97" s="291"/>
      <c r="T97" s="291"/>
      <c r="U97" s="291"/>
      <c r="V97" s="291"/>
      <c r="W97" s="291"/>
      <c r="X97" s="291"/>
      <c r="Y97" s="412"/>
      <c r="Z97" s="412"/>
      <c r="AA97" s="412"/>
      <c r="AB97" s="412"/>
      <c r="AC97" s="412"/>
      <c r="AD97" s="412"/>
      <c r="AE97" s="412"/>
      <c r="AF97" s="412"/>
      <c r="AG97" s="412"/>
      <c r="AH97" s="412"/>
      <c r="AI97" s="412"/>
      <c r="AJ97" s="412"/>
      <c r="AK97" s="412"/>
      <c r="AL97" s="412"/>
      <c r="AM97" s="306"/>
    </row>
    <row r="98" spans="1:39" s="283" customFormat="1" ht="15.5" outlineLevel="1">
      <c r="A98" s="505">
        <v>25</v>
      </c>
      <c r="B98" s="314" t="s">
        <v>21</v>
      </c>
      <c r="C98" s="291" t="s">
        <v>25</v>
      </c>
      <c r="D98" s="295"/>
      <c r="E98" s="295"/>
      <c r="F98" s="295"/>
      <c r="G98" s="295"/>
      <c r="H98" s="295"/>
      <c r="I98" s="295"/>
      <c r="J98" s="295"/>
      <c r="K98" s="295"/>
      <c r="L98" s="295"/>
      <c r="M98" s="295"/>
      <c r="N98" s="295">
        <v>0</v>
      </c>
      <c r="O98" s="295"/>
      <c r="P98" s="295"/>
      <c r="Q98" s="295"/>
      <c r="R98" s="295"/>
      <c r="S98" s="295"/>
      <c r="T98" s="295"/>
      <c r="U98" s="295"/>
      <c r="V98" s="295"/>
      <c r="W98" s="295"/>
      <c r="X98" s="295"/>
      <c r="Y98" s="415"/>
      <c r="Z98" s="415"/>
      <c r="AA98" s="415"/>
      <c r="AB98" s="415"/>
      <c r="AC98" s="415"/>
      <c r="AD98" s="415"/>
      <c r="AE98" s="415"/>
      <c r="AF98" s="415"/>
      <c r="AG98" s="415"/>
      <c r="AH98" s="415"/>
      <c r="AI98" s="415"/>
      <c r="AJ98" s="415"/>
      <c r="AK98" s="415"/>
      <c r="AL98" s="415"/>
      <c r="AM98" s="296">
        <f>SUM(Y98:AL98)</f>
        <v>0</v>
      </c>
    </row>
    <row r="99" spans="1:39" s="283" customFormat="1" ht="15.5" outlineLevel="1">
      <c r="A99" s="505"/>
      <c r="B99" s="315" t="s">
        <v>214</v>
      </c>
      <c r="C99" s="291" t="s">
        <v>163</v>
      </c>
      <c r="D99" s="295"/>
      <c r="E99" s="295"/>
      <c r="F99" s="295"/>
      <c r="G99" s="295"/>
      <c r="H99" s="295"/>
      <c r="I99" s="295"/>
      <c r="J99" s="295"/>
      <c r="K99" s="295"/>
      <c r="L99" s="295"/>
      <c r="M99" s="295"/>
      <c r="N99" s="295">
        <f>N98</f>
        <v>0</v>
      </c>
      <c r="O99" s="295"/>
      <c r="P99" s="295"/>
      <c r="Q99" s="295"/>
      <c r="R99" s="295"/>
      <c r="S99" s="295"/>
      <c r="T99" s="295"/>
      <c r="U99" s="295"/>
      <c r="V99" s="295"/>
      <c r="W99" s="295"/>
      <c r="X99" s="295"/>
      <c r="Y99" s="411">
        <v>0</v>
      </c>
      <c r="Z99" s="411">
        <v>0</v>
      </c>
      <c r="AA99" s="411">
        <v>0</v>
      </c>
      <c r="AB99" s="411">
        <v>0</v>
      </c>
      <c r="AC99" s="411">
        <f t="shared" ref="AC99:AL99" si="24">AC98</f>
        <v>0</v>
      </c>
      <c r="AD99" s="411">
        <f t="shared" si="24"/>
        <v>0</v>
      </c>
      <c r="AE99" s="411">
        <f t="shared" si="24"/>
        <v>0</v>
      </c>
      <c r="AF99" s="411">
        <f t="shared" si="24"/>
        <v>0</v>
      </c>
      <c r="AG99" s="411">
        <f t="shared" si="24"/>
        <v>0</v>
      </c>
      <c r="AH99" s="411">
        <f t="shared" si="24"/>
        <v>0</v>
      </c>
      <c r="AI99" s="411">
        <f t="shared" si="24"/>
        <v>0</v>
      </c>
      <c r="AJ99" s="411">
        <f t="shared" si="24"/>
        <v>0</v>
      </c>
      <c r="AK99" s="411">
        <f t="shared" si="24"/>
        <v>0</v>
      </c>
      <c r="AL99" s="411">
        <f t="shared" si="24"/>
        <v>0</v>
      </c>
      <c r="AM99" s="311"/>
    </row>
    <row r="100" spans="1:39" s="283" customFormat="1" ht="15.5" outlineLevel="1">
      <c r="A100" s="505"/>
      <c r="B100" s="314"/>
      <c r="C100" s="312"/>
      <c r="D100" s="291"/>
      <c r="E100" s="291"/>
      <c r="F100" s="291"/>
      <c r="G100" s="291"/>
      <c r="H100" s="291"/>
      <c r="I100" s="291"/>
      <c r="J100" s="291"/>
      <c r="K100" s="291"/>
      <c r="L100" s="291"/>
      <c r="M100" s="291"/>
      <c r="N100" s="291"/>
      <c r="O100" s="291"/>
      <c r="P100" s="291"/>
      <c r="Q100" s="291"/>
      <c r="R100" s="291"/>
      <c r="S100" s="291"/>
      <c r="T100" s="291"/>
      <c r="U100" s="291"/>
      <c r="V100" s="291"/>
      <c r="W100" s="291"/>
      <c r="X100" s="291"/>
      <c r="Y100" s="416"/>
      <c r="Z100" s="417"/>
      <c r="AA100" s="416"/>
      <c r="AB100" s="416"/>
      <c r="AC100" s="416"/>
      <c r="AD100" s="416"/>
      <c r="AE100" s="416"/>
      <c r="AF100" s="416"/>
      <c r="AG100" s="416"/>
      <c r="AH100" s="416"/>
      <c r="AI100" s="416"/>
      <c r="AJ100" s="416"/>
      <c r="AK100" s="416"/>
      <c r="AL100" s="416"/>
      <c r="AM100" s="313"/>
    </row>
    <row r="101" spans="1:39" s="293" customFormat="1" ht="15.5" outlineLevel="1">
      <c r="A101" s="506"/>
      <c r="B101" s="288" t="s">
        <v>15</v>
      </c>
      <c r="C101" s="320"/>
      <c r="D101" s="290"/>
      <c r="E101" s="289"/>
      <c r="F101" s="289"/>
      <c r="G101" s="289"/>
      <c r="H101" s="289"/>
      <c r="I101" s="289"/>
      <c r="J101" s="289"/>
      <c r="K101" s="289"/>
      <c r="L101" s="289"/>
      <c r="M101" s="289"/>
      <c r="N101" s="291"/>
      <c r="O101" s="289"/>
      <c r="P101" s="289"/>
      <c r="Q101" s="289"/>
      <c r="R101" s="289"/>
      <c r="S101" s="289"/>
      <c r="T101" s="289"/>
      <c r="U101" s="289"/>
      <c r="V101" s="289"/>
      <c r="W101" s="289"/>
      <c r="X101" s="289"/>
      <c r="Y101" s="414"/>
      <c r="Z101" s="414"/>
      <c r="AA101" s="414"/>
      <c r="AB101" s="414"/>
      <c r="AC101" s="414"/>
      <c r="AD101" s="414"/>
      <c r="AE101" s="414"/>
      <c r="AF101" s="414"/>
      <c r="AG101" s="414"/>
      <c r="AH101" s="414"/>
      <c r="AI101" s="414"/>
      <c r="AJ101" s="414"/>
      <c r="AK101" s="414"/>
      <c r="AL101" s="414"/>
      <c r="AM101" s="292"/>
    </row>
    <row r="102" spans="1:39" s="283" customFormat="1" ht="15.5" outlineLevel="1">
      <c r="A102" s="505">
        <v>26</v>
      </c>
      <c r="B102" s="321" t="s">
        <v>16</v>
      </c>
      <c r="C102" s="291" t="s">
        <v>25</v>
      </c>
      <c r="D102" s="295"/>
      <c r="E102" s="295"/>
      <c r="F102" s="295"/>
      <c r="G102" s="295"/>
      <c r="H102" s="295"/>
      <c r="I102" s="295"/>
      <c r="J102" s="295"/>
      <c r="K102" s="295">
        <v>455514.21895980003</v>
      </c>
      <c r="L102" s="295"/>
      <c r="M102" s="295"/>
      <c r="N102" s="295">
        <v>12</v>
      </c>
      <c r="O102" s="295"/>
      <c r="P102" s="295"/>
      <c r="Q102" s="295"/>
      <c r="R102" s="295"/>
      <c r="S102" s="295"/>
      <c r="T102" s="295"/>
      <c r="U102" s="295"/>
      <c r="V102" s="295">
        <v>78.392313999999999</v>
      </c>
      <c r="W102" s="295"/>
      <c r="X102" s="295"/>
      <c r="Y102" s="410"/>
      <c r="Z102" s="410">
        <v>0.5</v>
      </c>
      <c r="AA102" s="410">
        <v>0.5</v>
      </c>
      <c r="AB102" s="410"/>
      <c r="AC102" s="410"/>
      <c r="AD102" s="410"/>
      <c r="AE102" s="415"/>
      <c r="AF102" s="415"/>
      <c r="AG102" s="415"/>
      <c r="AH102" s="415"/>
      <c r="AI102" s="415"/>
      <c r="AJ102" s="415"/>
      <c r="AK102" s="415"/>
      <c r="AL102" s="415"/>
      <c r="AM102" s="296">
        <f>SUM(Y102:AL102)</f>
        <v>1</v>
      </c>
    </row>
    <row r="103" spans="1:39" s="283" customFormat="1" ht="15.5" outlineLevel="1">
      <c r="A103" s="505"/>
      <c r="B103" s="315" t="s">
        <v>214</v>
      </c>
      <c r="C103" s="291" t="s">
        <v>163</v>
      </c>
      <c r="D103" s="295"/>
      <c r="E103" s="295"/>
      <c r="F103" s="295"/>
      <c r="G103" s="295"/>
      <c r="H103" s="295"/>
      <c r="I103" s="295"/>
      <c r="J103" s="295"/>
      <c r="K103" s="295" t="s">
        <v>718</v>
      </c>
      <c r="L103" s="295"/>
      <c r="M103" s="295"/>
      <c r="N103" s="295">
        <f>N102</f>
        <v>12</v>
      </c>
      <c r="O103" s="295"/>
      <c r="P103" s="295"/>
      <c r="Q103" s="295"/>
      <c r="R103" s="295"/>
      <c r="S103" s="295"/>
      <c r="T103" s="295"/>
      <c r="U103" s="295"/>
      <c r="V103" s="295" t="s">
        <v>718</v>
      </c>
      <c r="W103" s="295"/>
      <c r="X103" s="295"/>
      <c r="Y103" s="411">
        <v>0</v>
      </c>
      <c r="Z103" s="411">
        <v>0.5</v>
      </c>
      <c r="AA103" s="411">
        <v>0.5</v>
      </c>
      <c r="AB103" s="411">
        <v>0</v>
      </c>
      <c r="AC103" s="411">
        <f t="shared" ref="AC103:AL103" si="25">AC102</f>
        <v>0</v>
      </c>
      <c r="AD103" s="411">
        <f t="shared" si="25"/>
        <v>0</v>
      </c>
      <c r="AE103" s="411">
        <f t="shared" si="25"/>
        <v>0</v>
      </c>
      <c r="AF103" s="411">
        <f t="shared" si="25"/>
        <v>0</v>
      </c>
      <c r="AG103" s="411">
        <f t="shared" si="25"/>
        <v>0</v>
      </c>
      <c r="AH103" s="411">
        <f t="shared" si="25"/>
        <v>0</v>
      </c>
      <c r="AI103" s="411">
        <f t="shared" si="25"/>
        <v>0</v>
      </c>
      <c r="AJ103" s="411">
        <f t="shared" si="25"/>
        <v>0</v>
      </c>
      <c r="AK103" s="411">
        <f t="shared" si="25"/>
        <v>0</v>
      </c>
      <c r="AL103" s="411">
        <f t="shared" si="25"/>
        <v>0</v>
      </c>
      <c r="AM103" s="306"/>
    </row>
    <row r="104" spans="1:39" s="309" customFormat="1" ht="15.5" outlineLevel="1">
      <c r="A104" s="508"/>
      <c r="B104" s="322"/>
      <c r="C104" s="291"/>
      <c r="D104" s="291"/>
      <c r="E104" s="291"/>
      <c r="F104" s="291"/>
      <c r="G104" s="291"/>
      <c r="H104" s="291"/>
      <c r="I104" s="291"/>
      <c r="J104" s="291"/>
      <c r="K104" s="291"/>
      <c r="L104" s="291"/>
      <c r="M104" s="291"/>
      <c r="N104" s="291"/>
      <c r="O104" s="291"/>
      <c r="P104" s="291"/>
      <c r="Q104" s="291"/>
      <c r="R104" s="291"/>
      <c r="S104" s="291"/>
      <c r="T104" s="291"/>
      <c r="U104" s="291"/>
      <c r="V104" s="291"/>
      <c r="W104" s="291"/>
      <c r="X104" s="291"/>
      <c r="Y104" s="423"/>
      <c r="Z104" s="424"/>
      <c r="AA104" s="424"/>
      <c r="AB104" s="424"/>
      <c r="AC104" s="424"/>
      <c r="AD104" s="424"/>
      <c r="AE104" s="424"/>
      <c r="AF104" s="424"/>
      <c r="AG104" s="424"/>
      <c r="AH104" s="424"/>
      <c r="AI104" s="424"/>
      <c r="AJ104" s="424"/>
      <c r="AK104" s="424"/>
      <c r="AL104" s="424"/>
      <c r="AM104" s="297"/>
    </row>
    <row r="105" spans="1:39" s="283" customFormat="1" ht="15.5" outlineLevel="1">
      <c r="A105" s="505">
        <v>27</v>
      </c>
      <c r="B105" s="321" t="s">
        <v>17</v>
      </c>
      <c r="C105" s="291" t="s">
        <v>25</v>
      </c>
      <c r="D105" s="295"/>
      <c r="E105" s="295"/>
      <c r="F105" s="295"/>
      <c r="G105" s="295"/>
      <c r="H105" s="295"/>
      <c r="I105" s="295"/>
      <c r="J105" s="295"/>
      <c r="K105" s="295">
        <v>151314.81927754878</v>
      </c>
      <c r="L105" s="295"/>
      <c r="M105" s="295"/>
      <c r="N105" s="295">
        <v>12</v>
      </c>
      <c r="O105" s="295"/>
      <c r="P105" s="295"/>
      <c r="Q105" s="295"/>
      <c r="R105" s="295"/>
      <c r="S105" s="295"/>
      <c r="T105" s="295"/>
      <c r="U105" s="295"/>
      <c r="V105" s="295">
        <v>29.461608114787534</v>
      </c>
      <c r="W105" s="295"/>
      <c r="X105" s="295"/>
      <c r="Y105" s="410"/>
      <c r="Z105" s="410"/>
      <c r="AA105" s="410">
        <v>1</v>
      </c>
      <c r="AB105" s="410"/>
      <c r="AC105" s="410"/>
      <c r="AD105" s="410"/>
      <c r="AE105" s="415"/>
      <c r="AF105" s="415"/>
      <c r="AG105" s="415"/>
      <c r="AH105" s="415"/>
      <c r="AI105" s="415"/>
      <c r="AJ105" s="415"/>
      <c r="AK105" s="415"/>
      <c r="AL105" s="415"/>
      <c r="AM105" s="296">
        <f>SUM(Y105:AL105)</f>
        <v>1</v>
      </c>
    </row>
    <row r="106" spans="1:39" s="283" customFormat="1" ht="15.5" outlineLevel="1">
      <c r="A106" s="505"/>
      <c r="B106" s="315" t="s">
        <v>214</v>
      </c>
      <c r="C106" s="291" t="s">
        <v>163</v>
      </c>
      <c r="D106" s="295"/>
      <c r="E106" s="295"/>
      <c r="F106" s="295"/>
      <c r="G106" s="295"/>
      <c r="H106" s="295"/>
      <c r="I106" s="295"/>
      <c r="J106" s="295"/>
      <c r="K106" s="295">
        <v>127966.5</v>
      </c>
      <c r="L106" s="295"/>
      <c r="M106" s="295"/>
      <c r="N106" s="295">
        <f>N105</f>
        <v>12</v>
      </c>
      <c r="O106" s="295"/>
      <c r="P106" s="295"/>
      <c r="Q106" s="295"/>
      <c r="R106" s="295"/>
      <c r="S106" s="295"/>
      <c r="T106" s="295"/>
      <c r="U106" s="295"/>
      <c r="V106" s="295">
        <v>29.1</v>
      </c>
      <c r="W106" s="295"/>
      <c r="X106" s="295"/>
      <c r="Y106" s="411">
        <v>0</v>
      </c>
      <c r="Z106" s="411">
        <v>0</v>
      </c>
      <c r="AA106" s="411">
        <v>1</v>
      </c>
      <c r="AB106" s="411">
        <v>0</v>
      </c>
      <c r="AC106" s="411">
        <f t="shared" ref="AC106:AL106" si="26">AC105</f>
        <v>0</v>
      </c>
      <c r="AD106" s="411">
        <f t="shared" si="26"/>
        <v>0</v>
      </c>
      <c r="AE106" s="411">
        <f t="shared" si="26"/>
        <v>0</v>
      </c>
      <c r="AF106" s="411">
        <f t="shared" si="26"/>
        <v>0</v>
      </c>
      <c r="AG106" s="411">
        <f t="shared" si="26"/>
        <v>0</v>
      </c>
      <c r="AH106" s="411">
        <f t="shared" si="26"/>
        <v>0</v>
      </c>
      <c r="AI106" s="411">
        <f t="shared" si="26"/>
        <v>0</v>
      </c>
      <c r="AJ106" s="411">
        <f t="shared" si="26"/>
        <v>0</v>
      </c>
      <c r="AK106" s="411">
        <f t="shared" si="26"/>
        <v>0</v>
      </c>
      <c r="AL106" s="411">
        <f t="shared" si="26"/>
        <v>0</v>
      </c>
      <c r="AM106" s="306"/>
    </row>
    <row r="107" spans="1:39" s="309" customFormat="1" ht="15.5" outlineLevel="1">
      <c r="A107" s="508"/>
      <c r="B107" s="323"/>
      <c r="C107" s="300"/>
      <c r="D107" s="291"/>
      <c r="E107" s="291"/>
      <c r="F107" s="291"/>
      <c r="G107" s="291"/>
      <c r="H107" s="291"/>
      <c r="I107" s="291"/>
      <c r="J107" s="291"/>
      <c r="K107" s="291"/>
      <c r="L107" s="291"/>
      <c r="M107" s="291"/>
      <c r="N107" s="300"/>
      <c r="O107" s="291"/>
      <c r="P107" s="291"/>
      <c r="Q107" s="291"/>
      <c r="R107" s="291"/>
      <c r="S107" s="291"/>
      <c r="T107" s="291"/>
      <c r="U107" s="291"/>
      <c r="V107" s="291"/>
      <c r="W107" s="291"/>
      <c r="X107" s="291"/>
      <c r="Y107" s="412"/>
      <c r="Z107" s="412"/>
      <c r="AA107" s="412"/>
      <c r="AB107" s="412"/>
      <c r="AC107" s="412"/>
      <c r="AD107" s="412"/>
      <c r="AE107" s="412"/>
      <c r="AF107" s="412"/>
      <c r="AG107" s="412"/>
      <c r="AH107" s="412"/>
      <c r="AI107" s="412"/>
      <c r="AJ107" s="412"/>
      <c r="AK107" s="412"/>
      <c r="AL107" s="412"/>
      <c r="AM107" s="306"/>
    </row>
    <row r="108" spans="1:39" s="283" customFormat="1" ht="15.5" outlineLevel="1">
      <c r="A108" s="505">
        <v>28</v>
      </c>
      <c r="B108" s="321" t="s">
        <v>18</v>
      </c>
      <c r="C108" s="291" t="s">
        <v>25</v>
      </c>
      <c r="D108" s="295"/>
      <c r="E108" s="295"/>
      <c r="F108" s="295"/>
      <c r="G108" s="295"/>
      <c r="H108" s="295"/>
      <c r="I108" s="295"/>
      <c r="J108" s="295"/>
      <c r="K108" s="295" t="s">
        <v>718</v>
      </c>
      <c r="L108" s="295"/>
      <c r="M108" s="295"/>
      <c r="N108" s="295">
        <v>0</v>
      </c>
      <c r="O108" s="295"/>
      <c r="P108" s="295"/>
      <c r="Q108" s="295"/>
      <c r="R108" s="295"/>
      <c r="S108" s="295"/>
      <c r="T108" s="295"/>
      <c r="U108" s="295"/>
      <c r="V108" s="295" t="s">
        <v>718</v>
      </c>
      <c r="W108" s="295"/>
      <c r="X108" s="295"/>
      <c r="Y108" s="410"/>
      <c r="Z108" s="410"/>
      <c r="AA108" s="410"/>
      <c r="AB108" s="410"/>
      <c r="AC108" s="410"/>
      <c r="AD108" s="410"/>
      <c r="AE108" s="415"/>
      <c r="AF108" s="415"/>
      <c r="AG108" s="415"/>
      <c r="AH108" s="415"/>
      <c r="AI108" s="415"/>
      <c r="AJ108" s="415"/>
      <c r="AK108" s="415"/>
      <c r="AL108" s="415"/>
      <c r="AM108" s="296">
        <f>SUM(Y108:AL108)</f>
        <v>0</v>
      </c>
    </row>
    <row r="109" spans="1:39" s="283" customFormat="1" ht="15.5" outlineLevel="1">
      <c r="A109" s="505"/>
      <c r="B109" s="315" t="s">
        <v>214</v>
      </c>
      <c r="C109" s="291" t="s">
        <v>163</v>
      </c>
      <c r="D109" s="295"/>
      <c r="E109" s="295"/>
      <c r="F109" s="295"/>
      <c r="G109" s="295"/>
      <c r="H109" s="295"/>
      <c r="I109" s="295"/>
      <c r="J109" s="295"/>
      <c r="K109" s="295" t="s">
        <v>718</v>
      </c>
      <c r="L109" s="295"/>
      <c r="M109" s="295"/>
      <c r="N109" s="295">
        <f>N108</f>
        <v>0</v>
      </c>
      <c r="O109" s="295"/>
      <c r="P109" s="295"/>
      <c r="Q109" s="295"/>
      <c r="R109" s="295"/>
      <c r="S109" s="295"/>
      <c r="T109" s="295"/>
      <c r="U109" s="295"/>
      <c r="V109" s="295" t="s">
        <v>718</v>
      </c>
      <c r="W109" s="295"/>
      <c r="X109" s="295"/>
      <c r="Y109" s="411">
        <v>0</v>
      </c>
      <c r="Z109" s="411">
        <v>0</v>
      </c>
      <c r="AA109" s="411">
        <v>0</v>
      </c>
      <c r="AB109" s="411">
        <v>0</v>
      </c>
      <c r="AC109" s="411">
        <f t="shared" ref="AC109:AK109" si="27">AC108</f>
        <v>0</v>
      </c>
      <c r="AD109" s="411">
        <f t="shared" si="27"/>
        <v>0</v>
      </c>
      <c r="AE109" s="411">
        <f t="shared" si="27"/>
        <v>0</v>
      </c>
      <c r="AF109" s="411">
        <f t="shared" si="27"/>
        <v>0</v>
      </c>
      <c r="AG109" s="411">
        <f t="shared" si="27"/>
        <v>0</v>
      </c>
      <c r="AH109" s="411">
        <f t="shared" si="27"/>
        <v>0</v>
      </c>
      <c r="AI109" s="411">
        <f t="shared" si="27"/>
        <v>0</v>
      </c>
      <c r="AJ109" s="411">
        <f t="shared" si="27"/>
        <v>0</v>
      </c>
      <c r="AK109" s="411">
        <f t="shared" si="27"/>
        <v>0</v>
      </c>
      <c r="AL109" s="411">
        <f>AL108</f>
        <v>0</v>
      </c>
      <c r="AM109" s="297"/>
    </row>
    <row r="110" spans="1:39" s="309" customFormat="1" ht="15.5" outlineLevel="1">
      <c r="A110" s="508"/>
      <c r="B110" s="322"/>
      <c r="C110" s="291"/>
      <c r="D110" s="291"/>
      <c r="E110" s="291"/>
      <c r="F110" s="291"/>
      <c r="G110" s="291"/>
      <c r="H110" s="291"/>
      <c r="I110" s="291"/>
      <c r="J110" s="291"/>
      <c r="K110" s="291"/>
      <c r="L110" s="291"/>
      <c r="M110" s="291"/>
      <c r="N110" s="291"/>
      <c r="O110" s="291"/>
      <c r="P110" s="291"/>
      <c r="Q110" s="291"/>
      <c r="R110" s="291"/>
      <c r="S110" s="291"/>
      <c r="T110" s="291"/>
      <c r="U110" s="291"/>
      <c r="V110" s="291"/>
      <c r="W110" s="291"/>
      <c r="X110" s="291"/>
      <c r="Y110" s="412"/>
      <c r="Z110" s="412"/>
      <c r="AA110" s="412"/>
      <c r="AB110" s="412"/>
      <c r="AC110" s="412"/>
      <c r="AD110" s="412"/>
      <c r="AE110" s="412"/>
      <c r="AF110" s="412"/>
      <c r="AG110" s="412"/>
      <c r="AH110" s="412"/>
      <c r="AI110" s="412"/>
      <c r="AJ110" s="412"/>
      <c r="AK110" s="412"/>
      <c r="AL110" s="412"/>
      <c r="AM110" s="306"/>
    </row>
    <row r="111" spans="1:39" s="283" customFormat="1" ht="15.5" outlineLevel="1">
      <c r="A111" s="505">
        <v>29</v>
      </c>
      <c r="B111" s="324" t="s">
        <v>19</v>
      </c>
      <c r="C111" s="291" t="s">
        <v>25</v>
      </c>
      <c r="D111" s="295"/>
      <c r="E111" s="295"/>
      <c r="F111" s="295"/>
      <c r="G111" s="295"/>
      <c r="H111" s="295"/>
      <c r="I111" s="295"/>
      <c r="J111" s="295"/>
      <c r="K111" s="295" t="s">
        <v>718</v>
      </c>
      <c r="L111" s="295"/>
      <c r="M111" s="295"/>
      <c r="N111" s="295">
        <v>0</v>
      </c>
      <c r="O111" s="295"/>
      <c r="P111" s="295"/>
      <c r="Q111" s="295"/>
      <c r="R111" s="295"/>
      <c r="S111" s="295"/>
      <c r="T111" s="295"/>
      <c r="U111" s="295"/>
      <c r="V111" s="295" t="s">
        <v>718</v>
      </c>
      <c r="W111" s="295"/>
      <c r="X111" s="295"/>
      <c r="Y111" s="410"/>
      <c r="Z111" s="410"/>
      <c r="AA111" s="410"/>
      <c r="AB111" s="410"/>
      <c r="AC111" s="410"/>
      <c r="AD111" s="410"/>
      <c r="AE111" s="415"/>
      <c r="AF111" s="415"/>
      <c r="AG111" s="415"/>
      <c r="AH111" s="415"/>
      <c r="AI111" s="415"/>
      <c r="AJ111" s="415"/>
      <c r="AK111" s="415"/>
      <c r="AL111" s="415"/>
      <c r="AM111" s="296">
        <f>SUM(Y111:AL111)</f>
        <v>0</v>
      </c>
    </row>
    <row r="112" spans="1:39" s="283" customFormat="1" ht="15.5" outlineLevel="1">
      <c r="A112" s="505"/>
      <c r="B112" s="324" t="s">
        <v>214</v>
      </c>
      <c r="C112" s="291" t="s">
        <v>163</v>
      </c>
      <c r="D112" s="295"/>
      <c r="E112" s="295"/>
      <c r="F112" s="295"/>
      <c r="G112" s="295"/>
      <c r="H112" s="295"/>
      <c r="I112" s="295"/>
      <c r="J112" s="295"/>
      <c r="K112" s="295" t="s">
        <v>718</v>
      </c>
      <c r="L112" s="295"/>
      <c r="M112" s="295"/>
      <c r="N112" s="295">
        <f>N111</f>
        <v>0</v>
      </c>
      <c r="O112" s="295"/>
      <c r="P112" s="295"/>
      <c r="Q112" s="295"/>
      <c r="R112" s="295"/>
      <c r="S112" s="295"/>
      <c r="T112" s="295"/>
      <c r="U112" s="295"/>
      <c r="V112" s="295" t="s">
        <v>718</v>
      </c>
      <c r="W112" s="295"/>
      <c r="X112" s="295"/>
      <c r="Y112" s="411">
        <v>0</v>
      </c>
      <c r="Z112" s="411">
        <v>0</v>
      </c>
      <c r="AA112" s="411">
        <v>0</v>
      </c>
      <c r="AB112" s="411">
        <v>0</v>
      </c>
      <c r="AC112" s="411">
        <f t="shared" ref="AC112:AK112" si="28">AC111</f>
        <v>0</v>
      </c>
      <c r="AD112" s="411">
        <f t="shared" si="28"/>
        <v>0</v>
      </c>
      <c r="AE112" s="411">
        <f t="shared" si="28"/>
        <v>0</v>
      </c>
      <c r="AF112" s="411">
        <f t="shared" si="28"/>
        <v>0</v>
      </c>
      <c r="AG112" s="411">
        <f t="shared" si="28"/>
        <v>0</v>
      </c>
      <c r="AH112" s="411">
        <f t="shared" si="28"/>
        <v>0</v>
      </c>
      <c r="AI112" s="411">
        <f t="shared" si="28"/>
        <v>0</v>
      </c>
      <c r="AJ112" s="411">
        <f t="shared" si="28"/>
        <v>0</v>
      </c>
      <c r="AK112" s="411">
        <f t="shared" si="28"/>
        <v>0</v>
      </c>
      <c r="AL112" s="411">
        <f>AL111</f>
        <v>0</v>
      </c>
      <c r="AM112" s="501"/>
    </row>
    <row r="113" spans="1:39" s="283" customFormat="1" ht="15.5" outlineLevel="1">
      <c r="A113" s="505"/>
      <c r="B113" s="324"/>
      <c r="C113" s="291"/>
      <c r="D113" s="291"/>
      <c r="E113" s="291"/>
      <c r="F113" s="291"/>
      <c r="G113" s="291"/>
      <c r="H113" s="291"/>
      <c r="I113" s="291"/>
      <c r="J113" s="291"/>
      <c r="K113" s="291"/>
      <c r="L113" s="291"/>
      <c r="M113" s="291"/>
      <c r="N113" s="291"/>
      <c r="O113" s="291"/>
      <c r="P113" s="291"/>
      <c r="Q113" s="291"/>
      <c r="R113" s="291"/>
      <c r="S113" s="291"/>
      <c r="T113" s="291"/>
      <c r="U113" s="291"/>
      <c r="V113" s="291"/>
      <c r="W113" s="291"/>
      <c r="X113" s="291"/>
      <c r="Y113" s="291"/>
      <c r="Z113" s="412"/>
      <c r="AA113" s="412"/>
      <c r="AB113" s="412"/>
      <c r="AC113" s="412"/>
      <c r="AD113" s="412"/>
      <c r="AE113" s="416"/>
      <c r="AF113" s="416"/>
      <c r="AG113" s="416"/>
      <c r="AH113" s="416"/>
      <c r="AI113" s="416"/>
      <c r="AJ113" s="416"/>
      <c r="AK113" s="416"/>
      <c r="AL113" s="416"/>
      <c r="AM113" s="313"/>
    </row>
    <row r="114" spans="1:39" s="283" customFormat="1" ht="15.5" outlineLevel="1">
      <c r="A114" s="505">
        <v>30</v>
      </c>
      <c r="B114" s="324" t="s">
        <v>488</v>
      </c>
      <c r="C114" s="291" t="s">
        <v>25</v>
      </c>
      <c r="D114" s="295"/>
      <c r="E114" s="295"/>
      <c r="F114" s="295"/>
      <c r="G114" s="295"/>
      <c r="H114" s="295"/>
      <c r="I114" s="295"/>
      <c r="J114" s="295"/>
      <c r="K114" s="295" t="s">
        <v>718</v>
      </c>
      <c r="L114" s="295"/>
      <c r="M114" s="295"/>
      <c r="N114" s="295">
        <v>0</v>
      </c>
      <c r="O114" s="295"/>
      <c r="P114" s="295"/>
      <c r="Q114" s="295"/>
      <c r="R114" s="295"/>
      <c r="S114" s="295"/>
      <c r="T114" s="295"/>
      <c r="U114" s="295"/>
      <c r="V114" s="295" t="s">
        <v>718</v>
      </c>
      <c r="W114" s="295"/>
      <c r="X114" s="295"/>
      <c r="Y114" s="410"/>
      <c r="Z114" s="410"/>
      <c r="AA114" s="410"/>
      <c r="AB114" s="410"/>
      <c r="AC114" s="410"/>
      <c r="AD114" s="410"/>
      <c r="AE114" s="415"/>
      <c r="AF114" s="415"/>
      <c r="AG114" s="415"/>
      <c r="AH114" s="415"/>
      <c r="AI114" s="415"/>
      <c r="AJ114" s="415"/>
      <c r="AK114" s="415"/>
      <c r="AL114" s="415"/>
      <c r="AM114" s="296">
        <f>SUM(Y114:AL114)</f>
        <v>0</v>
      </c>
    </row>
    <row r="115" spans="1:39" s="283" customFormat="1" ht="15.5" outlineLevel="1">
      <c r="A115" s="505"/>
      <c r="B115" s="324" t="s">
        <v>214</v>
      </c>
      <c r="C115" s="291" t="s">
        <v>163</v>
      </c>
      <c r="D115" s="295"/>
      <c r="E115" s="295"/>
      <c r="F115" s="295"/>
      <c r="G115" s="295"/>
      <c r="H115" s="295"/>
      <c r="I115" s="295"/>
      <c r="J115" s="295"/>
      <c r="K115" s="295" t="s">
        <v>718</v>
      </c>
      <c r="L115" s="295"/>
      <c r="M115" s="295"/>
      <c r="N115" s="295">
        <f>N114</f>
        <v>0</v>
      </c>
      <c r="O115" s="295"/>
      <c r="P115" s="295"/>
      <c r="Q115" s="295"/>
      <c r="R115" s="295"/>
      <c r="S115" s="295"/>
      <c r="T115" s="295"/>
      <c r="U115" s="295"/>
      <c r="V115" s="295" t="s">
        <v>718</v>
      </c>
      <c r="W115" s="295"/>
      <c r="X115" s="295"/>
      <c r="Y115" s="411">
        <f>Y114</f>
        <v>0</v>
      </c>
      <c r="Z115" s="411">
        <f t="shared" ref="Z115:AL115" si="29">Z114</f>
        <v>0</v>
      </c>
      <c r="AA115" s="411">
        <f t="shared" si="29"/>
        <v>0</v>
      </c>
      <c r="AB115" s="411">
        <f t="shared" si="29"/>
        <v>0</v>
      </c>
      <c r="AC115" s="411">
        <f t="shared" si="29"/>
        <v>0</v>
      </c>
      <c r="AD115" s="411">
        <f t="shared" si="29"/>
        <v>0</v>
      </c>
      <c r="AE115" s="411">
        <f t="shared" si="29"/>
        <v>0</v>
      </c>
      <c r="AF115" s="411">
        <f t="shared" si="29"/>
        <v>0</v>
      </c>
      <c r="AG115" s="411">
        <f t="shared" si="29"/>
        <v>0</v>
      </c>
      <c r="AH115" s="411">
        <f t="shared" si="29"/>
        <v>0</v>
      </c>
      <c r="AI115" s="411">
        <f t="shared" si="29"/>
        <v>0</v>
      </c>
      <c r="AJ115" s="411">
        <f t="shared" si="29"/>
        <v>0</v>
      </c>
      <c r="AK115" s="411">
        <f t="shared" si="29"/>
        <v>0</v>
      </c>
      <c r="AL115" s="411">
        <f t="shared" si="29"/>
        <v>0</v>
      </c>
      <c r="AM115" s="501"/>
    </row>
    <row r="116" spans="1:39" s="283" customFormat="1" ht="15.5" outlineLevel="1">
      <c r="A116" s="505"/>
      <c r="B116" s="324"/>
      <c r="C116" s="291"/>
      <c r="D116" s="291"/>
      <c r="E116" s="291"/>
      <c r="F116" s="291"/>
      <c r="G116" s="291"/>
      <c r="H116" s="291"/>
      <c r="I116" s="291"/>
      <c r="J116" s="291"/>
      <c r="K116" s="291"/>
      <c r="L116" s="291"/>
      <c r="M116" s="291"/>
      <c r="N116" s="291"/>
      <c r="O116" s="291"/>
      <c r="P116" s="291"/>
      <c r="Q116" s="291"/>
      <c r="R116" s="291"/>
      <c r="S116" s="291"/>
      <c r="T116" s="291"/>
      <c r="U116" s="291"/>
      <c r="V116" s="291"/>
      <c r="W116" s="291"/>
      <c r="X116" s="291"/>
      <c r="Y116" s="291"/>
      <c r="Z116" s="412"/>
      <c r="AA116" s="412"/>
      <c r="AB116" s="412"/>
      <c r="AC116" s="412"/>
      <c r="AD116" s="412"/>
      <c r="AE116" s="416"/>
      <c r="AF116" s="416"/>
      <c r="AG116" s="416"/>
      <c r="AH116" s="416"/>
      <c r="AI116" s="416"/>
      <c r="AJ116" s="416"/>
      <c r="AK116" s="416"/>
      <c r="AL116" s="416"/>
      <c r="AM116" s="313"/>
    </row>
    <row r="117" spans="1:39" s="283" customFormat="1" ht="15.5" outlineLevel="1">
      <c r="A117" s="505"/>
      <c r="B117" s="288" t="s">
        <v>489</v>
      </c>
      <c r="C117" s="291"/>
      <c r="D117" s="291"/>
      <c r="E117" s="291"/>
      <c r="F117" s="291"/>
      <c r="G117" s="291"/>
      <c r="H117" s="291"/>
      <c r="I117" s="291"/>
      <c r="J117" s="291"/>
      <c r="K117" s="291"/>
      <c r="L117" s="291"/>
      <c r="M117" s="291"/>
      <c r="N117" s="291"/>
      <c r="O117" s="291"/>
      <c r="P117" s="291"/>
      <c r="Q117" s="291"/>
      <c r="R117" s="291"/>
      <c r="S117" s="291"/>
      <c r="T117" s="291"/>
      <c r="U117" s="291"/>
      <c r="V117" s="291"/>
      <c r="W117" s="291"/>
      <c r="X117" s="291"/>
      <c r="Y117" s="291"/>
      <c r="Z117" s="412"/>
      <c r="AA117" s="412"/>
      <c r="AB117" s="412"/>
      <c r="AC117" s="412"/>
      <c r="AD117" s="412"/>
      <c r="AE117" s="416"/>
      <c r="AF117" s="416"/>
      <c r="AG117" s="416"/>
      <c r="AH117" s="416"/>
      <c r="AI117" s="416"/>
      <c r="AJ117" s="416"/>
      <c r="AK117" s="416"/>
      <c r="AL117" s="416"/>
      <c r="AM117" s="313"/>
    </row>
    <row r="118" spans="1:39" s="283" customFormat="1" ht="15.5" outlineLevel="1">
      <c r="A118" s="505">
        <v>31</v>
      </c>
      <c r="B118" s="324" t="s">
        <v>490</v>
      </c>
      <c r="C118" s="291" t="s">
        <v>25</v>
      </c>
      <c r="D118" s="295"/>
      <c r="E118" s="295"/>
      <c r="F118" s="295"/>
      <c r="G118" s="295"/>
      <c r="H118" s="295"/>
      <c r="I118" s="295"/>
      <c r="J118" s="295"/>
      <c r="K118" s="295" t="s">
        <v>718</v>
      </c>
      <c r="L118" s="295"/>
      <c r="M118" s="295"/>
      <c r="N118" s="295">
        <v>0</v>
      </c>
      <c r="O118" s="295"/>
      <c r="P118" s="295"/>
      <c r="Q118" s="295"/>
      <c r="R118" s="295"/>
      <c r="S118" s="295"/>
      <c r="T118" s="295"/>
      <c r="U118" s="295"/>
      <c r="V118" s="295" t="s">
        <v>718</v>
      </c>
      <c r="W118" s="295"/>
      <c r="X118" s="295"/>
      <c r="Y118" s="410"/>
      <c r="Z118" s="410"/>
      <c r="AA118" s="410"/>
      <c r="AB118" s="410"/>
      <c r="AC118" s="410"/>
      <c r="AD118" s="410"/>
      <c r="AE118" s="415"/>
      <c r="AF118" s="415"/>
      <c r="AG118" s="415"/>
      <c r="AH118" s="415"/>
      <c r="AI118" s="415"/>
      <c r="AJ118" s="415"/>
      <c r="AK118" s="415"/>
      <c r="AL118" s="415"/>
      <c r="AM118" s="296">
        <f>SUM(Y118:AL118)</f>
        <v>0</v>
      </c>
    </row>
    <row r="119" spans="1:39" s="283" customFormat="1" ht="15.5" outlineLevel="1">
      <c r="A119" s="505"/>
      <c r="B119" s="324" t="s">
        <v>214</v>
      </c>
      <c r="C119" s="291" t="s">
        <v>163</v>
      </c>
      <c r="D119" s="295"/>
      <c r="E119" s="295"/>
      <c r="F119" s="295"/>
      <c r="G119" s="295"/>
      <c r="H119" s="295"/>
      <c r="I119" s="295"/>
      <c r="J119" s="295"/>
      <c r="K119" s="295" t="s">
        <v>718</v>
      </c>
      <c r="L119" s="295"/>
      <c r="M119" s="295"/>
      <c r="N119" s="295">
        <f>N118</f>
        <v>0</v>
      </c>
      <c r="O119" s="295"/>
      <c r="P119" s="295"/>
      <c r="Q119" s="295"/>
      <c r="R119" s="295"/>
      <c r="S119" s="295"/>
      <c r="T119" s="295"/>
      <c r="U119" s="295"/>
      <c r="V119" s="295" t="s">
        <v>718</v>
      </c>
      <c r="W119" s="295"/>
      <c r="X119" s="295"/>
      <c r="Y119" s="411">
        <f>Y118</f>
        <v>0</v>
      </c>
      <c r="Z119" s="411">
        <f t="shared" ref="Z119:AL119" si="30">Z118</f>
        <v>0</v>
      </c>
      <c r="AA119" s="411">
        <f t="shared" si="30"/>
        <v>0</v>
      </c>
      <c r="AB119" s="411">
        <f t="shared" si="30"/>
        <v>0</v>
      </c>
      <c r="AC119" s="411">
        <f t="shared" si="30"/>
        <v>0</v>
      </c>
      <c r="AD119" s="411">
        <f t="shared" si="30"/>
        <v>0</v>
      </c>
      <c r="AE119" s="411">
        <f t="shared" si="30"/>
        <v>0</v>
      </c>
      <c r="AF119" s="411">
        <f t="shared" si="30"/>
        <v>0</v>
      </c>
      <c r="AG119" s="411">
        <f t="shared" si="30"/>
        <v>0</v>
      </c>
      <c r="AH119" s="411">
        <f t="shared" si="30"/>
        <v>0</v>
      </c>
      <c r="AI119" s="411">
        <f t="shared" si="30"/>
        <v>0</v>
      </c>
      <c r="AJ119" s="411">
        <f t="shared" si="30"/>
        <v>0</v>
      </c>
      <c r="AK119" s="411">
        <f t="shared" si="30"/>
        <v>0</v>
      </c>
      <c r="AL119" s="411">
        <f t="shared" si="30"/>
        <v>0</v>
      </c>
      <c r="AM119" s="501"/>
    </row>
    <row r="120" spans="1:39" s="283" customFormat="1" ht="15.5" outlineLevel="1">
      <c r="A120" s="505"/>
      <c r="B120" s="324"/>
      <c r="C120" s="291"/>
      <c r="D120" s="291"/>
      <c r="E120" s="291"/>
      <c r="F120" s="291"/>
      <c r="G120" s="291"/>
      <c r="H120" s="291"/>
      <c r="I120" s="291"/>
      <c r="J120" s="291"/>
      <c r="K120" s="291"/>
      <c r="L120" s="291"/>
      <c r="M120" s="291"/>
      <c r="N120" s="291"/>
      <c r="O120" s="291"/>
      <c r="P120" s="291"/>
      <c r="Q120" s="291"/>
      <c r="R120" s="291"/>
      <c r="S120" s="291"/>
      <c r="T120" s="291"/>
      <c r="U120" s="291"/>
      <c r="V120" s="291"/>
      <c r="W120" s="291"/>
      <c r="X120" s="291"/>
      <c r="Y120" s="412"/>
      <c r="Z120" s="412"/>
      <c r="AA120" s="412"/>
      <c r="AB120" s="412"/>
      <c r="AC120" s="412"/>
      <c r="AD120" s="412"/>
      <c r="AE120" s="416"/>
      <c r="AF120" s="416"/>
      <c r="AG120" s="416"/>
      <c r="AH120" s="416"/>
      <c r="AI120" s="416"/>
      <c r="AJ120" s="416"/>
      <c r="AK120" s="416"/>
      <c r="AL120" s="416"/>
      <c r="AM120" s="313"/>
    </row>
    <row r="121" spans="1:39" s="283" customFormat="1" ht="15.5" outlineLevel="1">
      <c r="A121" s="505">
        <v>32</v>
      </c>
      <c r="B121" s="324" t="s">
        <v>491</v>
      </c>
      <c r="C121" s="291" t="s">
        <v>25</v>
      </c>
      <c r="D121" s="295"/>
      <c r="E121" s="295"/>
      <c r="F121" s="295"/>
      <c r="G121" s="295"/>
      <c r="H121" s="295"/>
      <c r="I121" s="295"/>
      <c r="J121" s="295"/>
      <c r="K121" s="295" t="s">
        <v>718</v>
      </c>
      <c r="L121" s="295"/>
      <c r="M121" s="295"/>
      <c r="N121" s="295">
        <v>0</v>
      </c>
      <c r="O121" s="295"/>
      <c r="P121" s="295"/>
      <c r="Q121" s="295"/>
      <c r="R121" s="295"/>
      <c r="S121" s="295"/>
      <c r="T121" s="295"/>
      <c r="U121" s="295"/>
      <c r="V121" s="295" t="s">
        <v>718</v>
      </c>
      <c r="W121" s="295"/>
      <c r="X121" s="295"/>
      <c r="Y121" s="410"/>
      <c r="Z121" s="410"/>
      <c r="AA121" s="410"/>
      <c r="AB121" s="410"/>
      <c r="AC121" s="410"/>
      <c r="AD121" s="410"/>
      <c r="AE121" s="415"/>
      <c r="AF121" s="415"/>
      <c r="AG121" s="415"/>
      <c r="AH121" s="415"/>
      <c r="AI121" s="415"/>
      <c r="AJ121" s="415"/>
      <c r="AK121" s="415"/>
      <c r="AL121" s="415"/>
      <c r="AM121" s="296">
        <f>SUM(Y121:AL121)</f>
        <v>0</v>
      </c>
    </row>
    <row r="122" spans="1:39" s="283" customFormat="1" ht="15.5" outlineLevel="1">
      <c r="A122" s="505"/>
      <c r="B122" s="324" t="s">
        <v>214</v>
      </c>
      <c r="C122" s="291" t="s">
        <v>163</v>
      </c>
      <c r="D122" s="295"/>
      <c r="E122" s="295"/>
      <c r="F122" s="295"/>
      <c r="G122" s="295"/>
      <c r="H122" s="295"/>
      <c r="I122" s="295"/>
      <c r="J122" s="295"/>
      <c r="K122" s="295" t="s">
        <v>718</v>
      </c>
      <c r="L122" s="295"/>
      <c r="M122" s="295"/>
      <c r="N122" s="295">
        <f>N121</f>
        <v>0</v>
      </c>
      <c r="O122" s="295"/>
      <c r="P122" s="295"/>
      <c r="Q122" s="295"/>
      <c r="R122" s="295"/>
      <c r="S122" s="295"/>
      <c r="T122" s="295"/>
      <c r="U122" s="295"/>
      <c r="V122" s="295" t="s">
        <v>718</v>
      </c>
      <c r="W122" s="295"/>
      <c r="X122" s="295"/>
      <c r="Y122" s="411">
        <f>Y121</f>
        <v>0</v>
      </c>
      <c r="Z122" s="411">
        <f t="shared" ref="Z122:AL122" si="31">Z121</f>
        <v>0</v>
      </c>
      <c r="AA122" s="411">
        <f t="shared" si="31"/>
        <v>0</v>
      </c>
      <c r="AB122" s="411">
        <f t="shared" si="31"/>
        <v>0</v>
      </c>
      <c r="AC122" s="411">
        <f t="shared" si="31"/>
        <v>0</v>
      </c>
      <c r="AD122" s="411">
        <f t="shared" si="31"/>
        <v>0</v>
      </c>
      <c r="AE122" s="411">
        <f t="shared" si="31"/>
        <v>0</v>
      </c>
      <c r="AF122" s="411">
        <f t="shared" si="31"/>
        <v>0</v>
      </c>
      <c r="AG122" s="411">
        <f t="shared" si="31"/>
        <v>0</v>
      </c>
      <c r="AH122" s="411">
        <f t="shared" si="31"/>
        <v>0</v>
      </c>
      <c r="AI122" s="411">
        <f t="shared" si="31"/>
        <v>0</v>
      </c>
      <c r="AJ122" s="411">
        <f t="shared" si="31"/>
        <v>0</v>
      </c>
      <c r="AK122" s="411">
        <f t="shared" si="31"/>
        <v>0</v>
      </c>
      <c r="AL122" s="411">
        <f t="shared" si="31"/>
        <v>0</v>
      </c>
      <c r="AM122" s="501"/>
    </row>
    <row r="123" spans="1:39" s="283" customFormat="1" ht="15.5" outlineLevel="1">
      <c r="A123" s="505"/>
      <c r="B123" s="324"/>
      <c r="C123" s="291"/>
      <c r="D123" s="291"/>
      <c r="E123" s="291"/>
      <c r="F123" s="291"/>
      <c r="G123" s="291"/>
      <c r="H123" s="291"/>
      <c r="I123" s="291"/>
      <c r="J123" s="291"/>
      <c r="K123" s="291"/>
      <c r="L123" s="291"/>
      <c r="M123" s="291"/>
      <c r="N123" s="291"/>
      <c r="O123" s="291"/>
      <c r="P123" s="291"/>
      <c r="Q123" s="291"/>
      <c r="R123" s="291"/>
      <c r="S123" s="291"/>
      <c r="T123" s="291"/>
      <c r="U123" s="291"/>
      <c r="V123" s="291"/>
      <c r="W123" s="291"/>
      <c r="X123" s="291"/>
      <c r="Y123" s="412"/>
      <c r="Z123" s="412"/>
      <c r="AA123" s="412"/>
      <c r="AB123" s="412"/>
      <c r="AC123" s="412"/>
      <c r="AD123" s="412"/>
      <c r="AE123" s="416"/>
      <c r="AF123" s="416"/>
      <c r="AG123" s="416"/>
      <c r="AH123" s="416"/>
      <c r="AI123" s="416"/>
      <c r="AJ123" s="416"/>
      <c r="AK123" s="416"/>
      <c r="AL123" s="416"/>
      <c r="AM123" s="313"/>
    </row>
    <row r="124" spans="1:39" s="283" customFormat="1" ht="15.5" outlineLevel="1">
      <c r="A124" s="505">
        <v>33</v>
      </c>
      <c r="B124" s="324" t="s">
        <v>492</v>
      </c>
      <c r="C124" s="291" t="s">
        <v>25</v>
      </c>
      <c r="D124" s="295"/>
      <c r="E124" s="295"/>
      <c r="F124" s="295"/>
      <c r="G124" s="295"/>
      <c r="H124" s="295"/>
      <c r="I124" s="295"/>
      <c r="J124" s="295"/>
      <c r="K124" s="295" t="s">
        <v>718</v>
      </c>
      <c r="L124" s="295"/>
      <c r="M124" s="295"/>
      <c r="N124" s="295">
        <v>12</v>
      </c>
      <c r="O124" s="295"/>
      <c r="P124" s="295"/>
      <c r="Q124" s="295"/>
      <c r="R124" s="295"/>
      <c r="S124" s="295"/>
      <c r="T124" s="295"/>
      <c r="U124" s="295"/>
      <c r="V124" s="295" t="s">
        <v>718</v>
      </c>
      <c r="W124" s="295"/>
      <c r="X124" s="295"/>
      <c r="Y124" s="410"/>
      <c r="Z124" s="410"/>
      <c r="AA124" s="410"/>
      <c r="AB124" s="410"/>
      <c r="AC124" s="410"/>
      <c r="AD124" s="410"/>
      <c r="AE124" s="415"/>
      <c r="AF124" s="415"/>
      <c r="AG124" s="415"/>
      <c r="AH124" s="415"/>
      <c r="AI124" s="415"/>
      <c r="AJ124" s="415"/>
      <c r="AK124" s="415"/>
      <c r="AL124" s="415"/>
      <c r="AM124" s="296">
        <f>SUM(Y124:AL124)</f>
        <v>0</v>
      </c>
    </row>
    <row r="125" spans="1:39" s="283" customFormat="1" ht="15.5" outlineLevel="1">
      <c r="A125" s="505"/>
      <c r="B125" s="324" t="s">
        <v>214</v>
      </c>
      <c r="C125" s="291" t="s">
        <v>163</v>
      </c>
      <c r="D125" s="295"/>
      <c r="E125" s="295"/>
      <c r="F125" s="295"/>
      <c r="G125" s="295"/>
      <c r="H125" s="295"/>
      <c r="I125" s="295"/>
      <c r="J125" s="295"/>
      <c r="K125" s="295" t="s">
        <v>718</v>
      </c>
      <c r="L125" s="295"/>
      <c r="M125" s="295"/>
      <c r="N125" s="295">
        <f>N124</f>
        <v>12</v>
      </c>
      <c r="O125" s="295"/>
      <c r="P125" s="295"/>
      <c r="Q125" s="295"/>
      <c r="R125" s="295"/>
      <c r="S125" s="295"/>
      <c r="T125" s="295"/>
      <c r="U125" s="295"/>
      <c r="V125" s="295" t="s">
        <v>718</v>
      </c>
      <c r="W125" s="295"/>
      <c r="X125" s="295"/>
      <c r="Y125" s="411">
        <f>Y124</f>
        <v>0</v>
      </c>
      <c r="Z125" s="411">
        <f t="shared" ref="Z125:AL125" si="32">Z124</f>
        <v>0</v>
      </c>
      <c r="AA125" s="411">
        <f t="shared" si="32"/>
        <v>0</v>
      </c>
      <c r="AB125" s="411">
        <f t="shared" si="32"/>
        <v>0</v>
      </c>
      <c r="AC125" s="411">
        <f t="shared" si="32"/>
        <v>0</v>
      </c>
      <c r="AD125" s="411">
        <f t="shared" si="32"/>
        <v>0</v>
      </c>
      <c r="AE125" s="411">
        <f t="shared" si="32"/>
        <v>0</v>
      </c>
      <c r="AF125" s="411">
        <f t="shared" si="32"/>
        <v>0</v>
      </c>
      <c r="AG125" s="411">
        <f t="shared" si="32"/>
        <v>0</v>
      </c>
      <c r="AH125" s="411">
        <f t="shared" si="32"/>
        <v>0</v>
      </c>
      <c r="AI125" s="411">
        <f t="shared" si="32"/>
        <v>0</v>
      </c>
      <c r="AJ125" s="411">
        <f t="shared" si="32"/>
        <v>0</v>
      </c>
      <c r="AK125" s="411">
        <f t="shared" si="32"/>
        <v>0</v>
      </c>
      <c r="AL125" s="411">
        <f t="shared" si="32"/>
        <v>0</v>
      </c>
      <c r="AM125" s="501"/>
    </row>
    <row r="126" spans="1:39" s="283" customFormat="1" ht="15.5" outlineLevel="1">
      <c r="A126" s="505"/>
      <c r="B126" s="315"/>
      <c r="C126" s="325"/>
      <c r="D126" s="326"/>
      <c r="E126" s="326"/>
      <c r="F126" s="326"/>
      <c r="G126" s="326"/>
      <c r="H126" s="326"/>
      <c r="I126" s="326"/>
      <c r="J126" s="326"/>
      <c r="K126" s="326"/>
      <c r="L126" s="326"/>
      <c r="M126" s="326"/>
      <c r="N126" s="326"/>
      <c r="O126" s="326"/>
      <c r="P126" s="326"/>
      <c r="Q126" s="326"/>
      <c r="R126" s="326"/>
      <c r="S126" s="326"/>
      <c r="T126" s="326"/>
      <c r="U126" s="326"/>
      <c r="V126" s="326"/>
      <c r="W126" s="326"/>
      <c r="X126" s="326"/>
      <c r="Y126" s="412"/>
      <c r="Z126" s="412"/>
      <c r="AA126" s="412"/>
      <c r="AB126" s="412"/>
      <c r="AC126" s="412"/>
      <c r="AD126" s="412"/>
      <c r="AE126" s="412"/>
      <c r="AF126" s="412"/>
      <c r="AG126" s="412"/>
      <c r="AH126" s="412"/>
      <c r="AI126" s="412"/>
      <c r="AJ126" s="412"/>
      <c r="AK126" s="412"/>
      <c r="AL126" s="412"/>
      <c r="AM126" s="306"/>
    </row>
    <row r="127" spans="1:39" s="283" customFormat="1" ht="15.5">
      <c r="A127" s="505"/>
      <c r="B127" s="327" t="s">
        <v>237</v>
      </c>
      <c r="C127" s="328"/>
      <c r="D127" s="328">
        <f>SUM(D22:D125)</f>
        <v>0</v>
      </c>
      <c r="E127" s="328">
        <f t="shared" ref="E127:M127" si="33">SUM(E22:E125)</f>
        <v>0</v>
      </c>
      <c r="F127" s="328">
        <f t="shared" si="33"/>
        <v>0</v>
      </c>
      <c r="G127" s="328">
        <f t="shared" si="33"/>
        <v>0</v>
      </c>
      <c r="H127" s="328">
        <f t="shared" si="33"/>
        <v>0</v>
      </c>
      <c r="I127" s="328">
        <f t="shared" si="33"/>
        <v>0</v>
      </c>
      <c r="J127" s="328">
        <f t="shared" si="33"/>
        <v>0</v>
      </c>
      <c r="K127" s="328">
        <f t="shared" si="33"/>
        <v>3151670.1931202235</v>
      </c>
      <c r="L127" s="328">
        <f t="shared" si="33"/>
        <v>0</v>
      </c>
      <c r="M127" s="328">
        <f t="shared" si="33"/>
        <v>0</v>
      </c>
      <c r="N127" s="328"/>
      <c r="O127" s="328">
        <f>SUM(O22:O125)</f>
        <v>0</v>
      </c>
      <c r="P127" s="328">
        <f t="shared" ref="P127:X127" si="34">SUM(P22:P125)</f>
        <v>0</v>
      </c>
      <c r="Q127" s="328">
        <f t="shared" si="34"/>
        <v>0</v>
      </c>
      <c r="R127" s="328">
        <f t="shared" si="34"/>
        <v>0</v>
      </c>
      <c r="S127" s="328">
        <f t="shared" si="34"/>
        <v>0</v>
      </c>
      <c r="T127" s="328">
        <f t="shared" si="34"/>
        <v>0</v>
      </c>
      <c r="U127" s="328">
        <f t="shared" si="34"/>
        <v>0</v>
      </c>
      <c r="V127" s="328">
        <f t="shared" si="34"/>
        <v>682.74581386566797</v>
      </c>
      <c r="W127" s="328">
        <f t="shared" si="34"/>
        <v>0</v>
      </c>
      <c r="X127" s="328">
        <f t="shared" si="34"/>
        <v>0</v>
      </c>
      <c r="Y127" s="329">
        <f>IF(Y21="kWh",SUMPRODUCT(D22:D125,Y22:Y125))</f>
        <v>0</v>
      </c>
      <c r="Z127" s="329">
        <f>IF(Z21="kWh",SUMPRODUCT(D22:D125,Z22:Z125))</f>
        <v>0</v>
      </c>
      <c r="AA127" s="329">
        <f>IF(AA21="kW",SUMPRODUCT(N22:N125,O22:O125,AA22:AA125),SUMPRODUCT(D22:D125,AA22:AA125))</f>
        <v>0</v>
      </c>
      <c r="AB127" s="329">
        <f>IF(AB21="kW",SUMPRODUCT(N22:N125,O22:O125,AB22:AB125),SUMPRODUCT(D22:D125,AB22:AB125))</f>
        <v>0</v>
      </c>
      <c r="AC127" s="329">
        <f>IF(AC21="kW",SUMPRODUCT(N22:N125,O22:O125,AC22:AC125),SUMPRODUCT(D22:D125,AC22:AC125))</f>
        <v>0</v>
      </c>
      <c r="AD127" s="329">
        <f>IF(AD21="kW",SUMPRODUCT(N22:N125,O22:O125,AD22:AD125),SUMPRODUCT(D22:D125,AD22:AD125))</f>
        <v>0</v>
      </c>
      <c r="AE127" s="329">
        <f>IF(AE21="kW",SUMPRODUCT(N22:N125,O22:O125,AE22:AE125),SUMPRODUCT(D22:D125,AE22:AE125))</f>
        <v>0</v>
      </c>
      <c r="AF127" s="329">
        <f>IF(AF21="kW",SUMPRODUCT(N22:N125,O22:O125,AF22:AF125),SUMPRODUCT(D22:D125,AF22:AF125))</f>
        <v>0</v>
      </c>
      <c r="AG127" s="329">
        <f>IF(AG21="kW",SUMPRODUCT(N22:N125,O22:O125,AG22:AG125),SUMPRODUCT(D22:D125,AG22:AG125))</f>
        <v>0</v>
      </c>
      <c r="AH127" s="329">
        <f>IF(AH21="kW",SUMPRODUCT(N22:N125,O22:O125,AH22:AH125),SUMPRODUCT(D22:D125,AH22:AH125))</f>
        <v>0</v>
      </c>
      <c r="AI127" s="329">
        <f>IF(AI21="kW",SUMPRODUCT(N22:N125,O22:O125,AI22:AI125),SUMPRODUCT(D22:D125,AI22:AI125))</f>
        <v>0</v>
      </c>
      <c r="AJ127" s="329">
        <f>IF(AJ21="kW",SUMPRODUCT(N22:N125,O22:O125,AJ22:AJ125),SUMPRODUCT(D22:D125,AJ22:AJ125))</f>
        <v>0</v>
      </c>
      <c r="AK127" s="329">
        <f>IF(AK21="kW",SUMPRODUCT(N22:N125,O22:O125,AK22:AK125),SUMPRODUCT(D22:D125,AK22:AK125))</f>
        <v>0</v>
      </c>
      <c r="AL127" s="329">
        <f>IF(AL21="kW",SUMPRODUCT(N22:N125,O22:O125,AL22:AL125),SUMPRODUCT(D22:D125,AL22:AL125))</f>
        <v>0</v>
      </c>
      <c r="AM127" s="330"/>
    </row>
    <row r="128" spans="1:39" s="283" customFormat="1" ht="15.5">
      <c r="A128" s="505"/>
      <c r="B128" s="331" t="s">
        <v>238</v>
      </c>
      <c r="C128" s="328"/>
      <c r="D128" s="328"/>
      <c r="E128" s="328"/>
      <c r="F128" s="328"/>
      <c r="G128" s="328"/>
      <c r="H128" s="328"/>
      <c r="I128" s="328"/>
      <c r="J128" s="328"/>
      <c r="K128" s="328"/>
      <c r="L128" s="328"/>
      <c r="M128" s="328"/>
      <c r="N128" s="328"/>
      <c r="O128" s="328"/>
      <c r="P128" s="328"/>
      <c r="Q128" s="328"/>
      <c r="R128" s="328"/>
      <c r="S128" s="328"/>
      <c r="T128" s="328"/>
      <c r="U128" s="328"/>
      <c r="V128" s="328"/>
      <c r="W128" s="328"/>
      <c r="X128" s="328"/>
      <c r="Y128" s="328">
        <f>HLOOKUP(Y20,'2. LRAMVA Threshold'!$B$42:$Q$53,3,FALSE)</f>
        <v>0</v>
      </c>
      <c r="Z128" s="328">
        <f>HLOOKUP(Z20,'2. LRAMVA Threshold'!$B$42:$Q$53,3,FALSE)</f>
        <v>0</v>
      </c>
      <c r="AA128" s="328">
        <f>HLOOKUP(AA20,'2. LRAMVA Threshold'!$B$42:$Q$53,3,FALSE)</f>
        <v>0</v>
      </c>
      <c r="AB128" s="328">
        <f>HLOOKUP(AB20,'2. LRAMVA Threshold'!$B$42:$Q$53,3,FALSE)</f>
        <v>0</v>
      </c>
      <c r="AC128" s="328">
        <f>HLOOKUP(AC20,'2. LRAMVA Threshold'!$B$42:$Q$53,3,FALSE)</f>
        <v>0</v>
      </c>
      <c r="AD128" s="328">
        <f>HLOOKUP(AD20,'2. LRAMVA Threshold'!$B$42:$Q$53,3,FALSE)</f>
        <v>0</v>
      </c>
      <c r="AE128" s="328">
        <f>HLOOKUP(AE20,'2. LRAMVA Threshold'!$B$42:$Q$53,3,FALSE)</f>
        <v>0</v>
      </c>
      <c r="AF128" s="328">
        <f>HLOOKUP(AF20,'2. LRAMVA Threshold'!$B$42:$Q$53,3,FALSE)</f>
        <v>0</v>
      </c>
      <c r="AG128" s="328">
        <f>HLOOKUP(AG20,'2. LRAMVA Threshold'!$B$42:$Q$53,3,FALSE)</f>
        <v>0</v>
      </c>
      <c r="AH128" s="328">
        <f>HLOOKUP(AH20,'2. LRAMVA Threshold'!$B$42:$Q$53,3,FALSE)</f>
        <v>0</v>
      </c>
      <c r="AI128" s="328">
        <f>HLOOKUP(AI20,'2. LRAMVA Threshold'!$B$42:$Q$53,3,FALSE)</f>
        <v>0</v>
      </c>
      <c r="AJ128" s="328">
        <f>HLOOKUP(AJ20,'2. LRAMVA Threshold'!$B$42:$Q$53,3,FALSE)</f>
        <v>0</v>
      </c>
      <c r="AK128" s="328">
        <f>HLOOKUP(AK20,'2. LRAMVA Threshold'!$B$42:$Q$53,3,FALSE)</f>
        <v>0</v>
      </c>
      <c r="AL128" s="328">
        <f>HLOOKUP(AL20,'2. LRAMVA Threshold'!$B$42:$Q$53,3,FALSE)</f>
        <v>0</v>
      </c>
      <c r="AM128" s="332"/>
    </row>
    <row r="129" spans="1:40" s="303" customFormat="1" ht="15.5">
      <c r="A129" s="507"/>
      <c r="B129" s="324"/>
      <c r="C129" s="333"/>
      <c r="D129" s="334"/>
      <c r="E129" s="334"/>
      <c r="F129" s="334"/>
      <c r="G129" s="334"/>
      <c r="H129" s="334"/>
      <c r="I129" s="334"/>
      <c r="J129" s="334"/>
      <c r="K129" s="334"/>
      <c r="L129" s="334"/>
      <c r="M129" s="334"/>
      <c r="N129" s="334"/>
      <c r="O129" s="335"/>
      <c r="P129" s="334"/>
      <c r="Q129" s="334"/>
      <c r="R129" s="334"/>
      <c r="S129" s="336"/>
      <c r="T129" s="336"/>
      <c r="U129" s="336"/>
      <c r="V129" s="336"/>
      <c r="W129" s="334"/>
      <c r="X129" s="334"/>
      <c r="Y129" s="300"/>
      <c r="Z129" s="300"/>
      <c r="AA129" s="300"/>
      <c r="AB129" s="300"/>
      <c r="AC129" s="300"/>
      <c r="AD129" s="300"/>
      <c r="AE129" s="300"/>
      <c r="AF129" s="300"/>
      <c r="AG129" s="300"/>
      <c r="AH129" s="300"/>
      <c r="AI129" s="300"/>
      <c r="AJ129" s="300"/>
      <c r="AK129" s="300"/>
      <c r="AL129" s="300"/>
      <c r="AM129" s="337"/>
    </row>
    <row r="130" spans="1:40" s="344" customFormat="1" ht="15.5">
      <c r="A130" s="504"/>
      <c r="B130" s="324" t="s">
        <v>164</v>
      </c>
      <c r="C130" s="338"/>
      <c r="D130" s="338"/>
      <c r="E130" s="338"/>
      <c r="F130" s="338"/>
      <c r="G130" s="338"/>
      <c r="H130" s="338"/>
      <c r="I130" s="338"/>
      <c r="J130" s="338"/>
      <c r="K130" s="338"/>
      <c r="L130" s="338"/>
      <c r="M130" s="338"/>
      <c r="N130" s="338"/>
      <c r="O130" s="338"/>
      <c r="P130" s="338"/>
      <c r="Q130" s="338"/>
      <c r="R130" s="338"/>
      <c r="S130" s="338"/>
      <c r="T130" s="339"/>
      <c r="U130" s="339"/>
      <c r="V130" s="339"/>
      <c r="W130" s="340"/>
      <c r="X130" s="340"/>
      <c r="Y130" s="341">
        <f>HLOOKUP(Y$20,'3.  Distribution Rates'!$C$122:$P$133,3,FALSE)</f>
        <v>1.43E-2</v>
      </c>
      <c r="Z130" s="341">
        <f>HLOOKUP(Z$20,'3.  Distribution Rates'!$C$122:$P$133,3,FALSE)</f>
        <v>1.9099999999999999E-2</v>
      </c>
      <c r="AA130" s="341">
        <f>HLOOKUP(AA$20,'3.  Distribution Rates'!$C$122:$P$133,3,FALSE)</f>
        <v>4.58</v>
      </c>
      <c r="AB130" s="341">
        <f>HLOOKUP(AB$20,'3.  Distribution Rates'!$C$122:$P$133,3,FALSE)</f>
        <v>4.7081</v>
      </c>
      <c r="AC130" s="341">
        <f>HLOOKUP(AC$20,'3.  Distribution Rates'!$C$122:$P$133,3,FALSE)</f>
        <v>15.208500000000001</v>
      </c>
      <c r="AD130" s="341">
        <f>HLOOKUP(AD$20,'3.  Distribution Rates'!$C$122:$P$133,3,FALSE)</f>
        <v>0</v>
      </c>
      <c r="AE130" s="341">
        <f>HLOOKUP(AE$20,'3.  Distribution Rates'!$C$122:$P$133,3,FALSE)</f>
        <v>0</v>
      </c>
      <c r="AF130" s="341">
        <f>HLOOKUP(AF$20,'3.  Distribution Rates'!$C$122:$P$133,3,FALSE)</f>
        <v>0</v>
      </c>
      <c r="AG130" s="341">
        <f>HLOOKUP(AG$20,'3.  Distribution Rates'!$C$122:$P$133,3,FALSE)</f>
        <v>0</v>
      </c>
      <c r="AH130" s="341">
        <f>HLOOKUP(AH$20,'3.  Distribution Rates'!$C$122:$P$133,3,FALSE)</f>
        <v>0</v>
      </c>
      <c r="AI130" s="341">
        <f>HLOOKUP(AI$20,'3.  Distribution Rates'!$C$122:$P$133,3,FALSE)</f>
        <v>0</v>
      </c>
      <c r="AJ130" s="341">
        <f>HLOOKUP(AJ$20,'3.  Distribution Rates'!$C$122:$P$133,3,FALSE)</f>
        <v>0</v>
      </c>
      <c r="AK130" s="341">
        <f>HLOOKUP(AK$20,'3.  Distribution Rates'!$C$122:$P$133,3,FALSE)</f>
        <v>0</v>
      </c>
      <c r="AL130" s="341">
        <f>HLOOKUP(AL$20,'3.  Distribution Rates'!$C$122:$P$133,3,FALSE)</f>
        <v>0</v>
      </c>
      <c r="AM130" s="342"/>
      <c r="AN130" s="343"/>
    </row>
    <row r="131" spans="1:40" s="303" customFormat="1" ht="15.5">
      <c r="A131" s="507"/>
      <c r="B131" s="298" t="s">
        <v>253</v>
      </c>
      <c r="C131" s="345"/>
      <c r="D131" s="336"/>
      <c r="E131" s="334"/>
      <c r="F131" s="334"/>
      <c r="G131" s="334"/>
      <c r="H131" s="334"/>
      <c r="I131" s="334"/>
      <c r="J131" s="334"/>
      <c r="K131" s="334"/>
      <c r="L131" s="334"/>
      <c r="M131" s="334"/>
      <c r="N131" s="334"/>
      <c r="O131" s="300"/>
      <c r="P131" s="334"/>
      <c r="Q131" s="334"/>
      <c r="R131" s="334"/>
      <c r="S131" s="336"/>
      <c r="T131" s="336"/>
      <c r="U131" s="336"/>
      <c r="V131" s="336"/>
      <c r="W131" s="334"/>
      <c r="X131" s="334"/>
      <c r="Y131" s="346">
        <f t="shared" ref="Y131:AD131" si="35">Y127*Y130</f>
        <v>0</v>
      </c>
      <c r="Z131" s="346">
        <f t="shared" si="35"/>
        <v>0</v>
      </c>
      <c r="AA131" s="347">
        <f t="shared" si="35"/>
        <v>0</v>
      </c>
      <c r="AB131" s="347">
        <f t="shared" si="35"/>
        <v>0</v>
      </c>
      <c r="AC131" s="347">
        <f t="shared" si="35"/>
        <v>0</v>
      </c>
      <c r="AD131" s="347">
        <f t="shared" si="35"/>
        <v>0</v>
      </c>
      <c r="AE131" s="347">
        <f>AE127*AE130</f>
        <v>0</v>
      </c>
      <c r="AF131" s="347">
        <f t="shared" ref="AF131:AL131" si="36">AF127*AF130</f>
        <v>0</v>
      </c>
      <c r="AG131" s="347">
        <f t="shared" si="36"/>
        <v>0</v>
      </c>
      <c r="AH131" s="347">
        <f t="shared" si="36"/>
        <v>0</v>
      </c>
      <c r="AI131" s="347">
        <f t="shared" si="36"/>
        <v>0</v>
      </c>
      <c r="AJ131" s="347">
        <f t="shared" si="36"/>
        <v>0</v>
      </c>
      <c r="AK131" s="347">
        <f t="shared" si="36"/>
        <v>0</v>
      </c>
      <c r="AL131" s="347">
        <f t="shared" si="36"/>
        <v>0</v>
      </c>
      <c r="AM131" s="407">
        <f>SUM(Y131:AL131)</f>
        <v>0</v>
      </c>
    </row>
    <row r="132" spans="1:40" s="303" customFormat="1" ht="15.5">
      <c r="A132" s="507"/>
      <c r="B132" s="349" t="s">
        <v>210</v>
      </c>
      <c r="C132" s="345"/>
      <c r="D132" s="350"/>
      <c r="E132" s="334"/>
      <c r="F132" s="334"/>
      <c r="G132" s="334"/>
      <c r="H132" s="334"/>
      <c r="I132" s="334"/>
      <c r="J132" s="334"/>
      <c r="K132" s="334"/>
      <c r="L132" s="334"/>
      <c r="M132" s="334"/>
      <c r="N132" s="334"/>
      <c r="O132" s="300"/>
      <c r="P132" s="334"/>
      <c r="Q132" s="334"/>
      <c r="R132" s="334"/>
      <c r="S132" s="336"/>
      <c r="T132" s="336"/>
      <c r="U132" s="336"/>
      <c r="V132" s="336"/>
      <c r="W132" s="334"/>
      <c r="X132" s="334"/>
      <c r="Y132" s="347">
        <f t="shared" ref="Y132:AD132" si="37">Y128*Y130</f>
        <v>0</v>
      </c>
      <c r="Z132" s="347">
        <f t="shared" si="37"/>
        <v>0</v>
      </c>
      <c r="AA132" s="347">
        <f t="shared" si="37"/>
        <v>0</v>
      </c>
      <c r="AB132" s="347">
        <f t="shared" si="37"/>
        <v>0</v>
      </c>
      <c r="AC132" s="347">
        <f t="shared" si="37"/>
        <v>0</v>
      </c>
      <c r="AD132" s="347">
        <f t="shared" si="37"/>
        <v>0</v>
      </c>
      <c r="AE132" s="347">
        <f>AE128*AE130</f>
        <v>0</v>
      </c>
      <c r="AF132" s="347">
        <f t="shared" ref="AF132:AL132" si="38">AF128*AF130</f>
        <v>0</v>
      </c>
      <c r="AG132" s="347">
        <f t="shared" si="38"/>
        <v>0</v>
      </c>
      <c r="AH132" s="347">
        <f t="shared" si="38"/>
        <v>0</v>
      </c>
      <c r="AI132" s="347">
        <f t="shared" si="38"/>
        <v>0</v>
      </c>
      <c r="AJ132" s="347">
        <f t="shared" si="38"/>
        <v>0</v>
      </c>
      <c r="AK132" s="347">
        <f t="shared" si="38"/>
        <v>0</v>
      </c>
      <c r="AL132" s="347">
        <f t="shared" si="38"/>
        <v>0</v>
      </c>
      <c r="AM132" s="407">
        <f>SUM(Y132:AL132)</f>
        <v>0</v>
      </c>
    </row>
    <row r="133" spans="1:40" s="350" customFormat="1" ht="17.25" customHeight="1">
      <c r="A133" s="509"/>
      <c r="B133" s="349" t="s">
        <v>256</v>
      </c>
      <c r="C133" s="345"/>
      <c r="E133" s="334"/>
      <c r="F133" s="334"/>
      <c r="G133" s="334"/>
      <c r="H133" s="334"/>
      <c r="I133" s="334"/>
      <c r="J133" s="334"/>
      <c r="K133" s="334"/>
      <c r="L133" s="334"/>
      <c r="M133" s="334"/>
      <c r="N133" s="334"/>
      <c r="O133" s="300"/>
      <c r="P133" s="334"/>
      <c r="Q133" s="334"/>
      <c r="R133" s="334"/>
      <c r="W133" s="334"/>
      <c r="X133" s="334"/>
      <c r="Y133" s="351"/>
      <c r="Z133" s="351"/>
      <c r="AA133" s="351"/>
      <c r="AB133" s="351"/>
      <c r="AC133" s="351"/>
      <c r="AD133" s="351"/>
      <c r="AE133" s="351"/>
      <c r="AF133" s="351"/>
      <c r="AG133" s="351"/>
      <c r="AH133" s="351"/>
      <c r="AI133" s="351"/>
      <c r="AJ133" s="351"/>
      <c r="AK133" s="351"/>
      <c r="AL133" s="351"/>
      <c r="AM133" s="407">
        <f>AM131-AM132</f>
        <v>0</v>
      </c>
    </row>
    <row r="134" spans="1:40" s="354" customFormat="1" ht="19.5" customHeight="1">
      <c r="A134" s="504"/>
      <c r="B134" s="324"/>
      <c r="C134" s="350"/>
      <c r="D134" s="350"/>
      <c r="E134" s="334"/>
      <c r="F134" s="334"/>
      <c r="G134" s="334"/>
      <c r="H134" s="334"/>
      <c r="I134" s="334"/>
      <c r="J134" s="334"/>
      <c r="K134" s="334"/>
      <c r="L134" s="334"/>
      <c r="M134" s="334"/>
      <c r="N134" s="334"/>
      <c r="O134" s="300"/>
      <c r="P134" s="334"/>
      <c r="Q134" s="334"/>
      <c r="R134" s="334"/>
      <c r="S134" s="350"/>
      <c r="T134" s="345"/>
      <c r="U134" s="350"/>
      <c r="V134" s="350"/>
      <c r="W134" s="334"/>
      <c r="X134" s="334"/>
      <c r="Y134" s="352"/>
      <c r="Z134" s="352"/>
      <c r="AA134" s="352"/>
      <c r="AB134" s="352"/>
      <c r="AC134" s="352"/>
      <c r="AD134" s="352"/>
      <c r="AE134" s="352"/>
      <c r="AF134" s="352"/>
      <c r="AG134" s="352"/>
      <c r="AH134" s="352"/>
      <c r="AI134" s="352"/>
      <c r="AJ134" s="352"/>
      <c r="AK134" s="352"/>
      <c r="AL134" s="352"/>
      <c r="AM134" s="353"/>
    </row>
    <row r="135" spans="1:40" s="283" customFormat="1" ht="15.5">
      <c r="A135" s="505"/>
      <c r="B135" s="355" t="s">
        <v>215</v>
      </c>
      <c r="C135" s="356"/>
      <c r="D135" s="279"/>
      <c r="E135" s="279"/>
      <c r="F135" s="279"/>
      <c r="G135" s="279"/>
      <c r="H135" s="279"/>
      <c r="I135" s="279"/>
      <c r="J135" s="279"/>
      <c r="K135" s="279"/>
      <c r="L135" s="279"/>
      <c r="M135" s="279"/>
      <c r="N135" s="279"/>
      <c r="O135" s="357"/>
      <c r="P135" s="279"/>
      <c r="Q135" s="279"/>
      <c r="R135" s="279"/>
      <c r="S135" s="304"/>
      <c r="T135" s="309"/>
      <c r="U135" s="309"/>
      <c r="V135" s="279"/>
      <c r="W135" s="279"/>
      <c r="X135" s="309"/>
      <c r="Y135" s="291">
        <f>SUMPRODUCT(E22:E125,Y22:Y125)</f>
        <v>0</v>
      </c>
      <c r="Z135" s="291">
        <f>SUMPRODUCT(E22:E125,Z22:Z125)</f>
        <v>0</v>
      </c>
      <c r="AA135" s="291">
        <f>IF(AA21="kW",SUMPRODUCT(N22:N125,P22:P125,AA22:AA125),SUMPRODUCT(E22:E125,AA22:AA125))</f>
        <v>0</v>
      </c>
      <c r="AB135" s="291">
        <f>IF(AB21="kW",SUMPRODUCT(N22:N125,P22:P125,AB22:AB125),SUMPRODUCT(E22:E125,AB22:AB125))</f>
        <v>0</v>
      </c>
      <c r="AC135" s="291">
        <f>IF(AC21="kW",SUMPRODUCT(N22:N125,P22:P125,AC22:AC125),SUMPRODUCT(E22:E125,AC22:AC125))</f>
        <v>0</v>
      </c>
      <c r="AD135" s="291">
        <f>IF(AD21="kW",SUMPRODUCT(N22:N125,P22:P125,AD22:AD125),SUMPRODUCT(E22:E125, AD22:AD125))</f>
        <v>0</v>
      </c>
      <c r="AE135" s="291">
        <f>IF(AE21="kW",SUMPRODUCT(N22:N125,P22:P125,AE22:AE125),SUMPRODUCT(E22:E125,AE22:AE125))</f>
        <v>0</v>
      </c>
      <c r="AF135" s="291">
        <f>IF(AF21="kW",SUMPRODUCT(N22:N125,P22:P125,AF22:AF125),SUMPRODUCT(E22:E125,AF22:AF125))</f>
        <v>0</v>
      </c>
      <c r="AG135" s="291">
        <f>IF(AG21="kW",SUMPRODUCT(N22:N125,P22:P125,AG22:AG125),SUMPRODUCT(E22:E125,AG22:AG125))</f>
        <v>0</v>
      </c>
      <c r="AH135" s="291">
        <f>IF(AH21="kW",SUMPRODUCT(N22:N125,P22:P125,AH22:AH125),SUMPRODUCT(E22:E125,AH22:AH125))</f>
        <v>0</v>
      </c>
      <c r="AI135" s="291">
        <f>IF(AI21="kW",SUMPRODUCT(N22:N125,P22:P125,AI22:AI125),SUMPRODUCT(E22:E125,AI22:AI125))</f>
        <v>0</v>
      </c>
      <c r="AJ135" s="291">
        <f>IF(AJ21="kW",SUMPRODUCT(N22:N125,P22:P125,AJ22:AJ125),SUMPRODUCT(E22:E125,AJ22:AJ125))</f>
        <v>0</v>
      </c>
      <c r="AK135" s="291">
        <f>IF(AK21="kW",SUMPRODUCT(N22:N125,P22:P125,AK22:AK125),SUMPRODUCT(E22:E125,AK22:AK125))</f>
        <v>0</v>
      </c>
      <c r="AL135" s="291">
        <f>IF(AL21="kW",SUMPRODUCT(N22:N125,P22:P125,AL22:AL125),SUMPRODUCT(E22:E125,AL22:AL125))</f>
        <v>0</v>
      </c>
      <c r="AM135" s="337"/>
    </row>
    <row r="136" spans="1:40" s="283" customFormat="1" ht="15.5">
      <c r="A136" s="505"/>
      <c r="B136" s="355" t="s">
        <v>216</v>
      </c>
      <c r="C136" s="356"/>
      <c r="D136" s="279"/>
      <c r="E136" s="279"/>
      <c r="F136" s="279"/>
      <c r="G136" s="279"/>
      <c r="H136" s="279"/>
      <c r="I136" s="279"/>
      <c r="J136" s="279"/>
      <c r="K136" s="279"/>
      <c r="L136" s="279"/>
      <c r="M136" s="279"/>
      <c r="N136" s="279"/>
      <c r="O136" s="357"/>
      <c r="P136" s="279"/>
      <c r="Q136" s="279"/>
      <c r="R136" s="279"/>
      <c r="S136" s="304"/>
      <c r="T136" s="309"/>
      <c r="U136" s="309"/>
      <c r="V136" s="279"/>
      <c r="W136" s="279"/>
      <c r="X136" s="309"/>
      <c r="Y136" s="291">
        <f>SUMPRODUCT(F22:F125,Y22:Y125)</f>
        <v>0</v>
      </c>
      <c r="Z136" s="291">
        <f>SUMPRODUCT(F22:F125,Z22:Z125)</f>
        <v>0</v>
      </c>
      <c r="AA136" s="291">
        <f>IF(AA21="kW",SUMPRODUCT(N22:N125,Q22:Q125,AA22:AA125),SUMPRODUCT(F22:F125,AA22:AA125))</f>
        <v>0</v>
      </c>
      <c r="AB136" s="291">
        <f>IF(AB21="kW",SUMPRODUCT(N22:N125,Q22:Q125,AB22:AB125),SUMPRODUCT(F22:F125,AB22:AB125))</f>
        <v>0</v>
      </c>
      <c r="AC136" s="291">
        <f>IF(AC21="kW",SUMPRODUCT(N22:N125,Q22:Q125,AC22:AC125),SUMPRODUCT(F22:F125, AC22:AC125))</f>
        <v>0</v>
      </c>
      <c r="AD136" s="291">
        <f>IF(AD21="kW",SUMPRODUCT(N22:N125,Q22:Q125,AD22:AD125),SUMPRODUCT(F22:F125, AD22:AD125))</f>
        <v>0</v>
      </c>
      <c r="AE136" s="291">
        <f>IF(AE21="kW",SUMPRODUCT(N22:N125,Q22:Q125,AE22:AE125),SUMPRODUCT(F22:F125,AE22:AE125))</f>
        <v>0</v>
      </c>
      <c r="AF136" s="291">
        <f>IF(AF21="kW",SUMPRODUCT(N22:N125,Q22:Q125,AF22:AF125),SUMPRODUCT(F22:F125,AF22:AF125))</f>
        <v>0</v>
      </c>
      <c r="AG136" s="291">
        <f>IF(AG21="kW",SUMPRODUCT(N22:N125,Q22:Q125,AG22:AG125),SUMPRODUCT(F22:F125,AG22:AG125))</f>
        <v>0</v>
      </c>
      <c r="AH136" s="291">
        <f>IF(AH21="kW",SUMPRODUCT(N22:N125,Q22:Q125,AH22:AH125),SUMPRODUCT(F22:F125,AH22:AH125))</f>
        <v>0</v>
      </c>
      <c r="AI136" s="291">
        <f>IF(AI21="kW",SUMPRODUCT(N22:N125,Q22:Q125,AI22:AI125),SUMPRODUCT(F22:F125,AI22:AI125))</f>
        <v>0</v>
      </c>
      <c r="AJ136" s="291">
        <f>IF(AJ21="kW",SUMPRODUCT(N22:N125,Q22:Q125,AJ22:AJ125),SUMPRODUCT(F22:F125,AJ22:AJ125))</f>
        <v>0</v>
      </c>
      <c r="AK136" s="291">
        <f>IF(AK21="kW",SUMPRODUCT(N22:N125,Q22:Q125,AK22:AK125),SUMPRODUCT(F22:F125,AK22:AK125))</f>
        <v>0</v>
      </c>
      <c r="AL136" s="291">
        <f>IF(AL21="kW",SUMPRODUCT(N22:N125,Q22:Q125,AL22:AL125),SUMPRODUCT(F22:F125,AL22:AL125))</f>
        <v>0</v>
      </c>
      <c r="AM136" s="337"/>
    </row>
    <row r="137" spans="1:40" s="283" customFormat="1" ht="15.5">
      <c r="A137" s="505"/>
      <c r="B137" s="355" t="s">
        <v>217</v>
      </c>
      <c r="C137" s="356"/>
      <c r="D137" s="279"/>
      <c r="E137" s="279"/>
      <c r="F137" s="279"/>
      <c r="G137" s="279"/>
      <c r="H137" s="279"/>
      <c r="I137" s="279"/>
      <c r="J137" s="279"/>
      <c r="K137" s="279"/>
      <c r="L137" s="279"/>
      <c r="M137" s="279"/>
      <c r="N137" s="279"/>
      <c r="O137" s="357"/>
      <c r="P137" s="279"/>
      <c r="Q137" s="279"/>
      <c r="R137" s="279"/>
      <c r="S137" s="304"/>
      <c r="T137" s="309"/>
      <c r="U137" s="309"/>
      <c r="V137" s="279"/>
      <c r="W137" s="279"/>
      <c r="X137" s="309"/>
      <c r="Y137" s="291">
        <f>SUMPRODUCT(G22:G125,Y22:Y125)</f>
        <v>0</v>
      </c>
      <c r="Z137" s="291">
        <f>SUMPRODUCT(G22:G125,Z22:Z125)</f>
        <v>0</v>
      </c>
      <c r="AA137" s="291">
        <f>IF(AA21="kW",SUMPRODUCT(N22:N125,R22:R125,AA22:AA125),SUMPRODUCT(G22:G125,AA22:AA125))</f>
        <v>0</v>
      </c>
      <c r="AB137" s="291">
        <f>IF(AB21="kW",SUMPRODUCT(N22:N125,R22:R125,AB22:AB125),SUMPRODUCT(G22:G125,AB22:AB125))</f>
        <v>0</v>
      </c>
      <c r="AC137" s="291">
        <f>IF(AC21="kW",SUMPRODUCT(N22:N125,R22:R125,AC22:AC125),SUMPRODUCT(G22:G125, AC22:AC125))</f>
        <v>0</v>
      </c>
      <c r="AD137" s="291">
        <f>IF(AD21="kW",SUMPRODUCT(N22:N125,R22:R125,AD22:AD125),SUMPRODUCT(G22:G125, AD22:AD125))</f>
        <v>0</v>
      </c>
      <c r="AE137" s="291">
        <f>IF(AE21="kW",SUMPRODUCT(N22:N125,R22:R125,AE22:AE125),SUMPRODUCT(G22:G125,AE22:AE125))</f>
        <v>0</v>
      </c>
      <c r="AF137" s="291">
        <f>IF(AF21="kW",SUMPRODUCT(N22:N125,R22:R125,AF22:AF125),SUMPRODUCT(G22:G125,AF22:AF125))</f>
        <v>0</v>
      </c>
      <c r="AG137" s="291">
        <f>IF(AG21="kW",SUMPRODUCT(N22:N125,R22:R125,AG22:AG125),SUMPRODUCT(G22:G125,AG22:AG125))</f>
        <v>0</v>
      </c>
      <c r="AH137" s="291">
        <f>IF(AH21="kW",SUMPRODUCT(N22:N125,R22:R125,AH22:AH125),SUMPRODUCT(G22:G125,AH22:AH125))</f>
        <v>0</v>
      </c>
      <c r="AI137" s="291">
        <f>IF(AI21="kW",SUMPRODUCT(N22:N125,R22:R125,AI22:AI125),SUMPRODUCT(G22:G125,AI22:AI125))</f>
        <v>0</v>
      </c>
      <c r="AJ137" s="291">
        <f>IF(AJ21="kW",SUMPRODUCT(N22:N125,R22:R125,AJ22:AJ125),SUMPRODUCT(G22:G125,AJ22:AJ125))</f>
        <v>0</v>
      </c>
      <c r="AK137" s="291">
        <f>IF(AK21="kW",SUMPRODUCT(N22:N125,R22:R125,AK22:AK125),SUMPRODUCT(G22:G125,AK22:AK125))</f>
        <v>0</v>
      </c>
      <c r="AL137" s="291">
        <f>IF(AL21="kW",SUMPRODUCT(N22:N125,R22:R125,AL22:AL125),SUMPRODUCT(G22:G125,AL22:AL125))</f>
        <v>0</v>
      </c>
      <c r="AM137" s="337"/>
    </row>
    <row r="138" spans="1:40" s="283" customFormat="1" ht="15.5">
      <c r="A138" s="505"/>
      <c r="B138" s="355" t="s">
        <v>218</v>
      </c>
      <c r="C138" s="356"/>
      <c r="D138" s="279"/>
      <c r="E138" s="279"/>
      <c r="F138" s="279"/>
      <c r="G138" s="279"/>
      <c r="H138" s="279"/>
      <c r="I138" s="279"/>
      <c r="J138" s="279"/>
      <c r="K138" s="279"/>
      <c r="L138" s="279"/>
      <c r="M138" s="279"/>
      <c r="N138" s="279"/>
      <c r="O138" s="357"/>
      <c r="P138" s="279"/>
      <c r="Q138" s="279"/>
      <c r="R138" s="279"/>
      <c r="S138" s="304"/>
      <c r="T138" s="309"/>
      <c r="U138" s="309"/>
      <c r="V138" s="279"/>
      <c r="W138" s="279"/>
      <c r="X138" s="309"/>
      <c r="Y138" s="291">
        <f>SUMPRODUCT(H22:H125,Y22:Y125)</f>
        <v>0</v>
      </c>
      <c r="Z138" s="291">
        <f>SUMPRODUCT(H22:H125,Z22:Z125)</f>
        <v>0</v>
      </c>
      <c r="AA138" s="291">
        <f>IF(AA21="kW",SUMPRODUCT(N22:N125,S22:S125,AA22:AA125),SUMPRODUCT(H22:H125,AA22:AA125))</f>
        <v>0</v>
      </c>
      <c r="AB138" s="291">
        <f>IF(AB21="kW",SUMPRODUCT(N22:N125,S22:S125,AB22:AB125),SUMPRODUCT(H22:H125,AB22:AB125))</f>
        <v>0</v>
      </c>
      <c r="AC138" s="291">
        <f>IF(AC21="kW",SUMPRODUCT(N22:N125,S22:S125,AC22:AC125),SUMPRODUCT(H22:H125, AC22:AC125))</f>
        <v>0</v>
      </c>
      <c r="AD138" s="291">
        <f>IF(AD21="kW",SUMPRODUCT(N22:N125,S22:S125,AD22:AD125),SUMPRODUCT(H22:H125, AD22:AD125))</f>
        <v>0</v>
      </c>
      <c r="AE138" s="291">
        <f>IF(AE21="kW",SUMPRODUCT(N22:N125,S22:S125,AE22:AE125),SUMPRODUCT(H22:H125,AE22:AE125))</f>
        <v>0</v>
      </c>
      <c r="AF138" s="291">
        <f>IF(AF21="kW",SUMPRODUCT(N22:N125,S22:S125,AF22:AF125),SUMPRODUCT(H22:H125,AF22:AF125))</f>
        <v>0</v>
      </c>
      <c r="AG138" s="291">
        <f>IF(AG21="kW",SUMPRODUCT(N22:N125,S22:S125,AG22:AG125),SUMPRODUCT(H22:H125,AG22:AG125))</f>
        <v>0</v>
      </c>
      <c r="AH138" s="291">
        <f>IF(AH21="kW",SUMPRODUCT(N22:N125,S22:S125,AH22:AH125),SUMPRODUCT(H22:H125,AH22:AH125))</f>
        <v>0</v>
      </c>
      <c r="AI138" s="291">
        <f>IF(AI21="kW",SUMPRODUCT(N22:N125,S22:S125,AI22:AI125),SUMPRODUCT(H22:H125,AI22:AI125))</f>
        <v>0</v>
      </c>
      <c r="AJ138" s="291">
        <f>IF(AJ21="kW",SUMPRODUCT(N22:N125,S22:S125,AJ22:AJ125),SUMPRODUCT(H22:H125,AJ22:AJ125))</f>
        <v>0</v>
      </c>
      <c r="AK138" s="291">
        <f>IF(AK21="kW",SUMPRODUCT(N22:N125,S22:S125,AK22:AK125),SUMPRODUCT(H22:H125,AK22:AK125))</f>
        <v>0</v>
      </c>
      <c r="AL138" s="291">
        <f>IF(AL21="kW",SUMPRODUCT(N22:N125,S22:S125,AL22:AL125),SUMPRODUCT(H22:H125,AL22:AL125))</f>
        <v>0</v>
      </c>
      <c r="AM138" s="337"/>
    </row>
    <row r="139" spans="1:40" s="283" customFormat="1" ht="15.5">
      <c r="A139" s="505"/>
      <c r="B139" s="355" t="s">
        <v>219</v>
      </c>
      <c r="C139" s="356"/>
      <c r="D139" s="279"/>
      <c r="E139" s="279"/>
      <c r="F139" s="279"/>
      <c r="G139" s="279"/>
      <c r="H139" s="279"/>
      <c r="I139" s="279"/>
      <c r="J139" s="279"/>
      <c r="K139" s="279"/>
      <c r="L139" s="279"/>
      <c r="M139" s="279"/>
      <c r="N139" s="279"/>
      <c r="O139" s="357"/>
      <c r="P139" s="279"/>
      <c r="Q139" s="279"/>
      <c r="R139" s="279"/>
      <c r="S139" s="304"/>
      <c r="T139" s="309"/>
      <c r="U139" s="309"/>
      <c r="V139" s="279"/>
      <c r="W139" s="279"/>
      <c r="X139" s="309"/>
      <c r="Y139" s="291">
        <f>SUMPRODUCT(I22:I125,Y22:Y125)</f>
        <v>0</v>
      </c>
      <c r="Z139" s="291">
        <f>SUMPRODUCT(I22:I125,Z22:Z125)</f>
        <v>0</v>
      </c>
      <c r="AA139" s="291">
        <f>IF(AA21="kW",SUMPRODUCT(N22:N125,T22:T125,AA22:AA125),SUMPRODUCT(I22:I125,AA22:AA125))</f>
        <v>0</v>
      </c>
      <c r="AB139" s="291">
        <f>IF(AB21="kW",SUMPRODUCT(N22:N125,T22:T125,AB22:AB125),SUMPRODUCT(I22:I125,AB22:AB125))</f>
        <v>0</v>
      </c>
      <c r="AC139" s="291">
        <f>IF(AC21="kW",SUMPRODUCT(N22:N125,T22:T125,AC22:AC125),SUMPRODUCT(I22:I125, AC22:AC125))</f>
        <v>0</v>
      </c>
      <c r="AD139" s="291">
        <f>IF(AD21="kW",SUMPRODUCT(N22:N125,T22:T125,AD22:AD125),SUMPRODUCT(I22:I125, AD22:AD125))</f>
        <v>0</v>
      </c>
      <c r="AE139" s="291">
        <f>IF(AE21="kW",SUMPRODUCT(N22:N125,T22:T125,AE22:AE125),SUMPRODUCT(I22:I125,AE22:AE125))</f>
        <v>0</v>
      </c>
      <c r="AF139" s="291">
        <f>IF(AF21="kW",SUMPRODUCT(N22:N125,T22:T125,AF22:AF125),SUMPRODUCT(I22:I125,AF22:AF125))</f>
        <v>0</v>
      </c>
      <c r="AG139" s="291">
        <f>IF(AG21="kW",SUMPRODUCT(N22:N125,T22:T125,AG22:AG125),SUMPRODUCT(I22:I125,AG22:AG125))</f>
        <v>0</v>
      </c>
      <c r="AH139" s="291">
        <f>IF(AH21="kW",SUMPRODUCT(N22:N125,T22:T125,AH22:AH125),SUMPRODUCT(I22:I125,AH22:AH125))</f>
        <v>0</v>
      </c>
      <c r="AI139" s="291">
        <f>IF(AI21="kW",SUMPRODUCT(N22:N125,T22:T125,AI22:AI125),SUMPRODUCT(I22:I125,AI22:AI125))</f>
        <v>0</v>
      </c>
      <c r="AJ139" s="291">
        <f>IF(AJ21="kW",SUMPRODUCT(N22:N125,T22:T125,AJ22:AJ125),SUMPRODUCT(I22:I125,AJ22:AJ125))</f>
        <v>0</v>
      </c>
      <c r="AK139" s="291">
        <f>IF(AK21="kW",SUMPRODUCT(N22:N125,T22:T125,AK22:AK125),SUMPRODUCT(I22:I125,AK22:AK125))</f>
        <v>0</v>
      </c>
      <c r="AL139" s="291">
        <f>IF(AL21="kW",SUMPRODUCT(N22:N125,T22:T125,AL22:AL125),SUMPRODUCT(I22:I125,AL22:AL125))</f>
        <v>0</v>
      </c>
      <c r="AM139" s="337"/>
    </row>
    <row r="140" spans="1:40" s="283" customFormat="1" ht="15.5">
      <c r="A140" s="505"/>
      <c r="B140" s="355" t="s">
        <v>220</v>
      </c>
      <c r="C140" s="356"/>
      <c r="D140" s="309"/>
      <c r="E140" s="309"/>
      <c r="F140" s="309"/>
      <c r="G140" s="309"/>
      <c r="H140" s="309"/>
      <c r="I140" s="309"/>
      <c r="J140" s="309"/>
      <c r="K140" s="309"/>
      <c r="L140" s="309"/>
      <c r="M140" s="309"/>
      <c r="N140" s="309"/>
      <c r="O140" s="357"/>
      <c r="P140" s="309"/>
      <c r="Q140" s="309"/>
      <c r="R140" s="309"/>
      <c r="S140" s="304"/>
      <c r="T140" s="309"/>
      <c r="U140" s="309"/>
      <c r="V140" s="309"/>
      <c r="W140" s="309"/>
      <c r="X140" s="309"/>
      <c r="Y140" s="291">
        <f>SUMPRODUCT(J22:J125,Y22:Y125)</f>
        <v>0</v>
      </c>
      <c r="Z140" s="291">
        <f>SUMPRODUCT(J22:J125,Z22:Z125)</f>
        <v>0</v>
      </c>
      <c r="AA140" s="291">
        <f>IF(AA21="kW",SUMPRODUCT(N22:N125,U22:U125,AA22:AA125),SUMPRODUCT(J22:J125,AA22:AA125))</f>
        <v>0</v>
      </c>
      <c r="AB140" s="291">
        <f>IF(AB21="kW",SUMPRODUCT(N22:N125,U22:U125,AB22:AB125),SUMPRODUCT(J22:J125,AB22:AB125))</f>
        <v>0</v>
      </c>
      <c r="AC140" s="291">
        <f>IF(AC21="kW",SUMPRODUCT(N22:N125,U22:U125,AC22:AC125),SUMPRODUCT(J22:J125, AC22:AC125))</f>
        <v>0</v>
      </c>
      <c r="AD140" s="291">
        <f>IF(AD21="kW",SUMPRODUCT(N22:N125,U22:U125,AD22:AD125),SUMPRODUCT(J22:J125, AD22:AD125))</f>
        <v>0</v>
      </c>
      <c r="AE140" s="291">
        <f>IF(AE21="kW",SUMPRODUCT(N22:N125,U22:U125,AE22:AE125),SUMPRODUCT(J22:J125,AE22:AE125))</f>
        <v>0</v>
      </c>
      <c r="AF140" s="291">
        <f>IF(AF21="kW",SUMPRODUCT(N22:N125,U22:U125,AF22:AF125),SUMPRODUCT(J22:J125,AF22:AF125))</f>
        <v>0</v>
      </c>
      <c r="AG140" s="291">
        <f>IF(AG21="kW",SUMPRODUCT(N22:N125,U22:U125,AG22:AG125),SUMPRODUCT(J22:J125,AG22:AG125))</f>
        <v>0</v>
      </c>
      <c r="AH140" s="291">
        <f>IF(AH21="kW",SUMPRODUCT(N22:N125,U22:U125,AH22:AH125),SUMPRODUCT(J22:J125,AH22:AH125))</f>
        <v>0</v>
      </c>
      <c r="AI140" s="291">
        <f>IF(AI21="kW",SUMPRODUCT(N22:N125,U22:U125,AI22:AI125),SUMPRODUCT(J22:J125,AI22:AI125))</f>
        <v>0</v>
      </c>
      <c r="AJ140" s="291">
        <f>IF(AJ21="kW",SUMPRODUCT(N22:N125,U22:U125,AJ22:AJ125),SUMPRODUCT(J22:J125,AJ22:AJ125))</f>
        <v>0</v>
      </c>
      <c r="AK140" s="291">
        <f>IF(AK21="kW",SUMPRODUCT(N22:N125,U22:U125,AK22:AK125),SUMPRODUCT(J22:J125,AK22:AK125))</f>
        <v>0</v>
      </c>
      <c r="AL140" s="291">
        <f>IF(AL21="kW",SUMPRODUCT(N22:N125,U22:U125,AL22:AL125),SUMPRODUCT(J22:J125,AL22:AL125))</f>
        <v>0</v>
      </c>
      <c r="AM140" s="337"/>
    </row>
    <row r="141" spans="1:40" s="283" customFormat="1" ht="15.5">
      <c r="A141" s="505"/>
      <c r="B141" s="355" t="s">
        <v>221</v>
      </c>
      <c r="C141" s="356"/>
      <c r="D141" s="335"/>
      <c r="E141" s="335"/>
      <c r="F141" s="335"/>
      <c r="G141" s="335"/>
      <c r="H141" s="335"/>
      <c r="I141" s="335"/>
      <c r="J141" s="335"/>
      <c r="K141" s="335"/>
      <c r="L141" s="335"/>
      <c r="M141" s="335"/>
      <c r="N141" s="335"/>
      <c r="O141" s="309"/>
      <c r="P141" s="279"/>
      <c r="Q141" s="279"/>
      <c r="R141" s="309"/>
      <c r="S141" s="304"/>
      <c r="T141" s="309"/>
      <c r="U141" s="309"/>
      <c r="V141" s="357"/>
      <c r="W141" s="357"/>
      <c r="X141" s="309"/>
      <c r="Y141" s="291">
        <f>SUMPRODUCT(K22:K125,Y22:Y125)</f>
        <v>590057.54759311152</v>
      </c>
      <c r="Z141" s="291">
        <f>SUMPRODUCT(K22:K125,Z22:Z125)</f>
        <v>837701.00217992638</v>
      </c>
      <c r="AA141" s="291">
        <f>IF(AA21="kW",SUMPRODUCT(N22:N125,V22:V125,AA22:AA125),SUMPRODUCT(K22:K125,AA22:AA125))</f>
        <v>3483.7618815848218</v>
      </c>
      <c r="AB141" s="291">
        <f>IF(AB21="kW",SUMPRODUCT(N22:N125,V22:V125,AB22:AB125),SUMPRODUCT(K22:K125,AB22:AB125))</f>
        <v>177.74374616979776</v>
      </c>
      <c r="AC141" s="291">
        <f>IF(AC21="kW",SUMPRODUCT(N22:N125,V22:V125,AC22:AC125),SUMPRODUCT(K22:K125, AC22:AC125))</f>
        <v>0</v>
      </c>
      <c r="AD141" s="291">
        <f>IF(AD21="kW",SUMPRODUCT(N22:N125,V22:V125,AD22:AD125),SUMPRODUCT(K22:K125, AD22:AD125))</f>
        <v>0</v>
      </c>
      <c r="AE141" s="291">
        <f>IF(AE21="kW",SUMPRODUCT(N22:N125,V22:V125,AE22:AE125),SUMPRODUCT(K22:K125,AE22:AE125))</f>
        <v>0</v>
      </c>
      <c r="AF141" s="291">
        <f>IF(AF21="kW",SUMPRODUCT(N22:N125,V22:V125,AF22:AF125),SUMPRODUCT(K22:K125,AF22:AF125))</f>
        <v>0</v>
      </c>
      <c r="AG141" s="291">
        <f>IF(AG21="kW",SUMPRODUCT(N22:N125,V22:V125,AG22:AG125),SUMPRODUCT(K22:K125,AG22:AG125))</f>
        <v>0</v>
      </c>
      <c r="AH141" s="291">
        <f>IF(AH21="kW",SUMPRODUCT(N22:N125,V22:V125,AH22:AH125),SUMPRODUCT(K22:K125,AH22:AH125))</f>
        <v>0</v>
      </c>
      <c r="AI141" s="291">
        <f>IF(AI21="kW",SUMPRODUCT(N22:N125,V22:V125,AI22:AI125),SUMPRODUCT(K22:K125,AI22:AI125))</f>
        <v>0</v>
      </c>
      <c r="AJ141" s="291">
        <f>IF(AJ21="kW",SUMPRODUCT(N22:N125,V22:V125,AJ22:AJ125),SUMPRODUCT(K22:K125,AJ22:AJ125))</f>
        <v>0</v>
      </c>
      <c r="AK141" s="291">
        <f>IF(AK21="kW",SUMPRODUCT(N22:N125,V22:V125,AK22:AK125),SUMPRODUCT(K22:K125,AK22:AK125))</f>
        <v>0</v>
      </c>
      <c r="AL141" s="291">
        <f>IF(AL21="kW",SUMPRODUCT(N22:N125,V22:V125,AL22:AL125),SUMPRODUCT(K22:K125,AL22:AL125))</f>
        <v>0</v>
      </c>
      <c r="AM141" s="337"/>
    </row>
    <row r="142" spans="1:40" s="283" customFormat="1" ht="15.5">
      <c r="A142" s="505"/>
      <c r="B142" s="355" t="s">
        <v>222</v>
      </c>
      <c r="C142" s="356"/>
      <c r="D142" s="335"/>
      <c r="E142" s="335"/>
      <c r="F142" s="335"/>
      <c r="G142" s="335"/>
      <c r="H142" s="335"/>
      <c r="I142" s="335"/>
      <c r="J142" s="335"/>
      <c r="K142" s="335"/>
      <c r="L142" s="335"/>
      <c r="M142" s="335"/>
      <c r="N142" s="335"/>
      <c r="O142" s="357"/>
      <c r="P142" s="279"/>
      <c r="Q142" s="279"/>
      <c r="R142" s="309"/>
      <c r="S142" s="304"/>
      <c r="T142" s="309"/>
      <c r="U142" s="309"/>
      <c r="V142" s="357"/>
      <c r="W142" s="357"/>
      <c r="X142" s="309"/>
      <c r="Y142" s="291">
        <f>SUMPRODUCT(L22:L125,Y22:Y125)</f>
        <v>0</v>
      </c>
      <c r="Z142" s="291">
        <f>SUMPRODUCT(L22:L125,Z22:Z125)</f>
        <v>0</v>
      </c>
      <c r="AA142" s="291">
        <f>IF(AA21="kW",SUMPRODUCT(N22:N125,W22:W125,AA22:AA125),SUMPRODUCT(L22:L125,AA22:AA125))</f>
        <v>0</v>
      </c>
      <c r="AB142" s="291">
        <f>IF(AB21="kW",SUMPRODUCT(N22:N125,W22:W125,AB22:AB125),SUMPRODUCT(L22:L125,AB22:AB125))</f>
        <v>0</v>
      </c>
      <c r="AC142" s="291">
        <f>IF(AC21="kW",SUMPRODUCT(N22:N125,W22:W125,AC22:AC125),SUMPRODUCT(L22:L125, AC22:AC125))</f>
        <v>0</v>
      </c>
      <c r="AD142" s="291">
        <f>IF(AD21="kW",SUMPRODUCT(N22:N125,W22:W125,AD22:AD125),SUMPRODUCT(L22:L125, AD22:AD125))</f>
        <v>0</v>
      </c>
      <c r="AE142" s="291">
        <f>IF(AE21="kW",SUMPRODUCT(N22:N125,W22:W125,AE22:AE125),SUMPRODUCT(L22:L125,AE22:AE125))</f>
        <v>0</v>
      </c>
      <c r="AF142" s="291">
        <f>IF(AF21="kW",SUMPRODUCT(N22:N125,W22:W125,AF22:AF125),SUMPRODUCT(L22:L125,AF22:AF125))</f>
        <v>0</v>
      </c>
      <c r="AG142" s="291">
        <f>IF(AG21="kW",SUMPRODUCT(N22:N125,W22:W125,AG22:AG125),SUMPRODUCT(L22:L125,AG22:AG125))</f>
        <v>0</v>
      </c>
      <c r="AH142" s="291">
        <f>IF(AH21="kW",SUMPRODUCT(N22:N125,W22:W125,AH22:AH125),SUMPRODUCT(L22:L125,AH22:AH125))</f>
        <v>0</v>
      </c>
      <c r="AI142" s="291">
        <f>IF(AI21="kW",SUMPRODUCT(N22:N125,W22:W125,AI22:AI125),SUMPRODUCT(L22:L125,AI22:AI125))</f>
        <v>0</v>
      </c>
      <c r="AJ142" s="291">
        <f>IF(AJ21="kW",SUMPRODUCT(N22:N125,W22:W125,AJ22:AJ125),SUMPRODUCT(L22:L125,AJ22:AJ125))</f>
        <v>0</v>
      </c>
      <c r="AK142" s="291">
        <f>IF(AK21="kW",SUMPRODUCT(N22:N125,W22:W125,AK22:AK125),SUMPRODUCT(L22:L125,AK22:AK125))</f>
        <v>0</v>
      </c>
      <c r="AL142" s="291">
        <f>IF(AL21="kW",SUMPRODUCT(N22:N125,W22:W125,AL22:AL125),SUMPRODUCT(L22:L125,AL22:AL125))</f>
        <v>0</v>
      </c>
      <c r="AM142" s="337"/>
    </row>
    <row r="143" spans="1:40" ht="15.5">
      <c r="B143" s="358" t="s">
        <v>223</v>
      </c>
      <c r="C143" s="359"/>
      <c r="D143" s="360"/>
      <c r="E143" s="360"/>
      <c r="F143" s="360"/>
      <c r="G143" s="360"/>
      <c r="H143" s="360"/>
      <c r="I143" s="360"/>
      <c r="J143" s="360"/>
      <c r="K143" s="360"/>
      <c r="L143" s="360"/>
      <c r="M143" s="360"/>
      <c r="N143" s="360"/>
      <c r="O143" s="361"/>
      <c r="P143" s="362"/>
      <c r="Q143" s="363"/>
      <c r="R143" s="361"/>
      <c r="S143" s="364"/>
      <c r="T143" s="365"/>
      <c r="U143" s="365"/>
      <c r="V143" s="361"/>
      <c r="W143" s="361"/>
      <c r="X143" s="365"/>
      <c r="Y143" s="326">
        <f>SUMPRODUCT(M22:M125,Y22:Y125)</f>
        <v>0</v>
      </c>
      <c r="Z143" s="326">
        <f>SUMPRODUCT(M22:M125,Z22:Z125)</f>
        <v>0</v>
      </c>
      <c r="AA143" s="326">
        <f>IF(AA21="kW",SUMPRODUCT(N22:N125,X22:X125,AA22:AA125),SUMPRODUCT(M22:M125,AA22:AA125))</f>
        <v>0</v>
      </c>
      <c r="AB143" s="326">
        <f>IF(AB21="kW",SUMPRODUCT(N22:N125,X22:X125,AB22:AB125),SUMPRODUCT(M22:M125, AB22:AB125))</f>
        <v>0</v>
      </c>
      <c r="AC143" s="326">
        <f>IF(AC21="kW",SUMPRODUCT(N22:N125,X22:X125,AC22:AC125),SUMPRODUCT(M22:M125, AC22:AC125))</f>
        <v>0</v>
      </c>
      <c r="AD143" s="326">
        <f>IF(AD21="kW",SUMPRODUCT(N22:N125,X22:X125,AD22:AD125),SUMPRODUCT(M22:M125, AD22:AD125))</f>
        <v>0</v>
      </c>
      <c r="AE143" s="326">
        <f>IF(AE21="kW",SUMPRODUCT(N22:N125,X22:X125, AE22:AE125),SUMPRODUCT(M22:M125,AE22:AE125))</f>
        <v>0</v>
      </c>
      <c r="AF143" s="326">
        <f>IF(AF21="kW",SUMPRODUCT(N22:N125,X22:X125, AF22:AF125),SUMPRODUCT(M22:M125,AF22:AF125))</f>
        <v>0</v>
      </c>
      <c r="AG143" s="326">
        <f>IF(AG21="kW",SUMPRODUCT(N22:N125,X22:X125, AG22:AG125),SUMPRODUCT(M22:M125,AG22:AG125))</f>
        <v>0</v>
      </c>
      <c r="AH143" s="326">
        <f>IF(AH21="kW",SUMPRODUCT(N22:N125,X22:X125, AH22:AH125),SUMPRODUCT(M22:M125,AH22:AH125))</f>
        <v>0</v>
      </c>
      <c r="AI143" s="326">
        <f>IF(AI21="kW",SUMPRODUCT(N22:N125,X22:X125, AI22:AI125),SUMPRODUCT(M22:M125,AI22:AI125))</f>
        <v>0</v>
      </c>
      <c r="AJ143" s="326">
        <f>IF(AJ21="kW",SUMPRODUCT(N22:N125,X22:X125, AJ22:AJ125),SUMPRODUCT(M22:M125,AJ22:AJ125))</f>
        <v>0</v>
      </c>
      <c r="AK143" s="326">
        <f>IF(AK21="kW",SUMPRODUCT(N22:N125,X22:X125, AK22:AK125),SUMPRODUCT(M22:M125,AK22:AK125))</f>
        <v>0</v>
      </c>
      <c r="AL143" s="326">
        <f>IF(AL21="kW",SUMPRODUCT(N22:N125,X22:X125, AL22:AL125),SUMPRODUCT(M22:M125,AL22:AL125))</f>
        <v>0</v>
      </c>
      <c r="AM143" s="366"/>
      <c r="AN143" s="367"/>
    </row>
    <row r="144" spans="1:40" ht="21.75" customHeight="1">
      <c r="B144" s="368" t="s">
        <v>583</v>
      </c>
      <c r="C144" s="369"/>
      <c r="D144" s="370"/>
      <c r="E144" s="370"/>
      <c r="F144" s="370"/>
      <c r="G144" s="370"/>
      <c r="H144" s="370"/>
      <c r="I144" s="370"/>
      <c r="J144" s="370"/>
      <c r="K144" s="370"/>
      <c r="L144" s="370"/>
      <c r="M144" s="370"/>
      <c r="N144" s="370"/>
      <c r="O144" s="370"/>
      <c r="P144" s="370"/>
      <c r="Q144" s="370"/>
      <c r="R144" s="370"/>
      <c r="S144" s="371"/>
      <c r="T144" s="372"/>
      <c r="U144" s="370"/>
      <c r="V144" s="370"/>
      <c r="W144" s="370"/>
      <c r="X144" s="370"/>
      <c r="Y144" s="373"/>
      <c r="Z144" s="373"/>
      <c r="AA144" s="373"/>
      <c r="AB144" s="373"/>
      <c r="AC144" s="373"/>
      <c r="AD144" s="373"/>
      <c r="AE144" s="373"/>
      <c r="AF144" s="373"/>
      <c r="AG144" s="373"/>
      <c r="AH144" s="373"/>
      <c r="AI144" s="373"/>
      <c r="AJ144" s="373"/>
      <c r="AK144" s="373"/>
      <c r="AL144" s="373"/>
      <c r="AM144" s="374"/>
      <c r="AN144" s="367"/>
    </row>
    <row r="146" spans="1:39" ht="15.5">
      <c r="B146" s="280" t="s">
        <v>242</v>
      </c>
      <c r="C146" s="281"/>
      <c r="D146" s="586" t="s">
        <v>525</v>
      </c>
      <c r="F146" s="586"/>
      <c r="O146" s="281"/>
      <c r="Y146" s="270"/>
      <c r="Z146" s="267"/>
      <c r="AA146" s="267"/>
      <c r="AB146" s="267"/>
      <c r="AC146" s="267"/>
      <c r="AD146" s="267"/>
      <c r="AE146" s="267"/>
      <c r="AF146" s="267"/>
      <c r="AG146" s="267"/>
      <c r="AH146" s="267"/>
      <c r="AI146" s="267"/>
      <c r="AJ146" s="267"/>
      <c r="AK146" s="267"/>
      <c r="AL146" s="267"/>
      <c r="AM146" s="282"/>
    </row>
    <row r="147" spans="1:39" ht="34.5" customHeight="1">
      <c r="B147" s="872" t="s">
        <v>211</v>
      </c>
      <c r="C147" s="874" t="s">
        <v>33</v>
      </c>
      <c r="D147" s="284" t="s">
        <v>421</v>
      </c>
      <c r="E147" s="876" t="s">
        <v>209</v>
      </c>
      <c r="F147" s="877"/>
      <c r="G147" s="877"/>
      <c r="H147" s="877"/>
      <c r="I147" s="877"/>
      <c r="J147" s="877"/>
      <c r="K147" s="877"/>
      <c r="L147" s="877"/>
      <c r="M147" s="878"/>
      <c r="N147" s="879" t="s">
        <v>213</v>
      </c>
      <c r="O147" s="284" t="s">
        <v>422</v>
      </c>
      <c r="P147" s="876" t="s">
        <v>212</v>
      </c>
      <c r="Q147" s="877"/>
      <c r="R147" s="877"/>
      <c r="S147" s="877"/>
      <c r="T147" s="877"/>
      <c r="U147" s="877"/>
      <c r="V147" s="877"/>
      <c r="W147" s="877"/>
      <c r="X147" s="878"/>
      <c r="Y147" s="869" t="s">
        <v>243</v>
      </c>
      <c r="Z147" s="870"/>
      <c r="AA147" s="870"/>
      <c r="AB147" s="870"/>
      <c r="AC147" s="870"/>
      <c r="AD147" s="870"/>
      <c r="AE147" s="870"/>
      <c r="AF147" s="870"/>
      <c r="AG147" s="870"/>
      <c r="AH147" s="870"/>
      <c r="AI147" s="870"/>
      <c r="AJ147" s="870"/>
      <c r="AK147" s="870"/>
      <c r="AL147" s="870"/>
      <c r="AM147" s="871"/>
    </row>
    <row r="148" spans="1:39" ht="60.75" customHeight="1">
      <c r="B148" s="873"/>
      <c r="C148" s="875"/>
      <c r="D148" s="285">
        <v>2012</v>
      </c>
      <c r="E148" s="285">
        <v>2013</v>
      </c>
      <c r="F148" s="285">
        <v>2014</v>
      </c>
      <c r="G148" s="285">
        <v>2015</v>
      </c>
      <c r="H148" s="285">
        <v>2016</v>
      </c>
      <c r="I148" s="285">
        <v>2017</v>
      </c>
      <c r="J148" s="285">
        <v>2018</v>
      </c>
      <c r="K148" s="285">
        <v>2019</v>
      </c>
      <c r="L148" s="285">
        <v>2020</v>
      </c>
      <c r="M148" s="285">
        <v>2021</v>
      </c>
      <c r="N148" s="880"/>
      <c r="O148" s="285">
        <v>2012</v>
      </c>
      <c r="P148" s="285">
        <v>2013</v>
      </c>
      <c r="Q148" s="285">
        <v>2014</v>
      </c>
      <c r="R148" s="285">
        <v>2015</v>
      </c>
      <c r="S148" s="285">
        <v>2016</v>
      </c>
      <c r="T148" s="285">
        <v>2017</v>
      </c>
      <c r="U148" s="285">
        <v>2018</v>
      </c>
      <c r="V148" s="285">
        <v>2019</v>
      </c>
      <c r="W148" s="285">
        <v>2020</v>
      </c>
      <c r="X148" s="285">
        <v>2021</v>
      </c>
      <c r="Y148" s="285" t="str">
        <f>'1.  LRAMVA Summary'!D52</f>
        <v>Residential</v>
      </c>
      <c r="Z148" s="285" t="str">
        <f>'1.  LRAMVA Summary'!E52</f>
        <v>GS&lt;50 kW</v>
      </c>
      <c r="AA148" s="285" t="str">
        <f>'1.  LRAMVA Summary'!F52</f>
        <v>GS&gt;50 kW - Thermal Demand Meter</v>
      </c>
      <c r="AB148" s="285" t="str">
        <f>'1.  LRAMVA Summary'!G52</f>
        <v>GS&gt;50 kW - Interval Meter</v>
      </c>
      <c r="AC148" s="285" t="str">
        <f>'1.  LRAMVA Summary'!H52</f>
        <v>Street Lighting</v>
      </c>
      <c r="AD148" s="285" t="str">
        <f>'1.  LRAMVA Summary'!I52</f>
        <v/>
      </c>
      <c r="AE148" s="285" t="str">
        <f>'1.  LRAMVA Summary'!J52</f>
        <v/>
      </c>
      <c r="AF148" s="285" t="str">
        <f>'1.  LRAMVA Summary'!K52</f>
        <v/>
      </c>
      <c r="AG148" s="285" t="str">
        <f>'1.  LRAMVA Summary'!L52</f>
        <v/>
      </c>
      <c r="AH148" s="285" t="str">
        <f>'1.  LRAMVA Summary'!M52</f>
        <v/>
      </c>
      <c r="AI148" s="285" t="str">
        <f>'1.  LRAMVA Summary'!N52</f>
        <v/>
      </c>
      <c r="AJ148" s="285" t="str">
        <f>'1.  LRAMVA Summary'!O52</f>
        <v/>
      </c>
      <c r="AK148" s="285" t="str">
        <f>'1.  LRAMVA Summary'!P52</f>
        <v/>
      </c>
      <c r="AL148" s="285" t="str">
        <f>'1.  LRAMVA Summary'!Q52</f>
        <v/>
      </c>
      <c r="AM148" s="287" t="str">
        <f>'1.  LRAMVA Summary'!R52</f>
        <v>Total</v>
      </c>
    </row>
    <row r="149" spans="1:39" ht="15.75" customHeight="1">
      <c r="A149" s="506"/>
      <c r="B149" s="288" t="s">
        <v>0</v>
      </c>
      <c r="C149" s="289"/>
      <c r="D149" s="289"/>
      <c r="E149" s="289"/>
      <c r="F149" s="289"/>
      <c r="G149" s="289"/>
      <c r="H149" s="289"/>
      <c r="I149" s="289"/>
      <c r="J149" s="289"/>
      <c r="K149" s="289"/>
      <c r="L149" s="289"/>
      <c r="M149" s="289"/>
      <c r="N149" s="290"/>
      <c r="O149" s="289"/>
      <c r="P149" s="289"/>
      <c r="Q149" s="289"/>
      <c r="R149" s="289"/>
      <c r="S149" s="289"/>
      <c r="T149" s="289"/>
      <c r="U149" s="289"/>
      <c r="V149" s="289"/>
      <c r="W149" s="289"/>
      <c r="X149" s="289"/>
      <c r="Y149" s="291" t="str">
        <f>'1.  LRAMVA Summary'!D53</f>
        <v>kWh</v>
      </c>
      <c r="Z149" s="291" t="str">
        <f>'1.  LRAMVA Summary'!E53</f>
        <v>kWh</v>
      </c>
      <c r="AA149" s="291" t="str">
        <f>'1.  LRAMVA Summary'!F53</f>
        <v>kW</v>
      </c>
      <c r="AB149" s="291" t="str">
        <f>'1.  LRAMVA Summary'!G53</f>
        <v>kW</v>
      </c>
      <c r="AC149" s="291" t="str">
        <f>'1.  LRAMVA Summary'!H53</f>
        <v>KW</v>
      </c>
      <c r="AD149" s="291">
        <f>'1.  LRAMVA Summary'!I53</f>
        <v>0</v>
      </c>
      <c r="AE149" s="291">
        <f>'1.  LRAMVA Summary'!J53</f>
        <v>0</v>
      </c>
      <c r="AF149" s="291">
        <f>'1.  LRAMVA Summary'!K53</f>
        <v>0</v>
      </c>
      <c r="AG149" s="291">
        <f>'1.  LRAMVA Summary'!L53</f>
        <v>0</v>
      </c>
      <c r="AH149" s="291">
        <f>'1.  LRAMVA Summary'!M53</f>
        <v>0</v>
      </c>
      <c r="AI149" s="291">
        <f>'1.  LRAMVA Summary'!N53</f>
        <v>0</v>
      </c>
      <c r="AJ149" s="291">
        <f>'1.  LRAMVA Summary'!O53</f>
        <v>0</v>
      </c>
      <c r="AK149" s="291">
        <f>'1.  LRAMVA Summary'!P53</f>
        <v>0</v>
      </c>
      <c r="AL149" s="291">
        <f>'1.  LRAMVA Summary'!Q53</f>
        <v>0</v>
      </c>
      <c r="AM149" s="375"/>
    </row>
    <row r="150" spans="1:39" ht="15.5" outlineLevel="1">
      <c r="A150" s="505">
        <v>1</v>
      </c>
      <c r="B150" s="294" t="s">
        <v>1</v>
      </c>
      <c r="C150" s="291" t="s">
        <v>25</v>
      </c>
      <c r="D150" s="295"/>
      <c r="E150" s="295"/>
      <c r="F150" s="295"/>
      <c r="G150" s="295"/>
      <c r="H150" s="295"/>
      <c r="I150" s="295"/>
      <c r="J150" s="295"/>
      <c r="K150" s="295"/>
      <c r="L150" s="295"/>
      <c r="M150" s="295"/>
      <c r="N150" s="291"/>
      <c r="O150" s="295"/>
      <c r="P150" s="295"/>
      <c r="Q150" s="295"/>
      <c r="R150" s="295"/>
      <c r="S150" s="295"/>
      <c r="T150" s="295"/>
      <c r="U150" s="295"/>
      <c r="V150" s="295"/>
      <c r="W150" s="295"/>
      <c r="X150" s="295"/>
      <c r="Y150" s="410"/>
      <c r="Z150" s="410"/>
      <c r="AA150" s="410"/>
      <c r="AB150" s="410"/>
      <c r="AC150" s="410"/>
      <c r="AD150" s="410"/>
      <c r="AE150" s="410"/>
      <c r="AF150" s="410"/>
      <c r="AG150" s="410"/>
      <c r="AH150" s="410"/>
      <c r="AI150" s="410"/>
      <c r="AJ150" s="410"/>
      <c r="AK150" s="410"/>
      <c r="AL150" s="410"/>
      <c r="AM150" s="296">
        <f>SUM(Y150:AL150)</f>
        <v>0</v>
      </c>
    </row>
    <row r="151" spans="1:39" ht="15.5" outlineLevel="1">
      <c r="B151" s="294" t="s">
        <v>244</v>
      </c>
      <c r="C151" s="291" t="s">
        <v>163</v>
      </c>
      <c r="D151" s="295"/>
      <c r="E151" s="295"/>
      <c r="F151" s="295"/>
      <c r="G151" s="295"/>
      <c r="H151" s="295"/>
      <c r="I151" s="295"/>
      <c r="J151" s="295"/>
      <c r="K151" s="295"/>
      <c r="L151" s="295"/>
      <c r="M151" s="295"/>
      <c r="N151" s="468"/>
      <c r="O151" s="295"/>
      <c r="P151" s="295"/>
      <c r="Q151" s="295"/>
      <c r="R151" s="295"/>
      <c r="S151" s="295"/>
      <c r="T151" s="295"/>
      <c r="U151" s="295"/>
      <c r="V151" s="295"/>
      <c r="W151" s="295"/>
      <c r="X151" s="295"/>
      <c r="Y151" s="411">
        <v>0</v>
      </c>
      <c r="Z151" s="411">
        <v>0</v>
      </c>
      <c r="AA151" s="411">
        <v>0</v>
      </c>
      <c r="AB151" s="411">
        <v>0</v>
      </c>
      <c r="AC151" s="411">
        <f t="shared" ref="AC151:AL151" si="39">AC150</f>
        <v>0</v>
      </c>
      <c r="AD151" s="411">
        <f t="shared" si="39"/>
        <v>0</v>
      </c>
      <c r="AE151" s="411">
        <f t="shared" si="39"/>
        <v>0</v>
      </c>
      <c r="AF151" s="411">
        <f t="shared" si="39"/>
        <v>0</v>
      </c>
      <c r="AG151" s="411">
        <f t="shared" si="39"/>
        <v>0</v>
      </c>
      <c r="AH151" s="411">
        <f t="shared" si="39"/>
        <v>0</v>
      </c>
      <c r="AI151" s="411">
        <f t="shared" si="39"/>
        <v>0</v>
      </c>
      <c r="AJ151" s="411">
        <f t="shared" si="39"/>
        <v>0</v>
      </c>
      <c r="AK151" s="411">
        <f t="shared" si="39"/>
        <v>0</v>
      </c>
      <c r="AL151" s="411">
        <f t="shared" si="39"/>
        <v>0</v>
      </c>
      <c r="AM151" s="501"/>
    </row>
    <row r="152" spans="1:39" ht="15.5" outlineLevel="1">
      <c r="A152" s="507"/>
      <c r="B152" s="298"/>
      <c r="C152" s="299"/>
      <c r="D152" s="299"/>
      <c r="E152" s="299"/>
      <c r="F152" s="299"/>
      <c r="G152" s="299"/>
      <c r="H152" s="299"/>
      <c r="I152" s="299"/>
      <c r="J152" s="299"/>
      <c r="K152" s="299"/>
      <c r="L152" s="299"/>
      <c r="M152" s="299"/>
      <c r="N152" s="303"/>
      <c r="O152" s="299"/>
      <c r="P152" s="299"/>
      <c r="Q152" s="299"/>
      <c r="R152" s="299"/>
      <c r="S152" s="299"/>
      <c r="T152" s="299"/>
      <c r="U152" s="299"/>
      <c r="V152" s="299"/>
      <c r="W152" s="299"/>
      <c r="X152" s="299"/>
      <c r="Y152" s="412"/>
      <c r="Z152" s="413"/>
      <c r="AA152" s="413"/>
      <c r="AB152" s="413"/>
      <c r="AC152" s="413"/>
      <c r="AD152" s="413"/>
      <c r="AE152" s="413"/>
      <c r="AF152" s="413"/>
      <c r="AG152" s="413"/>
      <c r="AH152" s="413"/>
      <c r="AI152" s="413"/>
      <c r="AJ152" s="413"/>
      <c r="AK152" s="413"/>
      <c r="AL152" s="413"/>
      <c r="AM152" s="302"/>
    </row>
    <row r="153" spans="1:39" ht="15.5" outlineLevel="1">
      <c r="A153" s="505">
        <v>2</v>
      </c>
      <c r="B153" s="294" t="s">
        <v>2</v>
      </c>
      <c r="C153" s="291" t="s">
        <v>25</v>
      </c>
      <c r="D153" s="295"/>
      <c r="E153" s="295"/>
      <c r="F153" s="295"/>
      <c r="G153" s="295"/>
      <c r="H153" s="295"/>
      <c r="I153" s="295"/>
      <c r="J153" s="295"/>
      <c r="K153" s="295"/>
      <c r="L153" s="295"/>
      <c r="M153" s="295"/>
      <c r="N153" s="291"/>
      <c r="O153" s="295"/>
      <c r="P153" s="295"/>
      <c r="Q153" s="295"/>
      <c r="R153" s="295"/>
      <c r="S153" s="295"/>
      <c r="T153" s="295"/>
      <c r="U153" s="295"/>
      <c r="V153" s="295"/>
      <c r="W153" s="295"/>
      <c r="X153" s="295"/>
      <c r="Y153" s="410"/>
      <c r="Z153" s="410"/>
      <c r="AA153" s="410"/>
      <c r="AB153" s="410"/>
      <c r="AC153" s="410"/>
      <c r="AD153" s="410"/>
      <c r="AE153" s="410"/>
      <c r="AF153" s="410"/>
      <c r="AG153" s="410"/>
      <c r="AH153" s="410"/>
      <c r="AI153" s="410"/>
      <c r="AJ153" s="410"/>
      <c r="AK153" s="410"/>
      <c r="AL153" s="410"/>
      <c r="AM153" s="296">
        <f>SUM(Y153:AL153)</f>
        <v>0</v>
      </c>
    </row>
    <row r="154" spans="1:39" ht="15.5" outlineLevel="1">
      <c r="B154" s="294" t="s">
        <v>244</v>
      </c>
      <c r="C154" s="291" t="s">
        <v>163</v>
      </c>
      <c r="D154" s="295"/>
      <c r="E154" s="295"/>
      <c r="F154" s="295"/>
      <c r="G154" s="295"/>
      <c r="H154" s="295"/>
      <c r="I154" s="295"/>
      <c r="J154" s="295" t="s">
        <v>718</v>
      </c>
      <c r="K154" s="295"/>
      <c r="L154" s="295"/>
      <c r="M154" s="295"/>
      <c r="N154" s="468"/>
      <c r="O154" s="295"/>
      <c r="P154" s="295"/>
      <c r="Q154" s="295"/>
      <c r="R154" s="295"/>
      <c r="S154" s="295"/>
      <c r="T154" s="295"/>
      <c r="U154" s="295" t="s">
        <v>718</v>
      </c>
      <c r="V154" s="295"/>
      <c r="W154" s="295"/>
      <c r="X154" s="295"/>
      <c r="Y154" s="411">
        <v>0</v>
      </c>
      <c r="Z154" s="411">
        <v>0</v>
      </c>
      <c r="AA154" s="411">
        <v>0</v>
      </c>
      <c r="AB154" s="411">
        <v>0</v>
      </c>
      <c r="AC154" s="411">
        <f t="shared" ref="AC154:AL154" si="40">AC153</f>
        <v>0</v>
      </c>
      <c r="AD154" s="411">
        <f t="shared" si="40"/>
        <v>0</v>
      </c>
      <c r="AE154" s="411">
        <f t="shared" si="40"/>
        <v>0</v>
      </c>
      <c r="AF154" s="411">
        <f t="shared" si="40"/>
        <v>0</v>
      </c>
      <c r="AG154" s="411">
        <f t="shared" si="40"/>
        <v>0</v>
      </c>
      <c r="AH154" s="411">
        <f t="shared" si="40"/>
        <v>0</v>
      </c>
      <c r="AI154" s="411">
        <f t="shared" si="40"/>
        <v>0</v>
      </c>
      <c r="AJ154" s="411">
        <f t="shared" si="40"/>
        <v>0</v>
      </c>
      <c r="AK154" s="411">
        <f t="shared" si="40"/>
        <v>0</v>
      </c>
      <c r="AL154" s="411">
        <f t="shared" si="40"/>
        <v>0</v>
      </c>
      <c r="AM154" s="501"/>
    </row>
    <row r="155" spans="1:39" ht="15.5" outlineLevel="1">
      <c r="A155" s="507"/>
      <c r="B155" s="298"/>
      <c r="C155" s="299"/>
      <c r="D155" s="304"/>
      <c r="E155" s="304"/>
      <c r="F155" s="304"/>
      <c r="G155" s="304"/>
      <c r="H155" s="304"/>
      <c r="I155" s="304"/>
      <c r="J155" s="304"/>
      <c r="K155" s="304"/>
      <c r="L155" s="304"/>
      <c r="M155" s="304"/>
      <c r="N155" s="303"/>
      <c r="O155" s="304"/>
      <c r="P155" s="304"/>
      <c r="Q155" s="304"/>
      <c r="R155" s="304"/>
      <c r="S155" s="304"/>
      <c r="T155" s="304"/>
      <c r="U155" s="304"/>
      <c r="V155" s="304"/>
      <c r="W155" s="304"/>
      <c r="X155" s="304"/>
      <c r="Y155" s="412"/>
      <c r="Z155" s="413"/>
      <c r="AA155" s="413"/>
      <c r="AB155" s="413"/>
      <c r="AC155" s="413"/>
      <c r="AD155" s="413"/>
      <c r="AE155" s="413"/>
      <c r="AF155" s="413"/>
      <c r="AG155" s="413"/>
      <c r="AH155" s="413"/>
      <c r="AI155" s="413"/>
      <c r="AJ155" s="413"/>
      <c r="AK155" s="413"/>
      <c r="AL155" s="413"/>
      <c r="AM155" s="302"/>
    </row>
    <row r="156" spans="1:39" ht="15.5" outlineLevel="1">
      <c r="A156" s="505">
        <v>3</v>
      </c>
      <c r="B156" s="294" t="s">
        <v>3</v>
      </c>
      <c r="C156" s="291" t="s">
        <v>25</v>
      </c>
      <c r="D156" s="295"/>
      <c r="E156" s="295"/>
      <c r="F156" s="295"/>
      <c r="G156" s="295"/>
      <c r="H156" s="295"/>
      <c r="I156" s="295"/>
      <c r="J156" s="295">
        <v>329402.44805685285</v>
      </c>
      <c r="K156" s="295"/>
      <c r="L156" s="295"/>
      <c r="M156" s="295"/>
      <c r="N156" s="291"/>
      <c r="O156" s="295"/>
      <c r="P156" s="295"/>
      <c r="Q156" s="295"/>
      <c r="R156" s="295"/>
      <c r="S156" s="295"/>
      <c r="T156" s="295"/>
      <c r="U156" s="295">
        <v>196.03534226489899</v>
      </c>
      <c r="V156" s="295"/>
      <c r="W156" s="295"/>
      <c r="X156" s="295"/>
      <c r="Y156" s="410">
        <v>1</v>
      </c>
      <c r="Z156" s="410"/>
      <c r="AA156" s="410"/>
      <c r="AB156" s="410"/>
      <c r="AC156" s="410"/>
      <c r="AD156" s="410"/>
      <c r="AE156" s="410"/>
      <c r="AF156" s="410"/>
      <c r="AG156" s="410"/>
      <c r="AH156" s="410"/>
      <c r="AI156" s="410"/>
      <c r="AJ156" s="410"/>
      <c r="AK156" s="410"/>
      <c r="AL156" s="410"/>
      <c r="AM156" s="296">
        <f>SUM(Y156:AL156)</f>
        <v>1</v>
      </c>
    </row>
    <row r="157" spans="1:39" ht="15.5" outlineLevel="1">
      <c r="B157" s="294" t="s">
        <v>244</v>
      </c>
      <c r="C157" s="291" t="s">
        <v>163</v>
      </c>
      <c r="D157" s="295"/>
      <c r="E157" s="295"/>
      <c r="F157" s="295"/>
      <c r="G157" s="295"/>
      <c r="H157" s="295"/>
      <c r="I157" s="295"/>
      <c r="J157" s="295">
        <v>7900.8041168199561</v>
      </c>
      <c r="K157" s="295"/>
      <c r="L157" s="295"/>
      <c r="M157" s="295"/>
      <c r="N157" s="468"/>
      <c r="O157" s="295"/>
      <c r="P157" s="295"/>
      <c r="Q157" s="295"/>
      <c r="R157" s="295"/>
      <c r="S157" s="295"/>
      <c r="T157" s="295"/>
      <c r="U157" s="295">
        <v>4.0127096104148112</v>
      </c>
      <c r="V157" s="295"/>
      <c r="W157" s="295"/>
      <c r="X157" s="295"/>
      <c r="Y157" s="411">
        <v>1</v>
      </c>
      <c r="Z157" s="411">
        <v>0</v>
      </c>
      <c r="AA157" s="411">
        <v>0</v>
      </c>
      <c r="AB157" s="411">
        <v>0</v>
      </c>
      <c r="AC157" s="411">
        <f t="shared" ref="AC157:AL157" si="41">AC156</f>
        <v>0</v>
      </c>
      <c r="AD157" s="411">
        <f t="shared" si="41"/>
        <v>0</v>
      </c>
      <c r="AE157" s="411">
        <f t="shared" si="41"/>
        <v>0</v>
      </c>
      <c r="AF157" s="411">
        <f t="shared" si="41"/>
        <v>0</v>
      </c>
      <c r="AG157" s="411">
        <f t="shared" si="41"/>
        <v>0</v>
      </c>
      <c r="AH157" s="411">
        <f t="shared" si="41"/>
        <v>0</v>
      </c>
      <c r="AI157" s="411">
        <f t="shared" si="41"/>
        <v>0</v>
      </c>
      <c r="AJ157" s="411">
        <f t="shared" si="41"/>
        <v>0</v>
      </c>
      <c r="AK157" s="411">
        <f t="shared" si="41"/>
        <v>0</v>
      </c>
      <c r="AL157" s="411">
        <f t="shared" si="41"/>
        <v>0</v>
      </c>
      <c r="AM157" s="501"/>
    </row>
    <row r="158" spans="1:39" ht="15.5" outlineLevel="1">
      <c r="B158" s="294"/>
      <c r="C158" s="305"/>
      <c r="D158" s="291"/>
      <c r="E158" s="291"/>
      <c r="F158" s="291"/>
      <c r="G158" s="291"/>
      <c r="H158" s="291"/>
      <c r="I158" s="291"/>
      <c r="J158" s="291"/>
      <c r="K158" s="291"/>
      <c r="L158" s="291"/>
      <c r="M158" s="291"/>
      <c r="N158" s="283"/>
      <c r="O158" s="291"/>
      <c r="P158" s="291"/>
      <c r="Q158" s="291"/>
      <c r="R158" s="291"/>
      <c r="S158" s="291"/>
      <c r="T158" s="291"/>
      <c r="U158" s="291"/>
      <c r="V158" s="291"/>
      <c r="W158" s="291"/>
      <c r="X158" s="291"/>
      <c r="Y158" s="412"/>
      <c r="Z158" s="412"/>
      <c r="AA158" s="412"/>
      <c r="AB158" s="412"/>
      <c r="AC158" s="412"/>
      <c r="AD158" s="412"/>
      <c r="AE158" s="412"/>
      <c r="AF158" s="412"/>
      <c r="AG158" s="412"/>
      <c r="AH158" s="412"/>
      <c r="AI158" s="412"/>
      <c r="AJ158" s="412"/>
      <c r="AK158" s="412"/>
      <c r="AL158" s="412"/>
      <c r="AM158" s="306"/>
    </row>
    <row r="159" spans="1:39" ht="15.5" outlineLevel="1">
      <c r="A159" s="505">
        <v>4</v>
      </c>
      <c r="B159" s="294" t="s">
        <v>4</v>
      </c>
      <c r="C159" s="291" t="s">
        <v>25</v>
      </c>
      <c r="D159" s="295"/>
      <c r="E159" s="295"/>
      <c r="F159" s="295"/>
      <c r="G159" s="295"/>
      <c r="H159" s="295"/>
      <c r="I159" s="295"/>
      <c r="J159" s="295">
        <v>4284.4437856460436</v>
      </c>
      <c r="K159" s="295"/>
      <c r="L159" s="295"/>
      <c r="M159" s="295"/>
      <c r="N159" s="291"/>
      <c r="O159" s="295"/>
      <c r="P159" s="295"/>
      <c r="Q159" s="295"/>
      <c r="R159" s="295"/>
      <c r="S159" s="295"/>
      <c r="T159" s="295"/>
      <c r="U159" s="295">
        <v>1.2929165620527046</v>
      </c>
      <c r="V159" s="295"/>
      <c r="W159" s="295"/>
      <c r="X159" s="295"/>
      <c r="Y159" s="410">
        <v>1</v>
      </c>
      <c r="Z159" s="410"/>
      <c r="AA159" s="410"/>
      <c r="AB159" s="410"/>
      <c r="AC159" s="410"/>
      <c r="AD159" s="410"/>
      <c r="AE159" s="410"/>
      <c r="AF159" s="410"/>
      <c r="AG159" s="410"/>
      <c r="AH159" s="410"/>
      <c r="AI159" s="410"/>
      <c r="AJ159" s="410"/>
      <c r="AK159" s="410"/>
      <c r="AL159" s="410"/>
      <c r="AM159" s="296">
        <f>SUM(Y159:AL159)</f>
        <v>1</v>
      </c>
    </row>
    <row r="160" spans="1:39" ht="15.5" outlineLevel="1">
      <c r="B160" s="294" t="s">
        <v>244</v>
      </c>
      <c r="C160" s="291" t="s">
        <v>163</v>
      </c>
      <c r="D160" s="295"/>
      <c r="E160" s="295"/>
      <c r="F160" s="295"/>
      <c r="G160" s="295"/>
      <c r="H160" s="295"/>
      <c r="I160" s="295"/>
      <c r="J160" s="295" t="s">
        <v>718</v>
      </c>
      <c r="K160" s="295"/>
      <c r="L160" s="295"/>
      <c r="M160" s="295"/>
      <c r="N160" s="468"/>
      <c r="O160" s="295"/>
      <c r="P160" s="295"/>
      <c r="Q160" s="295"/>
      <c r="R160" s="295"/>
      <c r="S160" s="295"/>
      <c r="T160" s="295"/>
      <c r="U160" s="295" t="s">
        <v>718</v>
      </c>
      <c r="V160" s="295"/>
      <c r="W160" s="295"/>
      <c r="X160" s="295"/>
      <c r="Y160" s="411">
        <v>1</v>
      </c>
      <c r="Z160" s="411">
        <v>0</v>
      </c>
      <c r="AA160" s="411">
        <v>0</v>
      </c>
      <c r="AB160" s="411">
        <v>0</v>
      </c>
      <c r="AC160" s="411">
        <f t="shared" ref="AC160:AL160" si="42">AC159</f>
        <v>0</v>
      </c>
      <c r="AD160" s="411">
        <f t="shared" si="42"/>
        <v>0</v>
      </c>
      <c r="AE160" s="411">
        <f t="shared" si="42"/>
        <v>0</v>
      </c>
      <c r="AF160" s="411">
        <f t="shared" si="42"/>
        <v>0</v>
      </c>
      <c r="AG160" s="411">
        <f t="shared" si="42"/>
        <v>0</v>
      </c>
      <c r="AH160" s="411">
        <f t="shared" si="42"/>
        <v>0</v>
      </c>
      <c r="AI160" s="411">
        <f t="shared" si="42"/>
        <v>0</v>
      </c>
      <c r="AJ160" s="411">
        <f t="shared" si="42"/>
        <v>0</v>
      </c>
      <c r="AK160" s="411">
        <f t="shared" si="42"/>
        <v>0</v>
      </c>
      <c r="AL160" s="411">
        <f t="shared" si="42"/>
        <v>0</v>
      </c>
      <c r="AM160" s="501"/>
    </row>
    <row r="161" spans="1:39" ht="15.5" outlineLevel="1">
      <c r="B161" s="294"/>
      <c r="C161" s="305"/>
      <c r="D161" s="304"/>
      <c r="E161" s="304"/>
      <c r="F161" s="304"/>
      <c r="G161" s="304"/>
      <c r="H161" s="304"/>
      <c r="I161" s="304"/>
      <c r="J161" s="304"/>
      <c r="K161" s="304"/>
      <c r="L161" s="304"/>
      <c r="M161" s="304"/>
      <c r="N161" s="291"/>
      <c r="O161" s="304"/>
      <c r="P161" s="304"/>
      <c r="Q161" s="304"/>
      <c r="R161" s="304"/>
      <c r="S161" s="304"/>
      <c r="T161" s="304"/>
      <c r="U161" s="304"/>
      <c r="V161" s="304"/>
      <c r="W161" s="304"/>
      <c r="X161" s="304"/>
      <c r="Y161" s="412"/>
      <c r="Z161" s="412"/>
      <c r="AA161" s="412"/>
      <c r="AB161" s="412"/>
      <c r="AC161" s="412"/>
      <c r="AD161" s="412"/>
      <c r="AE161" s="412"/>
      <c r="AF161" s="412"/>
      <c r="AG161" s="412"/>
      <c r="AH161" s="412"/>
      <c r="AI161" s="412"/>
      <c r="AJ161" s="412"/>
      <c r="AK161" s="412"/>
      <c r="AL161" s="412"/>
      <c r="AM161" s="306"/>
    </row>
    <row r="162" spans="1:39" ht="15.5" outlineLevel="1">
      <c r="A162" s="505">
        <v>5</v>
      </c>
      <c r="B162" s="294" t="s">
        <v>5</v>
      </c>
      <c r="C162" s="291" t="s">
        <v>25</v>
      </c>
      <c r="D162" s="295"/>
      <c r="E162" s="295"/>
      <c r="F162" s="295"/>
      <c r="G162" s="295"/>
      <c r="H162" s="295"/>
      <c r="I162" s="295"/>
      <c r="J162" s="295">
        <v>88217.825754474223</v>
      </c>
      <c r="K162" s="295"/>
      <c r="L162" s="295"/>
      <c r="M162" s="295"/>
      <c r="N162" s="291"/>
      <c r="O162" s="295"/>
      <c r="P162" s="295"/>
      <c r="Q162" s="295"/>
      <c r="R162" s="295"/>
      <c r="S162" s="295"/>
      <c r="T162" s="295"/>
      <c r="U162" s="295">
        <v>5.6697360392609832</v>
      </c>
      <c r="V162" s="295"/>
      <c r="W162" s="295"/>
      <c r="X162" s="295"/>
      <c r="Y162" s="410">
        <v>1</v>
      </c>
      <c r="Z162" s="410"/>
      <c r="AA162" s="410"/>
      <c r="AB162" s="410"/>
      <c r="AC162" s="410"/>
      <c r="AD162" s="410"/>
      <c r="AE162" s="410"/>
      <c r="AF162" s="410"/>
      <c r="AG162" s="410"/>
      <c r="AH162" s="410"/>
      <c r="AI162" s="410"/>
      <c r="AJ162" s="410"/>
      <c r="AK162" s="410"/>
      <c r="AL162" s="410"/>
      <c r="AM162" s="296">
        <f>SUM(Y162:AL162)</f>
        <v>1</v>
      </c>
    </row>
    <row r="163" spans="1:39" ht="15.5" outlineLevel="1">
      <c r="B163" s="294" t="s">
        <v>244</v>
      </c>
      <c r="C163" s="291" t="s">
        <v>163</v>
      </c>
      <c r="D163" s="295"/>
      <c r="E163" s="295"/>
      <c r="F163" s="295"/>
      <c r="G163" s="295"/>
      <c r="H163" s="295"/>
      <c r="I163" s="295"/>
      <c r="J163" s="295" t="s">
        <v>718</v>
      </c>
      <c r="K163" s="295"/>
      <c r="L163" s="295"/>
      <c r="M163" s="295"/>
      <c r="N163" s="468"/>
      <c r="O163" s="295"/>
      <c r="P163" s="295"/>
      <c r="Q163" s="295"/>
      <c r="R163" s="295"/>
      <c r="S163" s="295"/>
      <c r="T163" s="295"/>
      <c r="U163" s="295" t="s">
        <v>718</v>
      </c>
      <c r="V163" s="295"/>
      <c r="W163" s="295"/>
      <c r="X163" s="295"/>
      <c r="Y163" s="411">
        <v>1</v>
      </c>
      <c r="Z163" s="411">
        <v>0</v>
      </c>
      <c r="AA163" s="411">
        <v>0</v>
      </c>
      <c r="AB163" s="411">
        <v>0</v>
      </c>
      <c r="AC163" s="411">
        <f t="shared" ref="AC163:AL163" si="43">AC162</f>
        <v>0</v>
      </c>
      <c r="AD163" s="411">
        <f t="shared" si="43"/>
        <v>0</v>
      </c>
      <c r="AE163" s="411">
        <f t="shared" si="43"/>
        <v>0</v>
      </c>
      <c r="AF163" s="411">
        <f t="shared" si="43"/>
        <v>0</v>
      </c>
      <c r="AG163" s="411">
        <f t="shared" si="43"/>
        <v>0</v>
      </c>
      <c r="AH163" s="411">
        <f t="shared" si="43"/>
        <v>0</v>
      </c>
      <c r="AI163" s="411">
        <f t="shared" si="43"/>
        <v>0</v>
      </c>
      <c r="AJ163" s="411">
        <f t="shared" si="43"/>
        <v>0</v>
      </c>
      <c r="AK163" s="411">
        <f t="shared" si="43"/>
        <v>0</v>
      </c>
      <c r="AL163" s="411">
        <f t="shared" si="43"/>
        <v>0</v>
      </c>
      <c r="AM163" s="501"/>
    </row>
    <row r="164" spans="1:39" ht="15.5" outlineLevel="1">
      <c r="B164" s="294"/>
      <c r="C164" s="305"/>
      <c r="D164" s="304"/>
      <c r="E164" s="304"/>
      <c r="F164" s="304"/>
      <c r="G164" s="304"/>
      <c r="H164" s="304"/>
      <c r="I164" s="304"/>
      <c r="J164" s="304"/>
      <c r="K164" s="304"/>
      <c r="L164" s="304"/>
      <c r="M164" s="304"/>
      <c r="N164" s="291"/>
      <c r="O164" s="304"/>
      <c r="P164" s="304"/>
      <c r="Q164" s="304"/>
      <c r="R164" s="304"/>
      <c r="S164" s="304"/>
      <c r="T164" s="304"/>
      <c r="U164" s="304"/>
      <c r="V164" s="304"/>
      <c r="W164" s="304"/>
      <c r="X164" s="304"/>
      <c r="Y164" s="412"/>
      <c r="Z164" s="412"/>
      <c r="AA164" s="412"/>
      <c r="AB164" s="412"/>
      <c r="AC164" s="412"/>
      <c r="AD164" s="412"/>
      <c r="AE164" s="412"/>
      <c r="AF164" s="412"/>
      <c r="AG164" s="412"/>
      <c r="AH164" s="412"/>
      <c r="AI164" s="412"/>
      <c r="AJ164" s="412"/>
      <c r="AK164" s="412"/>
      <c r="AL164" s="412"/>
      <c r="AM164" s="306"/>
    </row>
    <row r="165" spans="1:39" ht="15.5" outlineLevel="1">
      <c r="A165" s="505">
        <v>6</v>
      </c>
      <c r="B165" s="294" t="s">
        <v>6</v>
      </c>
      <c r="C165" s="291" t="s">
        <v>25</v>
      </c>
      <c r="D165" s="295"/>
      <c r="E165" s="295"/>
      <c r="F165" s="295"/>
      <c r="G165" s="295"/>
      <c r="H165" s="295"/>
      <c r="I165" s="295"/>
      <c r="J165" s="295" t="s">
        <v>718</v>
      </c>
      <c r="K165" s="295"/>
      <c r="L165" s="295"/>
      <c r="M165" s="295"/>
      <c r="N165" s="291"/>
      <c r="O165" s="295"/>
      <c r="P165" s="295"/>
      <c r="Q165" s="295"/>
      <c r="R165" s="295"/>
      <c r="S165" s="295"/>
      <c r="T165" s="295"/>
      <c r="U165" s="295" t="s">
        <v>718</v>
      </c>
      <c r="V165" s="295"/>
      <c r="W165" s="295"/>
      <c r="X165" s="295"/>
      <c r="Y165" s="410"/>
      <c r="Z165" s="410"/>
      <c r="AA165" s="410"/>
      <c r="AB165" s="410"/>
      <c r="AC165" s="410"/>
      <c r="AD165" s="410"/>
      <c r="AE165" s="410"/>
      <c r="AF165" s="410"/>
      <c r="AG165" s="410"/>
      <c r="AH165" s="410"/>
      <c r="AI165" s="410"/>
      <c r="AJ165" s="410"/>
      <c r="AK165" s="410"/>
      <c r="AL165" s="410"/>
      <c r="AM165" s="296">
        <f>SUM(Y165:AL165)</f>
        <v>0</v>
      </c>
    </row>
    <row r="166" spans="1:39" ht="15.5" outlineLevel="1">
      <c r="B166" s="294" t="s">
        <v>244</v>
      </c>
      <c r="C166" s="291" t="s">
        <v>163</v>
      </c>
      <c r="D166" s="295"/>
      <c r="E166" s="295"/>
      <c r="F166" s="295"/>
      <c r="G166" s="295"/>
      <c r="H166" s="295"/>
      <c r="I166" s="295"/>
      <c r="J166" s="295" t="s">
        <v>718</v>
      </c>
      <c r="K166" s="295"/>
      <c r="L166" s="295"/>
      <c r="M166" s="295"/>
      <c r="N166" s="468"/>
      <c r="O166" s="295"/>
      <c r="P166" s="295"/>
      <c r="Q166" s="295"/>
      <c r="R166" s="295"/>
      <c r="S166" s="295"/>
      <c r="T166" s="295"/>
      <c r="U166" s="295" t="s">
        <v>718</v>
      </c>
      <c r="V166" s="295"/>
      <c r="W166" s="295"/>
      <c r="X166" s="295"/>
      <c r="Y166" s="411">
        <v>0</v>
      </c>
      <c r="Z166" s="411">
        <v>0</v>
      </c>
      <c r="AA166" s="411">
        <v>0</v>
      </c>
      <c r="AB166" s="411">
        <v>0</v>
      </c>
      <c r="AC166" s="411">
        <f t="shared" ref="AC166:AL166" si="44">AC165</f>
        <v>0</v>
      </c>
      <c r="AD166" s="411">
        <f t="shared" si="44"/>
        <v>0</v>
      </c>
      <c r="AE166" s="411">
        <f t="shared" si="44"/>
        <v>0</v>
      </c>
      <c r="AF166" s="411">
        <f t="shared" si="44"/>
        <v>0</v>
      </c>
      <c r="AG166" s="411">
        <f t="shared" si="44"/>
        <v>0</v>
      </c>
      <c r="AH166" s="411">
        <f t="shared" si="44"/>
        <v>0</v>
      </c>
      <c r="AI166" s="411">
        <f t="shared" si="44"/>
        <v>0</v>
      </c>
      <c r="AJ166" s="411">
        <f t="shared" si="44"/>
        <v>0</v>
      </c>
      <c r="AK166" s="411">
        <f t="shared" si="44"/>
        <v>0</v>
      </c>
      <c r="AL166" s="411">
        <f t="shared" si="44"/>
        <v>0</v>
      </c>
      <c r="AM166" s="501"/>
    </row>
    <row r="167" spans="1:39" ht="15.5" outlineLevel="1">
      <c r="B167" s="294"/>
      <c r="C167" s="305"/>
      <c r="D167" s="304"/>
      <c r="E167" s="304"/>
      <c r="F167" s="304"/>
      <c r="G167" s="304"/>
      <c r="H167" s="304"/>
      <c r="I167" s="304"/>
      <c r="J167" s="304"/>
      <c r="K167" s="304"/>
      <c r="L167" s="304"/>
      <c r="M167" s="304"/>
      <c r="N167" s="291"/>
      <c r="O167" s="304"/>
      <c r="P167" s="304"/>
      <c r="Q167" s="304"/>
      <c r="R167" s="304"/>
      <c r="S167" s="304"/>
      <c r="T167" s="304"/>
      <c r="U167" s="304"/>
      <c r="V167" s="304"/>
      <c r="W167" s="304"/>
      <c r="X167" s="304"/>
      <c r="Y167" s="412"/>
      <c r="Z167" s="412"/>
      <c r="AA167" s="412"/>
      <c r="AB167" s="412"/>
      <c r="AC167" s="412"/>
      <c r="AD167" s="412"/>
      <c r="AE167" s="412"/>
      <c r="AF167" s="412"/>
      <c r="AG167" s="412"/>
      <c r="AH167" s="412"/>
      <c r="AI167" s="412"/>
      <c r="AJ167" s="412"/>
      <c r="AK167" s="412"/>
      <c r="AL167" s="412"/>
      <c r="AM167" s="306"/>
    </row>
    <row r="168" spans="1:39" ht="15.5" outlineLevel="1">
      <c r="A168" s="505">
        <v>7</v>
      </c>
      <c r="B168" s="294" t="s">
        <v>42</v>
      </c>
      <c r="C168" s="291" t="s">
        <v>25</v>
      </c>
      <c r="D168" s="295"/>
      <c r="E168" s="295"/>
      <c r="F168" s="295"/>
      <c r="G168" s="295"/>
      <c r="H168" s="295"/>
      <c r="I168" s="295"/>
      <c r="J168" s="295" t="s">
        <v>718</v>
      </c>
      <c r="K168" s="295"/>
      <c r="L168" s="295"/>
      <c r="M168" s="295"/>
      <c r="N168" s="291"/>
      <c r="O168" s="295"/>
      <c r="P168" s="295"/>
      <c r="Q168" s="295"/>
      <c r="R168" s="295"/>
      <c r="S168" s="295"/>
      <c r="T168" s="295"/>
      <c r="U168" s="295" t="s">
        <v>718</v>
      </c>
      <c r="V168" s="295"/>
      <c r="W168" s="295"/>
      <c r="X168" s="295"/>
      <c r="Y168" s="410"/>
      <c r="Z168" s="410"/>
      <c r="AA168" s="410"/>
      <c r="AB168" s="410"/>
      <c r="AC168" s="410"/>
      <c r="AD168" s="410"/>
      <c r="AE168" s="410"/>
      <c r="AF168" s="410"/>
      <c r="AG168" s="410"/>
      <c r="AH168" s="410"/>
      <c r="AI168" s="410"/>
      <c r="AJ168" s="410"/>
      <c r="AK168" s="410"/>
      <c r="AL168" s="410"/>
      <c r="AM168" s="296">
        <f>SUM(Y168:AL168)</f>
        <v>0</v>
      </c>
    </row>
    <row r="169" spans="1:39" ht="15.5" outlineLevel="1">
      <c r="B169" s="294" t="s">
        <v>244</v>
      </c>
      <c r="C169" s="291" t="s">
        <v>163</v>
      </c>
      <c r="D169" s="295"/>
      <c r="E169" s="295"/>
      <c r="F169" s="295"/>
      <c r="G169" s="295"/>
      <c r="H169" s="295"/>
      <c r="I169" s="295"/>
      <c r="J169" s="295" t="s">
        <v>718</v>
      </c>
      <c r="K169" s="295"/>
      <c r="L169" s="295"/>
      <c r="M169" s="295"/>
      <c r="N169" s="291"/>
      <c r="O169" s="295"/>
      <c r="P169" s="295"/>
      <c r="Q169" s="295"/>
      <c r="R169" s="295"/>
      <c r="S169" s="295"/>
      <c r="T169" s="295"/>
      <c r="U169" s="295" t="s">
        <v>718</v>
      </c>
      <c r="V169" s="295"/>
      <c r="W169" s="295"/>
      <c r="X169" s="295"/>
      <c r="Y169" s="411">
        <v>0</v>
      </c>
      <c r="Z169" s="411">
        <v>0</v>
      </c>
      <c r="AA169" s="411">
        <v>0</v>
      </c>
      <c r="AB169" s="411">
        <v>0</v>
      </c>
      <c r="AC169" s="411">
        <f t="shared" ref="AC169:AL169" si="45">AC168</f>
        <v>0</v>
      </c>
      <c r="AD169" s="411">
        <f t="shared" si="45"/>
        <v>0</v>
      </c>
      <c r="AE169" s="411">
        <f t="shared" si="45"/>
        <v>0</v>
      </c>
      <c r="AF169" s="411">
        <f t="shared" si="45"/>
        <v>0</v>
      </c>
      <c r="AG169" s="411">
        <f t="shared" si="45"/>
        <v>0</v>
      </c>
      <c r="AH169" s="411">
        <f t="shared" si="45"/>
        <v>0</v>
      </c>
      <c r="AI169" s="411">
        <f t="shared" si="45"/>
        <v>0</v>
      </c>
      <c r="AJ169" s="411">
        <f t="shared" si="45"/>
        <v>0</v>
      </c>
      <c r="AK169" s="411">
        <f t="shared" si="45"/>
        <v>0</v>
      </c>
      <c r="AL169" s="411">
        <f t="shared" si="45"/>
        <v>0</v>
      </c>
      <c r="AM169" s="501"/>
    </row>
    <row r="170" spans="1:39" ht="15.5" outlineLevel="1">
      <c r="B170" s="294"/>
      <c r="C170" s="305"/>
      <c r="D170" s="304"/>
      <c r="E170" s="304"/>
      <c r="F170" s="304"/>
      <c r="G170" s="304"/>
      <c r="H170" s="304"/>
      <c r="I170" s="304"/>
      <c r="J170" s="304"/>
      <c r="K170" s="304"/>
      <c r="L170" s="304"/>
      <c r="M170" s="304"/>
      <c r="N170" s="291"/>
      <c r="O170" s="304"/>
      <c r="P170" s="304"/>
      <c r="Q170" s="304"/>
      <c r="R170" s="304"/>
      <c r="S170" s="304"/>
      <c r="T170" s="304"/>
      <c r="U170" s="304"/>
      <c r="V170" s="304"/>
      <c r="W170" s="304"/>
      <c r="X170" s="304"/>
      <c r="Y170" s="412"/>
      <c r="Z170" s="412"/>
      <c r="AA170" s="412"/>
      <c r="AB170" s="412"/>
      <c r="AC170" s="412"/>
      <c r="AD170" s="412"/>
      <c r="AE170" s="412"/>
      <c r="AF170" s="412"/>
      <c r="AG170" s="412"/>
      <c r="AH170" s="412"/>
      <c r="AI170" s="412"/>
      <c r="AJ170" s="412"/>
      <c r="AK170" s="412"/>
      <c r="AL170" s="412"/>
      <c r="AM170" s="306"/>
    </row>
    <row r="171" spans="1:39" s="283" customFormat="1" ht="15.5" outlineLevel="1">
      <c r="A171" s="505">
        <v>8</v>
      </c>
      <c r="B171" s="294" t="s">
        <v>484</v>
      </c>
      <c r="C171" s="291" t="s">
        <v>25</v>
      </c>
      <c r="D171" s="295"/>
      <c r="E171" s="295"/>
      <c r="F171" s="295"/>
      <c r="G171" s="295"/>
      <c r="H171" s="295"/>
      <c r="I171" s="295"/>
      <c r="J171" s="295" t="s">
        <v>718</v>
      </c>
      <c r="K171" s="295"/>
      <c r="L171" s="295"/>
      <c r="M171" s="295"/>
      <c r="N171" s="291"/>
      <c r="O171" s="295"/>
      <c r="P171" s="295"/>
      <c r="Q171" s="295"/>
      <c r="R171" s="295"/>
      <c r="S171" s="295"/>
      <c r="T171" s="295"/>
      <c r="U171" s="295" t="s">
        <v>718</v>
      </c>
      <c r="V171" s="295"/>
      <c r="W171" s="295"/>
      <c r="X171" s="295"/>
      <c r="Y171" s="410"/>
      <c r="Z171" s="410"/>
      <c r="AA171" s="410"/>
      <c r="AB171" s="410"/>
      <c r="AC171" s="410"/>
      <c r="AD171" s="410"/>
      <c r="AE171" s="410"/>
      <c r="AF171" s="410"/>
      <c r="AG171" s="410"/>
      <c r="AH171" s="410"/>
      <c r="AI171" s="410"/>
      <c r="AJ171" s="410"/>
      <c r="AK171" s="410"/>
      <c r="AL171" s="410"/>
      <c r="AM171" s="296">
        <f>SUM(Y171:AL171)</f>
        <v>0</v>
      </c>
    </row>
    <row r="172" spans="1:39" s="283" customFormat="1" ht="15.5" outlineLevel="1">
      <c r="A172" s="505"/>
      <c r="B172" s="294" t="s">
        <v>244</v>
      </c>
      <c r="C172" s="291" t="s">
        <v>163</v>
      </c>
      <c r="D172" s="295"/>
      <c r="E172" s="295"/>
      <c r="F172" s="295"/>
      <c r="G172" s="295"/>
      <c r="H172" s="295"/>
      <c r="I172" s="295"/>
      <c r="J172" s="295" t="s">
        <v>718</v>
      </c>
      <c r="K172" s="295"/>
      <c r="L172" s="295"/>
      <c r="M172" s="295"/>
      <c r="N172" s="291"/>
      <c r="O172" s="295"/>
      <c r="P172" s="295"/>
      <c r="Q172" s="295"/>
      <c r="R172" s="295"/>
      <c r="S172" s="295"/>
      <c r="T172" s="295"/>
      <c r="U172" s="295" t="s">
        <v>718</v>
      </c>
      <c r="V172" s="295"/>
      <c r="W172" s="295"/>
      <c r="X172" s="295"/>
      <c r="Y172" s="411">
        <v>0</v>
      </c>
      <c r="Z172" s="411">
        <v>0</v>
      </c>
      <c r="AA172" s="411">
        <v>0</v>
      </c>
      <c r="AB172" s="411">
        <v>0</v>
      </c>
      <c r="AC172" s="411">
        <f t="shared" ref="AC172:AL172" si="46">AC171</f>
        <v>0</v>
      </c>
      <c r="AD172" s="411">
        <f t="shared" si="46"/>
        <v>0</v>
      </c>
      <c r="AE172" s="411">
        <f t="shared" si="46"/>
        <v>0</v>
      </c>
      <c r="AF172" s="411">
        <f t="shared" si="46"/>
        <v>0</v>
      </c>
      <c r="AG172" s="411">
        <f t="shared" si="46"/>
        <v>0</v>
      </c>
      <c r="AH172" s="411">
        <f t="shared" si="46"/>
        <v>0</v>
      </c>
      <c r="AI172" s="411">
        <f t="shared" si="46"/>
        <v>0</v>
      </c>
      <c r="AJ172" s="411">
        <f t="shared" si="46"/>
        <v>0</v>
      </c>
      <c r="AK172" s="411">
        <f t="shared" si="46"/>
        <v>0</v>
      </c>
      <c r="AL172" s="411">
        <f t="shared" si="46"/>
        <v>0</v>
      </c>
      <c r="AM172" s="501"/>
    </row>
    <row r="173" spans="1:39" s="283" customFormat="1" ht="15.5" outlineLevel="1">
      <c r="A173" s="505"/>
      <c r="B173" s="294"/>
      <c r="C173" s="305"/>
      <c r="D173" s="304"/>
      <c r="E173" s="304"/>
      <c r="F173" s="304"/>
      <c r="G173" s="304"/>
      <c r="H173" s="304"/>
      <c r="I173" s="304"/>
      <c r="J173" s="304"/>
      <c r="K173" s="304"/>
      <c r="L173" s="304"/>
      <c r="M173" s="304"/>
      <c r="N173" s="291"/>
      <c r="O173" s="304"/>
      <c r="P173" s="304"/>
      <c r="Q173" s="304"/>
      <c r="R173" s="304"/>
      <c r="S173" s="304"/>
      <c r="T173" s="304"/>
      <c r="U173" s="304"/>
      <c r="V173" s="304"/>
      <c r="W173" s="304"/>
      <c r="X173" s="304"/>
      <c r="Y173" s="412"/>
      <c r="Z173" s="412"/>
      <c r="AA173" s="412"/>
      <c r="AB173" s="412"/>
      <c r="AC173" s="412"/>
      <c r="AD173" s="412"/>
      <c r="AE173" s="412"/>
      <c r="AF173" s="412"/>
      <c r="AG173" s="412"/>
      <c r="AH173" s="412"/>
      <c r="AI173" s="412"/>
      <c r="AJ173" s="412"/>
      <c r="AK173" s="412"/>
      <c r="AL173" s="412"/>
      <c r="AM173" s="306"/>
    </row>
    <row r="174" spans="1:39" ht="15.5" outlineLevel="1">
      <c r="A174" s="505">
        <v>9</v>
      </c>
      <c r="B174" s="294" t="s">
        <v>7</v>
      </c>
      <c r="C174" s="291" t="s">
        <v>25</v>
      </c>
      <c r="D174" s="295"/>
      <c r="E174" s="295"/>
      <c r="F174" s="295"/>
      <c r="G174" s="295"/>
      <c r="H174" s="295"/>
      <c r="I174" s="295"/>
      <c r="J174" s="295" t="s">
        <v>718</v>
      </c>
      <c r="K174" s="295"/>
      <c r="L174" s="295"/>
      <c r="M174" s="295"/>
      <c r="N174" s="291"/>
      <c r="O174" s="295"/>
      <c r="P174" s="295"/>
      <c r="Q174" s="295"/>
      <c r="R174" s="295"/>
      <c r="S174" s="295"/>
      <c r="T174" s="295"/>
      <c r="U174" s="295" t="s">
        <v>718</v>
      </c>
      <c r="V174" s="295"/>
      <c r="W174" s="295"/>
      <c r="X174" s="295"/>
      <c r="Y174" s="410"/>
      <c r="Z174" s="410"/>
      <c r="AA174" s="410"/>
      <c r="AB174" s="410"/>
      <c r="AC174" s="410"/>
      <c r="AD174" s="410"/>
      <c r="AE174" s="410"/>
      <c r="AF174" s="410"/>
      <c r="AG174" s="410"/>
      <c r="AH174" s="410"/>
      <c r="AI174" s="410"/>
      <c r="AJ174" s="410"/>
      <c r="AK174" s="410"/>
      <c r="AL174" s="410"/>
      <c r="AM174" s="296">
        <f>SUM(Y174:AL174)</f>
        <v>0</v>
      </c>
    </row>
    <row r="175" spans="1:39" ht="15.5" outlineLevel="1">
      <c r="B175" s="294" t="s">
        <v>244</v>
      </c>
      <c r="C175" s="291" t="s">
        <v>163</v>
      </c>
      <c r="D175" s="295"/>
      <c r="E175" s="295"/>
      <c r="F175" s="295"/>
      <c r="G175" s="295"/>
      <c r="H175" s="295"/>
      <c r="I175" s="295"/>
      <c r="J175" s="295" t="s">
        <v>718</v>
      </c>
      <c r="K175" s="295"/>
      <c r="L175" s="295"/>
      <c r="M175" s="295"/>
      <c r="N175" s="291"/>
      <c r="O175" s="295"/>
      <c r="P175" s="295"/>
      <c r="Q175" s="295"/>
      <c r="R175" s="295"/>
      <c r="S175" s="295"/>
      <c r="T175" s="295"/>
      <c r="U175" s="295" t="s">
        <v>718</v>
      </c>
      <c r="V175" s="295"/>
      <c r="W175" s="295"/>
      <c r="X175" s="295"/>
      <c r="Y175" s="411">
        <v>0</v>
      </c>
      <c r="Z175" s="411">
        <v>0</v>
      </c>
      <c r="AA175" s="411">
        <v>0</v>
      </c>
      <c r="AB175" s="411">
        <v>0</v>
      </c>
      <c r="AC175" s="411">
        <f t="shared" ref="AC175:AL175" si="47">AC174</f>
        <v>0</v>
      </c>
      <c r="AD175" s="411">
        <f t="shared" si="47"/>
        <v>0</v>
      </c>
      <c r="AE175" s="411">
        <f t="shared" si="47"/>
        <v>0</v>
      </c>
      <c r="AF175" s="411">
        <f t="shared" si="47"/>
        <v>0</v>
      </c>
      <c r="AG175" s="411">
        <f t="shared" si="47"/>
        <v>0</v>
      </c>
      <c r="AH175" s="411">
        <f t="shared" si="47"/>
        <v>0</v>
      </c>
      <c r="AI175" s="411">
        <f t="shared" si="47"/>
        <v>0</v>
      </c>
      <c r="AJ175" s="411">
        <f t="shared" si="47"/>
        <v>0</v>
      </c>
      <c r="AK175" s="411">
        <f t="shared" si="47"/>
        <v>0</v>
      </c>
      <c r="AL175" s="411">
        <f t="shared" si="47"/>
        <v>0</v>
      </c>
      <c r="AM175" s="501"/>
    </row>
    <row r="176" spans="1:39" ht="15.5" outlineLevel="1">
      <c r="B176" s="307"/>
      <c r="C176" s="308"/>
      <c r="D176" s="291"/>
      <c r="E176" s="291"/>
      <c r="F176" s="291"/>
      <c r="G176" s="291"/>
      <c r="H176" s="291"/>
      <c r="I176" s="291"/>
      <c r="J176" s="291"/>
      <c r="K176" s="291"/>
      <c r="L176" s="291"/>
      <c r="M176" s="291"/>
      <c r="N176" s="291"/>
      <c r="O176" s="291"/>
      <c r="P176" s="291"/>
      <c r="Q176" s="291"/>
      <c r="R176" s="291"/>
      <c r="S176" s="291"/>
      <c r="T176" s="291"/>
      <c r="U176" s="291"/>
      <c r="V176" s="291"/>
      <c r="W176" s="291"/>
      <c r="X176" s="291"/>
      <c r="Y176" s="412"/>
      <c r="Z176" s="412"/>
      <c r="AA176" s="412"/>
      <c r="AB176" s="412"/>
      <c r="AC176" s="412"/>
      <c r="AD176" s="412"/>
      <c r="AE176" s="412"/>
      <c r="AF176" s="412"/>
      <c r="AG176" s="412"/>
      <c r="AH176" s="412"/>
      <c r="AI176" s="412"/>
      <c r="AJ176" s="412"/>
      <c r="AK176" s="412"/>
      <c r="AL176" s="412"/>
      <c r="AM176" s="306"/>
    </row>
    <row r="177" spans="1:39" ht="15.5" outlineLevel="1">
      <c r="A177" s="506"/>
      <c r="B177" s="288" t="s">
        <v>8</v>
      </c>
      <c r="C177" s="289"/>
      <c r="D177" s="289"/>
      <c r="E177" s="289"/>
      <c r="F177" s="289"/>
      <c r="G177" s="289"/>
      <c r="H177" s="289"/>
      <c r="I177" s="289"/>
      <c r="J177" s="289"/>
      <c r="K177" s="289"/>
      <c r="L177" s="289"/>
      <c r="M177" s="289"/>
      <c r="N177" s="291"/>
      <c r="O177" s="289"/>
      <c r="P177" s="289"/>
      <c r="Q177" s="289"/>
      <c r="R177" s="289"/>
      <c r="S177" s="289"/>
      <c r="T177" s="289"/>
      <c r="U177" s="289"/>
      <c r="V177" s="289"/>
      <c r="W177" s="289"/>
      <c r="X177" s="289"/>
      <c r="Y177" s="414"/>
      <c r="Z177" s="414"/>
      <c r="AA177" s="414"/>
      <c r="AB177" s="414"/>
      <c r="AC177" s="414"/>
      <c r="AD177" s="414"/>
      <c r="AE177" s="414"/>
      <c r="AF177" s="414"/>
      <c r="AG177" s="414"/>
      <c r="AH177" s="414"/>
      <c r="AI177" s="414"/>
      <c r="AJ177" s="414"/>
      <c r="AK177" s="414"/>
      <c r="AL177" s="414"/>
      <c r="AM177" s="292"/>
    </row>
    <row r="178" spans="1:39" ht="15.5" outlineLevel="1">
      <c r="A178" s="505">
        <v>10</v>
      </c>
      <c r="B178" s="310" t="s">
        <v>22</v>
      </c>
      <c r="C178" s="291" t="s">
        <v>25</v>
      </c>
      <c r="D178" s="295"/>
      <c r="E178" s="295"/>
      <c r="F178" s="295"/>
      <c r="G178" s="295"/>
      <c r="H178" s="295"/>
      <c r="I178" s="295"/>
      <c r="J178" s="295"/>
      <c r="K178" s="295"/>
      <c r="L178" s="295"/>
      <c r="M178" s="295"/>
      <c r="N178" s="295">
        <v>12</v>
      </c>
      <c r="O178" s="295"/>
      <c r="P178" s="295"/>
      <c r="Q178" s="295"/>
      <c r="R178" s="295"/>
      <c r="S178" s="295"/>
      <c r="T178" s="295"/>
      <c r="U178" s="295"/>
      <c r="V178" s="295"/>
      <c r="W178" s="295"/>
      <c r="X178" s="295"/>
      <c r="Y178" s="467"/>
      <c r="Z178" s="469"/>
      <c r="AA178" s="469"/>
      <c r="AB178" s="415"/>
      <c r="AC178" s="415"/>
      <c r="AD178" s="415"/>
      <c r="AE178" s="415"/>
      <c r="AF178" s="415"/>
      <c r="AG178" s="415"/>
      <c r="AH178" s="415"/>
      <c r="AI178" s="415"/>
      <c r="AJ178" s="415"/>
      <c r="AK178" s="415"/>
      <c r="AL178" s="415"/>
      <c r="AM178" s="296">
        <f>SUM(Y178:AL178)</f>
        <v>0</v>
      </c>
    </row>
    <row r="179" spans="1:39" ht="15.5" outlineLevel="1">
      <c r="B179" s="294" t="s">
        <v>244</v>
      </c>
      <c r="C179" s="291" t="s">
        <v>163</v>
      </c>
      <c r="D179" s="295"/>
      <c r="E179" s="295"/>
      <c r="F179" s="295"/>
      <c r="G179" s="295"/>
      <c r="H179" s="295"/>
      <c r="I179" s="295"/>
      <c r="J179" s="295"/>
      <c r="K179" s="295"/>
      <c r="L179" s="295"/>
      <c r="M179" s="295"/>
      <c r="N179" s="295">
        <f>N178</f>
        <v>12</v>
      </c>
      <c r="O179" s="295"/>
      <c r="P179" s="295"/>
      <c r="Q179" s="295"/>
      <c r="R179" s="295"/>
      <c r="S179" s="295"/>
      <c r="T179" s="295"/>
      <c r="U179" s="295"/>
      <c r="V179" s="295"/>
      <c r="W179" s="295"/>
      <c r="X179" s="295"/>
      <c r="Y179" s="411">
        <v>0</v>
      </c>
      <c r="Z179" s="411">
        <v>0</v>
      </c>
      <c r="AA179" s="411">
        <v>0</v>
      </c>
      <c r="AB179" s="411">
        <v>0</v>
      </c>
      <c r="AC179" s="411">
        <f t="shared" ref="AC179:AL179" si="48">AC178</f>
        <v>0</v>
      </c>
      <c r="AD179" s="411">
        <f t="shared" si="48"/>
        <v>0</v>
      </c>
      <c r="AE179" s="411">
        <f t="shared" si="48"/>
        <v>0</v>
      </c>
      <c r="AF179" s="411">
        <f t="shared" si="48"/>
        <v>0</v>
      </c>
      <c r="AG179" s="411">
        <f t="shared" si="48"/>
        <v>0</v>
      </c>
      <c r="AH179" s="411">
        <f t="shared" si="48"/>
        <v>0</v>
      </c>
      <c r="AI179" s="411">
        <f t="shared" si="48"/>
        <v>0</v>
      </c>
      <c r="AJ179" s="411">
        <f t="shared" si="48"/>
        <v>0</v>
      </c>
      <c r="AK179" s="411">
        <f t="shared" si="48"/>
        <v>0</v>
      </c>
      <c r="AL179" s="411">
        <f t="shared" si="48"/>
        <v>0</v>
      </c>
      <c r="AM179" s="501"/>
    </row>
    <row r="180" spans="1:39" ht="15.5" outlineLevel="1">
      <c r="B180" s="310"/>
      <c r="C180" s="312"/>
      <c r="D180" s="291"/>
      <c r="E180" s="291"/>
      <c r="F180" s="291"/>
      <c r="G180" s="291"/>
      <c r="H180" s="291"/>
      <c r="I180" s="291"/>
      <c r="J180" s="291"/>
      <c r="K180" s="291"/>
      <c r="L180" s="291"/>
      <c r="M180" s="291"/>
      <c r="N180" s="291"/>
      <c r="O180" s="291"/>
      <c r="P180" s="291"/>
      <c r="Q180" s="291"/>
      <c r="R180" s="291"/>
      <c r="S180" s="291"/>
      <c r="T180" s="291"/>
      <c r="U180" s="291"/>
      <c r="V180" s="291"/>
      <c r="W180" s="291"/>
      <c r="X180" s="291"/>
      <c r="Y180" s="416"/>
      <c r="Z180" s="416"/>
      <c r="AA180" s="416"/>
      <c r="AB180" s="416"/>
      <c r="AC180" s="416"/>
      <c r="AD180" s="416"/>
      <c r="AE180" s="416"/>
      <c r="AF180" s="416"/>
      <c r="AG180" s="416"/>
      <c r="AH180" s="416"/>
      <c r="AI180" s="416"/>
      <c r="AJ180" s="416"/>
      <c r="AK180" s="416"/>
      <c r="AL180" s="416"/>
      <c r="AM180" s="313"/>
    </row>
    <row r="181" spans="1:39" ht="15.5" outlineLevel="1">
      <c r="A181" s="505">
        <v>11</v>
      </c>
      <c r="B181" s="314" t="s">
        <v>21</v>
      </c>
      <c r="C181" s="291" t="s">
        <v>25</v>
      </c>
      <c r="D181" s="295"/>
      <c r="E181" s="295"/>
      <c r="F181" s="295"/>
      <c r="G181" s="295"/>
      <c r="H181" s="295"/>
      <c r="I181" s="295"/>
      <c r="J181" s="295">
        <v>205740.25369164796</v>
      </c>
      <c r="K181" s="295"/>
      <c r="L181" s="295"/>
      <c r="M181" s="295"/>
      <c r="N181" s="295">
        <v>12</v>
      </c>
      <c r="O181" s="295"/>
      <c r="P181" s="295"/>
      <c r="Q181" s="295"/>
      <c r="R181" s="295"/>
      <c r="S181" s="295"/>
      <c r="T181" s="295"/>
      <c r="U181" s="295">
        <v>50.76648620800502</v>
      </c>
      <c r="V181" s="295"/>
      <c r="W181" s="295"/>
      <c r="X181" s="295"/>
      <c r="Y181" s="415"/>
      <c r="Z181" s="469">
        <v>1</v>
      </c>
      <c r="AA181" s="415"/>
      <c r="AB181" s="415"/>
      <c r="AC181" s="415"/>
      <c r="AD181" s="415"/>
      <c r="AE181" s="415"/>
      <c r="AF181" s="415"/>
      <c r="AG181" s="415"/>
      <c r="AH181" s="415"/>
      <c r="AI181" s="415"/>
      <c r="AJ181" s="415"/>
      <c r="AK181" s="415"/>
      <c r="AL181" s="415"/>
      <c r="AM181" s="296">
        <f>SUM(Y181:AL181)</f>
        <v>1</v>
      </c>
    </row>
    <row r="182" spans="1:39" ht="15.5" outlineLevel="1">
      <c r="B182" s="294" t="s">
        <v>244</v>
      </c>
      <c r="C182" s="291" t="s">
        <v>163</v>
      </c>
      <c r="D182" s="295"/>
      <c r="E182" s="295"/>
      <c r="F182" s="295"/>
      <c r="G182" s="295"/>
      <c r="H182" s="295"/>
      <c r="I182" s="295"/>
      <c r="J182" s="295" t="s">
        <v>718</v>
      </c>
      <c r="K182" s="295"/>
      <c r="L182" s="295"/>
      <c r="M182" s="295"/>
      <c r="N182" s="295">
        <f>N181</f>
        <v>12</v>
      </c>
      <c r="O182" s="295"/>
      <c r="P182" s="295"/>
      <c r="Q182" s="295"/>
      <c r="R182" s="295"/>
      <c r="S182" s="295"/>
      <c r="T182" s="295"/>
      <c r="U182" s="295" t="s">
        <v>718</v>
      </c>
      <c r="V182" s="295"/>
      <c r="W182" s="295"/>
      <c r="X182" s="295"/>
      <c r="Y182" s="411">
        <v>0</v>
      </c>
      <c r="Z182" s="411">
        <v>1</v>
      </c>
      <c r="AA182" s="411">
        <v>0</v>
      </c>
      <c r="AB182" s="411">
        <v>0</v>
      </c>
      <c r="AC182" s="411">
        <f t="shared" ref="AC182:AL182" si="49">AC181</f>
        <v>0</v>
      </c>
      <c r="AD182" s="411">
        <f t="shared" si="49"/>
        <v>0</v>
      </c>
      <c r="AE182" s="411">
        <f t="shared" si="49"/>
        <v>0</v>
      </c>
      <c r="AF182" s="411">
        <f t="shared" si="49"/>
        <v>0</v>
      </c>
      <c r="AG182" s="411">
        <f t="shared" si="49"/>
        <v>0</v>
      </c>
      <c r="AH182" s="411">
        <f t="shared" si="49"/>
        <v>0</v>
      </c>
      <c r="AI182" s="411">
        <f t="shared" si="49"/>
        <v>0</v>
      </c>
      <c r="AJ182" s="411">
        <f t="shared" si="49"/>
        <v>0</v>
      </c>
      <c r="AK182" s="411">
        <f t="shared" si="49"/>
        <v>0</v>
      </c>
      <c r="AL182" s="411">
        <f t="shared" si="49"/>
        <v>0</v>
      </c>
      <c r="AM182" s="501"/>
    </row>
    <row r="183" spans="1:39" ht="15.5" outlineLevel="1">
      <c r="B183" s="314"/>
      <c r="C183" s="312"/>
      <c r="D183" s="291"/>
      <c r="E183" s="291"/>
      <c r="F183" s="291"/>
      <c r="G183" s="291"/>
      <c r="H183" s="291"/>
      <c r="I183" s="291"/>
      <c r="J183" s="291"/>
      <c r="K183" s="291"/>
      <c r="L183" s="291"/>
      <c r="M183" s="291"/>
      <c r="N183" s="291"/>
      <c r="O183" s="291"/>
      <c r="P183" s="291"/>
      <c r="Q183" s="291"/>
      <c r="R183" s="291"/>
      <c r="S183" s="291"/>
      <c r="T183" s="291"/>
      <c r="U183" s="291"/>
      <c r="V183" s="291"/>
      <c r="W183" s="291"/>
      <c r="X183" s="291"/>
      <c r="Y183" s="416"/>
      <c r="Z183" s="417"/>
      <c r="AA183" s="416"/>
      <c r="AB183" s="416"/>
      <c r="AC183" s="416"/>
      <c r="AD183" s="416"/>
      <c r="AE183" s="416"/>
      <c r="AF183" s="416"/>
      <c r="AG183" s="416"/>
      <c r="AH183" s="416"/>
      <c r="AI183" s="416"/>
      <c r="AJ183" s="416"/>
      <c r="AK183" s="416"/>
      <c r="AL183" s="416"/>
      <c r="AM183" s="313"/>
    </row>
    <row r="184" spans="1:39" ht="15.5" outlineLevel="1">
      <c r="A184" s="505">
        <v>12</v>
      </c>
      <c r="B184" s="314" t="s">
        <v>23</v>
      </c>
      <c r="C184" s="291" t="s">
        <v>25</v>
      </c>
      <c r="D184" s="295"/>
      <c r="E184" s="295"/>
      <c r="F184" s="295"/>
      <c r="G184" s="295"/>
      <c r="H184" s="295"/>
      <c r="I184" s="295"/>
      <c r="J184" s="295" t="s">
        <v>718</v>
      </c>
      <c r="K184" s="295"/>
      <c r="L184" s="295"/>
      <c r="M184" s="295"/>
      <c r="N184" s="295">
        <v>3</v>
      </c>
      <c r="O184" s="295"/>
      <c r="P184" s="295"/>
      <c r="Q184" s="295"/>
      <c r="R184" s="295"/>
      <c r="S184" s="295"/>
      <c r="T184" s="295"/>
      <c r="U184" s="295" t="s">
        <v>718</v>
      </c>
      <c r="V184" s="295"/>
      <c r="W184" s="295"/>
      <c r="X184" s="295"/>
      <c r="Y184" s="415"/>
      <c r="Z184" s="415"/>
      <c r="AA184" s="415"/>
      <c r="AB184" s="415"/>
      <c r="AC184" s="415"/>
      <c r="AD184" s="415"/>
      <c r="AE184" s="415"/>
      <c r="AF184" s="415"/>
      <c r="AG184" s="415"/>
      <c r="AH184" s="415"/>
      <c r="AI184" s="415"/>
      <c r="AJ184" s="415"/>
      <c r="AK184" s="415"/>
      <c r="AL184" s="415"/>
      <c r="AM184" s="296">
        <f>SUM(Y184:AL184)</f>
        <v>0</v>
      </c>
    </row>
    <row r="185" spans="1:39" ht="15.5" outlineLevel="1">
      <c r="B185" s="294" t="s">
        <v>244</v>
      </c>
      <c r="C185" s="291" t="s">
        <v>163</v>
      </c>
      <c r="D185" s="295"/>
      <c r="E185" s="295"/>
      <c r="F185" s="295"/>
      <c r="G185" s="295"/>
      <c r="H185" s="295"/>
      <c r="I185" s="295"/>
      <c r="J185" s="295" t="s">
        <v>718</v>
      </c>
      <c r="K185" s="295"/>
      <c r="L185" s="295"/>
      <c r="M185" s="295"/>
      <c r="N185" s="295">
        <f>N184</f>
        <v>3</v>
      </c>
      <c r="O185" s="295"/>
      <c r="P185" s="295"/>
      <c r="Q185" s="295"/>
      <c r="R185" s="295"/>
      <c r="S185" s="295"/>
      <c r="T185" s="295"/>
      <c r="U185" s="295" t="s">
        <v>718</v>
      </c>
      <c r="V185" s="295"/>
      <c r="W185" s="295"/>
      <c r="X185" s="295"/>
      <c r="Y185" s="411">
        <v>0</v>
      </c>
      <c r="Z185" s="411">
        <v>0</v>
      </c>
      <c r="AA185" s="411">
        <v>0</v>
      </c>
      <c r="AB185" s="411">
        <v>0</v>
      </c>
      <c r="AC185" s="411">
        <f t="shared" ref="AC185:AL185" si="50">AC184</f>
        <v>0</v>
      </c>
      <c r="AD185" s="411">
        <f t="shared" si="50"/>
        <v>0</v>
      </c>
      <c r="AE185" s="411">
        <f t="shared" si="50"/>
        <v>0</v>
      </c>
      <c r="AF185" s="411">
        <f t="shared" si="50"/>
        <v>0</v>
      </c>
      <c r="AG185" s="411">
        <f t="shared" si="50"/>
        <v>0</v>
      </c>
      <c r="AH185" s="411">
        <f t="shared" si="50"/>
        <v>0</v>
      </c>
      <c r="AI185" s="411">
        <f t="shared" si="50"/>
        <v>0</v>
      </c>
      <c r="AJ185" s="411">
        <f t="shared" si="50"/>
        <v>0</v>
      </c>
      <c r="AK185" s="411">
        <f t="shared" si="50"/>
        <v>0</v>
      </c>
      <c r="AL185" s="411">
        <f t="shared" si="50"/>
        <v>0</v>
      </c>
      <c r="AM185" s="501"/>
    </row>
    <row r="186" spans="1:39" ht="15.5" outlineLevel="1">
      <c r="B186" s="314"/>
      <c r="C186" s="312"/>
      <c r="D186" s="316"/>
      <c r="E186" s="316"/>
      <c r="F186" s="316"/>
      <c r="G186" s="316"/>
      <c r="H186" s="316"/>
      <c r="I186" s="316"/>
      <c r="J186" s="316"/>
      <c r="K186" s="316"/>
      <c r="L186" s="316"/>
      <c r="M186" s="316"/>
      <c r="N186" s="291"/>
      <c r="O186" s="316"/>
      <c r="P186" s="316"/>
      <c r="Q186" s="316"/>
      <c r="R186" s="316"/>
      <c r="S186" s="316"/>
      <c r="T186" s="316"/>
      <c r="U186" s="316"/>
      <c r="V186" s="316"/>
      <c r="W186" s="316"/>
      <c r="X186" s="316"/>
      <c r="Y186" s="416"/>
      <c r="Z186" s="417"/>
      <c r="AA186" s="416"/>
      <c r="AB186" s="416"/>
      <c r="AC186" s="416"/>
      <c r="AD186" s="416"/>
      <c r="AE186" s="416"/>
      <c r="AF186" s="416"/>
      <c r="AG186" s="416"/>
      <c r="AH186" s="416"/>
      <c r="AI186" s="416"/>
      <c r="AJ186" s="416"/>
      <c r="AK186" s="416"/>
      <c r="AL186" s="416"/>
      <c r="AM186" s="313"/>
    </row>
    <row r="187" spans="1:39" ht="15.5" outlineLevel="1">
      <c r="A187" s="505">
        <v>13</v>
      </c>
      <c r="B187" s="314" t="s">
        <v>24</v>
      </c>
      <c r="C187" s="291" t="s">
        <v>25</v>
      </c>
      <c r="D187" s="295"/>
      <c r="E187" s="295"/>
      <c r="F187" s="295"/>
      <c r="G187" s="295"/>
      <c r="H187" s="295"/>
      <c r="I187" s="295"/>
      <c r="J187" s="295" t="s">
        <v>718</v>
      </c>
      <c r="K187" s="295"/>
      <c r="L187" s="295"/>
      <c r="M187" s="295"/>
      <c r="N187" s="295">
        <v>12</v>
      </c>
      <c r="O187" s="295"/>
      <c r="P187" s="295"/>
      <c r="Q187" s="295"/>
      <c r="R187" s="295"/>
      <c r="S187" s="295"/>
      <c r="T187" s="295"/>
      <c r="U187" s="295" t="s">
        <v>718</v>
      </c>
      <c r="V187" s="295"/>
      <c r="W187" s="295"/>
      <c r="X187" s="295"/>
      <c r="Y187" s="415"/>
      <c r="Z187" s="415"/>
      <c r="AA187" s="415"/>
      <c r="AB187" s="415"/>
      <c r="AC187" s="415"/>
      <c r="AD187" s="415"/>
      <c r="AE187" s="415"/>
      <c r="AF187" s="415"/>
      <c r="AG187" s="415"/>
      <c r="AH187" s="415"/>
      <c r="AI187" s="415"/>
      <c r="AJ187" s="415"/>
      <c r="AK187" s="415"/>
      <c r="AL187" s="415"/>
      <c r="AM187" s="296">
        <f>SUM(Y187:AL187)</f>
        <v>0</v>
      </c>
    </row>
    <row r="188" spans="1:39" ht="15.5" outlineLevel="1">
      <c r="B188" s="294" t="s">
        <v>244</v>
      </c>
      <c r="C188" s="291" t="s">
        <v>163</v>
      </c>
      <c r="D188" s="295"/>
      <c r="E188" s="295"/>
      <c r="F188" s="295"/>
      <c r="G188" s="295"/>
      <c r="H188" s="295"/>
      <c r="I188" s="295"/>
      <c r="J188" s="295" t="s">
        <v>718</v>
      </c>
      <c r="K188" s="295"/>
      <c r="L188" s="295"/>
      <c r="M188" s="295"/>
      <c r="N188" s="295">
        <f>N187</f>
        <v>12</v>
      </c>
      <c r="O188" s="295"/>
      <c r="P188" s="295"/>
      <c r="Q188" s="295"/>
      <c r="R188" s="295"/>
      <c r="S188" s="295"/>
      <c r="T188" s="295"/>
      <c r="U188" s="295" t="s">
        <v>718</v>
      </c>
      <c r="V188" s="295"/>
      <c r="W188" s="295"/>
      <c r="X188" s="295"/>
      <c r="Y188" s="411">
        <v>0</v>
      </c>
      <c r="Z188" s="411">
        <v>0</v>
      </c>
      <c r="AA188" s="411">
        <v>0</v>
      </c>
      <c r="AB188" s="411">
        <v>0</v>
      </c>
      <c r="AC188" s="411">
        <f t="shared" ref="AC188:AL188" si="51">AC187</f>
        <v>0</v>
      </c>
      <c r="AD188" s="411">
        <f t="shared" si="51"/>
        <v>0</v>
      </c>
      <c r="AE188" s="411">
        <f t="shared" si="51"/>
        <v>0</v>
      </c>
      <c r="AF188" s="411">
        <f t="shared" si="51"/>
        <v>0</v>
      </c>
      <c r="AG188" s="411">
        <f t="shared" si="51"/>
        <v>0</v>
      </c>
      <c r="AH188" s="411">
        <f t="shared" si="51"/>
        <v>0</v>
      </c>
      <c r="AI188" s="411">
        <f t="shared" si="51"/>
        <v>0</v>
      </c>
      <c r="AJ188" s="411">
        <f t="shared" si="51"/>
        <v>0</v>
      </c>
      <c r="AK188" s="411">
        <f t="shared" si="51"/>
        <v>0</v>
      </c>
      <c r="AL188" s="411">
        <f t="shared" si="51"/>
        <v>0</v>
      </c>
      <c r="AM188" s="501"/>
    </row>
    <row r="189" spans="1:39" ht="15.5" outlineLevel="1">
      <c r="B189" s="314"/>
      <c r="C189" s="312"/>
      <c r="D189" s="316"/>
      <c r="E189" s="316"/>
      <c r="F189" s="316"/>
      <c r="G189" s="316"/>
      <c r="H189" s="316"/>
      <c r="I189" s="316"/>
      <c r="J189" s="316"/>
      <c r="K189" s="316"/>
      <c r="L189" s="316"/>
      <c r="M189" s="316"/>
      <c r="N189" s="291"/>
      <c r="O189" s="316"/>
      <c r="P189" s="316"/>
      <c r="Q189" s="316"/>
      <c r="R189" s="316"/>
      <c r="S189" s="316"/>
      <c r="T189" s="316"/>
      <c r="U189" s="316"/>
      <c r="V189" s="316"/>
      <c r="W189" s="316"/>
      <c r="X189" s="316"/>
      <c r="Y189" s="416"/>
      <c r="Z189" s="416"/>
      <c r="AA189" s="416"/>
      <c r="AB189" s="416"/>
      <c r="AC189" s="416"/>
      <c r="AD189" s="416"/>
      <c r="AE189" s="416"/>
      <c r="AF189" s="416"/>
      <c r="AG189" s="416"/>
      <c r="AH189" s="416"/>
      <c r="AI189" s="416"/>
      <c r="AJ189" s="416"/>
      <c r="AK189" s="416"/>
      <c r="AL189" s="416"/>
      <c r="AM189" s="313"/>
    </row>
    <row r="190" spans="1:39" ht="15.5" outlineLevel="1">
      <c r="A190" s="505">
        <v>14</v>
      </c>
      <c r="B190" s="314" t="s">
        <v>20</v>
      </c>
      <c r="C190" s="291" t="s">
        <v>25</v>
      </c>
      <c r="D190" s="295"/>
      <c r="E190" s="295"/>
      <c r="F190" s="295"/>
      <c r="G190" s="295"/>
      <c r="H190" s="295"/>
      <c r="I190" s="295"/>
      <c r="J190" s="295" t="s">
        <v>718</v>
      </c>
      <c r="K190" s="295"/>
      <c r="L190" s="295"/>
      <c r="M190" s="295"/>
      <c r="N190" s="295">
        <v>12</v>
      </c>
      <c r="O190" s="295"/>
      <c r="P190" s="295"/>
      <c r="Q190" s="295"/>
      <c r="R190" s="295"/>
      <c r="S190" s="295"/>
      <c r="T190" s="295"/>
      <c r="U190" s="295" t="s">
        <v>718</v>
      </c>
      <c r="V190" s="295"/>
      <c r="W190" s="295"/>
      <c r="X190" s="295"/>
      <c r="Y190" s="415"/>
      <c r="Z190" s="415">
        <v>1</v>
      </c>
      <c r="AA190" s="415"/>
      <c r="AB190" s="415"/>
      <c r="AC190" s="415"/>
      <c r="AD190" s="415"/>
      <c r="AE190" s="415"/>
      <c r="AF190" s="415"/>
      <c r="AG190" s="415"/>
      <c r="AH190" s="415"/>
      <c r="AI190" s="415"/>
      <c r="AJ190" s="415"/>
      <c r="AK190" s="415"/>
      <c r="AL190" s="415"/>
      <c r="AM190" s="296">
        <f>SUM(Y190:AL190)</f>
        <v>1</v>
      </c>
    </row>
    <row r="191" spans="1:39" ht="15.5" outlineLevel="1">
      <c r="B191" s="294" t="s">
        <v>244</v>
      </c>
      <c r="C191" s="291" t="s">
        <v>163</v>
      </c>
      <c r="D191" s="295"/>
      <c r="E191" s="295"/>
      <c r="F191" s="295"/>
      <c r="G191" s="295"/>
      <c r="H191" s="295"/>
      <c r="I191" s="295"/>
      <c r="J191" s="295">
        <v>1772.4534346559999</v>
      </c>
      <c r="K191" s="295"/>
      <c r="L191" s="295"/>
      <c r="M191" s="295"/>
      <c r="N191" s="295">
        <f>N190</f>
        <v>12</v>
      </c>
      <c r="O191" s="295"/>
      <c r="P191" s="295"/>
      <c r="Q191" s="295"/>
      <c r="R191" s="295"/>
      <c r="S191" s="295"/>
      <c r="T191" s="295"/>
      <c r="U191" s="295">
        <v>0.48780215300000002</v>
      </c>
      <c r="V191" s="295"/>
      <c r="W191" s="295"/>
      <c r="X191" s="295"/>
      <c r="Y191" s="411">
        <v>0</v>
      </c>
      <c r="Z191" s="411">
        <v>1</v>
      </c>
      <c r="AA191" s="411">
        <v>0</v>
      </c>
      <c r="AB191" s="411">
        <v>0</v>
      </c>
      <c r="AC191" s="411">
        <f t="shared" ref="AC191:AL191" si="52">AC190</f>
        <v>0</v>
      </c>
      <c r="AD191" s="411">
        <f t="shared" si="52"/>
        <v>0</v>
      </c>
      <c r="AE191" s="411">
        <f t="shared" si="52"/>
        <v>0</v>
      </c>
      <c r="AF191" s="411">
        <f t="shared" si="52"/>
        <v>0</v>
      </c>
      <c r="AG191" s="411">
        <f t="shared" si="52"/>
        <v>0</v>
      </c>
      <c r="AH191" s="411">
        <f t="shared" si="52"/>
        <v>0</v>
      </c>
      <c r="AI191" s="411">
        <f t="shared" si="52"/>
        <v>0</v>
      </c>
      <c r="AJ191" s="411">
        <f t="shared" si="52"/>
        <v>0</v>
      </c>
      <c r="AK191" s="411">
        <f t="shared" si="52"/>
        <v>0</v>
      </c>
      <c r="AL191" s="411">
        <f t="shared" si="52"/>
        <v>0</v>
      </c>
      <c r="AM191" s="501"/>
    </row>
    <row r="192" spans="1:39" ht="15.5" outlineLevel="1">
      <c r="B192" s="314"/>
      <c r="C192" s="312"/>
      <c r="D192" s="316"/>
      <c r="E192" s="316"/>
      <c r="F192" s="316"/>
      <c r="G192" s="316"/>
      <c r="H192" s="316"/>
      <c r="I192" s="316"/>
      <c r="J192" s="316"/>
      <c r="K192" s="316"/>
      <c r="L192" s="316"/>
      <c r="M192" s="316"/>
      <c r="N192" s="291"/>
      <c r="O192" s="316"/>
      <c r="P192" s="316"/>
      <c r="Q192" s="316"/>
      <c r="R192" s="316"/>
      <c r="S192" s="316"/>
      <c r="T192" s="316"/>
      <c r="U192" s="316"/>
      <c r="V192" s="316"/>
      <c r="W192" s="316"/>
      <c r="X192" s="316"/>
      <c r="Y192" s="416"/>
      <c r="Z192" s="417"/>
      <c r="AA192" s="416"/>
      <c r="AB192" s="416"/>
      <c r="AC192" s="416"/>
      <c r="AD192" s="416"/>
      <c r="AE192" s="416"/>
      <c r="AF192" s="416"/>
      <c r="AG192" s="416"/>
      <c r="AH192" s="416"/>
      <c r="AI192" s="416"/>
      <c r="AJ192" s="416"/>
      <c r="AK192" s="416"/>
      <c r="AL192" s="416"/>
      <c r="AM192" s="313"/>
    </row>
    <row r="193" spans="1:39" s="283" customFormat="1" ht="15.5" outlineLevel="1">
      <c r="A193" s="505">
        <v>15</v>
      </c>
      <c r="B193" s="314" t="s">
        <v>485</v>
      </c>
      <c r="C193" s="291" t="s">
        <v>25</v>
      </c>
      <c r="D193" s="295"/>
      <c r="E193" s="295"/>
      <c r="F193" s="295"/>
      <c r="G193" s="295"/>
      <c r="H193" s="295"/>
      <c r="I193" s="295"/>
      <c r="J193" s="295" t="s">
        <v>718</v>
      </c>
      <c r="K193" s="295"/>
      <c r="L193" s="295"/>
      <c r="M193" s="295"/>
      <c r="N193" s="291"/>
      <c r="O193" s="295"/>
      <c r="P193" s="295"/>
      <c r="Q193" s="295"/>
      <c r="R193" s="295"/>
      <c r="S193" s="295"/>
      <c r="T193" s="295"/>
      <c r="U193" s="295" t="s">
        <v>718</v>
      </c>
      <c r="V193" s="295"/>
      <c r="W193" s="295"/>
      <c r="X193" s="295"/>
      <c r="Y193" s="415"/>
      <c r="Z193" s="415"/>
      <c r="AA193" s="415"/>
      <c r="AB193" s="415"/>
      <c r="AC193" s="415"/>
      <c r="AD193" s="415"/>
      <c r="AE193" s="415"/>
      <c r="AF193" s="415"/>
      <c r="AG193" s="415"/>
      <c r="AH193" s="415"/>
      <c r="AI193" s="415"/>
      <c r="AJ193" s="415"/>
      <c r="AK193" s="415"/>
      <c r="AL193" s="415"/>
      <c r="AM193" s="296">
        <f>SUM(Y193:AL193)</f>
        <v>0</v>
      </c>
    </row>
    <row r="194" spans="1:39" s="283" customFormat="1" ht="15.5" outlineLevel="1">
      <c r="A194" s="505"/>
      <c r="B194" s="315" t="s">
        <v>244</v>
      </c>
      <c r="C194" s="291" t="s">
        <v>163</v>
      </c>
      <c r="D194" s="295"/>
      <c r="E194" s="295"/>
      <c r="F194" s="295"/>
      <c r="G194" s="295"/>
      <c r="H194" s="295"/>
      <c r="I194" s="295"/>
      <c r="J194" s="295" t="s">
        <v>718</v>
      </c>
      <c r="K194" s="295"/>
      <c r="L194" s="295"/>
      <c r="M194" s="295"/>
      <c r="N194" s="291"/>
      <c r="O194" s="295"/>
      <c r="P194" s="295"/>
      <c r="Q194" s="295"/>
      <c r="R194" s="295"/>
      <c r="S194" s="295"/>
      <c r="T194" s="295"/>
      <c r="U194" s="295" t="s">
        <v>718</v>
      </c>
      <c r="V194" s="295"/>
      <c r="W194" s="295"/>
      <c r="X194" s="295"/>
      <c r="Y194" s="411">
        <v>0</v>
      </c>
      <c r="Z194" s="411">
        <v>0</v>
      </c>
      <c r="AA194" s="411">
        <v>0</v>
      </c>
      <c r="AB194" s="411">
        <v>0</v>
      </c>
      <c r="AC194" s="411">
        <f t="shared" ref="AC194:AL194" si="53">AC193</f>
        <v>0</v>
      </c>
      <c r="AD194" s="411">
        <f t="shared" si="53"/>
        <v>0</v>
      </c>
      <c r="AE194" s="411">
        <f t="shared" si="53"/>
        <v>0</v>
      </c>
      <c r="AF194" s="411">
        <f t="shared" si="53"/>
        <v>0</v>
      </c>
      <c r="AG194" s="411">
        <f t="shared" si="53"/>
        <v>0</v>
      </c>
      <c r="AH194" s="411">
        <f t="shared" si="53"/>
        <v>0</v>
      </c>
      <c r="AI194" s="411">
        <f t="shared" si="53"/>
        <v>0</v>
      </c>
      <c r="AJ194" s="411">
        <f t="shared" si="53"/>
        <v>0</v>
      </c>
      <c r="AK194" s="411">
        <f t="shared" si="53"/>
        <v>0</v>
      </c>
      <c r="AL194" s="411">
        <f t="shared" si="53"/>
        <v>0</v>
      </c>
      <c r="AM194" s="501"/>
    </row>
    <row r="195" spans="1:39" s="283" customFormat="1" ht="15.5" outlineLevel="1">
      <c r="A195" s="505"/>
      <c r="B195" s="314"/>
      <c r="C195" s="312"/>
      <c r="D195" s="316"/>
      <c r="E195" s="316"/>
      <c r="F195" s="316"/>
      <c r="G195" s="316"/>
      <c r="H195" s="316"/>
      <c r="I195" s="316"/>
      <c r="J195" s="316"/>
      <c r="K195" s="316"/>
      <c r="L195" s="316"/>
      <c r="M195" s="316"/>
      <c r="N195" s="291"/>
      <c r="O195" s="316"/>
      <c r="P195" s="316"/>
      <c r="Q195" s="316"/>
      <c r="R195" s="316"/>
      <c r="S195" s="316"/>
      <c r="T195" s="316"/>
      <c r="U195" s="316"/>
      <c r="V195" s="316"/>
      <c r="W195" s="316"/>
      <c r="X195" s="316"/>
      <c r="Y195" s="418"/>
      <c r="Z195" s="416"/>
      <c r="AA195" s="416"/>
      <c r="AB195" s="416"/>
      <c r="AC195" s="416"/>
      <c r="AD195" s="416"/>
      <c r="AE195" s="416"/>
      <c r="AF195" s="416"/>
      <c r="AG195" s="416"/>
      <c r="AH195" s="416"/>
      <c r="AI195" s="416"/>
      <c r="AJ195" s="416"/>
      <c r="AK195" s="416"/>
      <c r="AL195" s="416"/>
      <c r="AM195" s="313"/>
    </row>
    <row r="196" spans="1:39" s="283" customFormat="1" ht="31" outlineLevel="1">
      <c r="A196" s="505">
        <v>16</v>
      </c>
      <c r="B196" s="314" t="s">
        <v>486</v>
      </c>
      <c r="C196" s="291" t="s">
        <v>25</v>
      </c>
      <c r="D196" s="295"/>
      <c r="E196" s="295"/>
      <c r="F196" s="295"/>
      <c r="G196" s="295"/>
      <c r="H196" s="295"/>
      <c r="I196" s="295"/>
      <c r="J196" s="295" t="s">
        <v>718</v>
      </c>
      <c r="K196" s="295"/>
      <c r="L196" s="295"/>
      <c r="M196" s="295"/>
      <c r="N196" s="291"/>
      <c r="O196" s="295"/>
      <c r="P196" s="295"/>
      <c r="Q196" s="295"/>
      <c r="R196" s="295"/>
      <c r="S196" s="295"/>
      <c r="T196" s="295"/>
      <c r="U196" s="295" t="s">
        <v>718</v>
      </c>
      <c r="V196" s="295"/>
      <c r="W196" s="295"/>
      <c r="X196" s="295"/>
      <c r="Y196" s="415"/>
      <c r="Z196" s="415"/>
      <c r="AA196" s="415"/>
      <c r="AB196" s="415"/>
      <c r="AC196" s="415"/>
      <c r="AD196" s="415"/>
      <c r="AE196" s="415"/>
      <c r="AF196" s="415"/>
      <c r="AG196" s="415"/>
      <c r="AH196" s="415"/>
      <c r="AI196" s="415"/>
      <c r="AJ196" s="415"/>
      <c r="AK196" s="415"/>
      <c r="AL196" s="415"/>
      <c r="AM196" s="296">
        <f>SUM(Y196:AL196)</f>
        <v>0</v>
      </c>
    </row>
    <row r="197" spans="1:39" s="283" customFormat="1" ht="15.5" outlineLevel="1">
      <c r="A197" s="505"/>
      <c r="B197" s="315" t="s">
        <v>244</v>
      </c>
      <c r="C197" s="291" t="s">
        <v>163</v>
      </c>
      <c r="D197" s="295"/>
      <c r="E197" s="295"/>
      <c r="F197" s="295"/>
      <c r="G197" s="295"/>
      <c r="H197" s="295"/>
      <c r="I197" s="295"/>
      <c r="J197" s="295" t="s">
        <v>718</v>
      </c>
      <c r="K197" s="295"/>
      <c r="L197" s="295"/>
      <c r="M197" s="295"/>
      <c r="N197" s="291"/>
      <c r="O197" s="295"/>
      <c r="P197" s="295"/>
      <c r="Q197" s="295"/>
      <c r="R197" s="295"/>
      <c r="S197" s="295"/>
      <c r="T197" s="295"/>
      <c r="U197" s="295" t="s">
        <v>718</v>
      </c>
      <c r="V197" s="295"/>
      <c r="W197" s="295"/>
      <c r="X197" s="295"/>
      <c r="Y197" s="411">
        <v>0</v>
      </c>
      <c r="Z197" s="411">
        <v>0</v>
      </c>
      <c r="AA197" s="411">
        <v>0</v>
      </c>
      <c r="AB197" s="411">
        <v>0</v>
      </c>
      <c r="AC197" s="411">
        <f t="shared" ref="AC197:AL197" si="54">AC196</f>
        <v>0</v>
      </c>
      <c r="AD197" s="411">
        <f t="shared" si="54"/>
        <v>0</v>
      </c>
      <c r="AE197" s="411">
        <f t="shared" si="54"/>
        <v>0</v>
      </c>
      <c r="AF197" s="411">
        <f t="shared" si="54"/>
        <v>0</v>
      </c>
      <c r="AG197" s="411">
        <f t="shared" si="54"/>
        <v>0</v>
      </c>
      <c r="AH197" s="411">
        <f t="shared" si="54"/>
        <v>0</v>
      </c>
      <c r="AI197" s="411">
        <f t="shared" si="54"/>
        <v>0</v>
      </c>
      <c r="AJ197" s="411">
        <f t="shared" si="54"/>
        <v>0</v>
      </c>
      <c r="AK197" s="411">
        <f t="shared" si="54"/>
        <v>0</v>
      </c>
      <c r="AL197" s="411">
        <f t="shared" si="54"/>
        <v>0</v>
      </c>
      <c r="AM197" s="501"/>
    </row>
    <row r="198" spans="1:39" s="283" customFormat="1" ht="15.5" outlineLevel="1">
      <c r="A198" s="505"/>
      <c r="B198" s="314"/>
      <c r="C198" s="312"/>
      <c r="D198" s="316"/>
      <c r="E198" s="316"/>
      <c r="F198" s="316"/>
      <c r="G198" s="316"/>
      <c r="H198" s="316"/>
      <c r="I198" s="316"/>
      <c r="J198" s="316"/>
      <c r="K198" s="316"/>
      <c r="L198" s="316"/>
      <c r="M198" s="316"/>
      <c r="N198" s="291"/>
      <c r="O198" s="316"/>
      <c r="P198" s="316"/>
      <c r="Q198" s="316"/>
      <c r="R198" s="316"/>
      <c r="S198" s="316"/>
      <c r="T198" s="316"/>
      <c r="U198" s="316"/>
      <c r="V198" s="316"/>
      <c r="W198" s="316"/>
      <c r="X198" s="316"/>
      <c r="Y198" s="418"/>
      <c r="Z198" s="416"/>
      <c r="AA198" s="416"/>
      <c r="AB198" s="416"/>
      <c r="AC198" s="416"/>
      <c r="AD198" s="416"/>
      <c r="AE198" s="416"/>
      <c r="AF198" s="416"/>
      <c r="AG198" s="416"/>
      <c r="AH198" s="416"/>
      <c r="AI198" s="416"/>
      <c r="AJ198" s="416"/>
      <c r="AK198" s="416"/>
      <c r="AL198" s="416"/>
      <c r="AM198" s="313"/>
    </row>
    <row r="199" spans="1:39" ht="15.5" outlineLevel="1">
      <c r="A199" s="505">
        <v>17</v>
      </c>
      <c r="B199" s="314" t="s">
        <v>9</v>
      </c>
      <c r="C199" s="291" t="s">
        <v>25</v>
      </c>
      <c r="D199" s="295"/>
      <c r="E199" s="295"/>
      <c r="F199" s="295"/>
      <c r="G199" s="295"/>
      <c r="H199" s="295"/>
      <c r="I199" s="295"/>
      <c r="J199" s="295" t="s">
        <v>718</v>
      </c>
      <c r="K199" s="295"/>
      <c r="L199" s="295"/>
      <c r="M199" s="295"/>
      <c r="N199" s="291"/>
      <c r="O199" s="295"/>
      <c r="P199" s="295"/>
      <c r="Q199" s="295"/>
      <c r="R199" s="295"/>
      <c r="S199" s="295"/>
      <c r="T199" s="295"/>
      <c r="U199" s="295" t="s">
        <v>718</v>
      </c>
      <c r="V199" s="295"/>
      <c r="W199" s="295"/>
      <c r="X199" s="295"/>
      <c r="Y199" s="415"/>
      <c r="Z199" s="415"/>
      <c r="AA199" s="415"/>
      <c r="AB199" s="415"/>
      <c r="AC199" s="415"/>
      <c r="AD199" s="415"/>
      <c r="AE199" s="415"/>
      <c r="AF199" s="415"/>
      <c r="AG199" s="415"/>
      <c r="AH199" s="415"/>
      <c r="AI199" s="415"/>
      <c r="AJ199" s="415"/>
      <c r="AK199" s="415"/>
      <c r="AL199" s="415"/>
      <c r="AM199" s="296">
        <f>SUM(Y199:AL199)</f>
        <v>0</v>
      </c>
    </row>
    <row r="200" spans="1:39" ht="15.5" outlineLevel="1">
      <c r="B200" s="294" t="s">
        <v>244</v>
      </c>
      <c r="C200" s="291" t="s">
        <v>163</v>
      </c>
      <c r="D200" s="295"/>
      <c r="E200" s="295"/>
      <c r="F200" s="295"/>
      <c r="G200" s="295"/>
      <c r="H200" s="295"/>
      <c r="I200" s="295"/>
      <c r="J200" s="295" t="s">
        <v>718</v>
      </c>
      <c r="K200" s="295"/>
      <c r="L200" s="295"/>
      <c r="M200" s="295"/>
      <c r="N200" s="291"/>
      <c r="O200" s="295"/>
      <c r="P200" s="295"/>
      <c r="Q200" s="295"/>
      <c r="R200" s="295"/>
      <c r="S200" s="295"/>
      <c r="T200" s="295"/>
      <c r="U200" s="295" t="s">
        <v>718</v>
      </c>
      <c r="V200" s="295"/>
      <c r="W200" s="295"/>
      <c r="X200" s="295"/>
      <c r="Y200" s="411">
        <v>0</v>
      </c>
      <c r="Z200" s="411">
        <v>0</v>
      </c>
      <c r="AA200" s="411">
        <v>0</v>
      </c>
      <c r="AB200" s="411">
        <v>0</v>
      </c>
      <c r="AC200" s="411">
        <f t="shared" ref="AC200:AL200" si="55">AC199</f>
        <v>0</v>
      </c>
      <c r="AD200" s="411">
        <f t="shared" si="55"/>
        <v>0</v>
      </c>
      <c r="AE200" s="411">
        <f t="shared" si="55"/>
        <v>0</v>
      </c>
      <c r="AF200" s="411">
        <f t="shared" si="55"/>
        <v>0</v>
      </c>
      <c r="AG200" s="411">
        <f t="shared" si="55"/>
        <v>0</v>
      </c>
      <c r="AH200" s="411">
        <f t="shared" si="55"/>
        <v>0</v>
      </c>
      <c r="AI200" s="411">
        <f t="shared" si="55"/>
        <v>0</v>
      </c>
      <c r="AJ200" s="411">
        <f t="shared" si="55"/>
        <v>0</v>
      </c>
      <c r="AK200" s="411">
        <f t="shared" si="55"/>
        <v>0</v>
      </c>
      <c r="AL200" s="411">
        <f t="shared" si="55"/>
        <v>0</v>
      </c>
      <c r="AM200" s="501"/>
    </row>
    <row r="201" spans="1:39" ht="15.5" outlineLevel="1">
      <c r="B201" s="315"/>
      <c r="C201" s="305"/>
      <c r="D201" s="291"/>
      <c r="E201" s="291"/>
      <c r="F201" s="291"/>
      <c r="G201" s="291"/>
      <c r="H201" s="291"/>
      <c r="I201" s="291"/>
      <c r="J201" s="291"/>
      <c r="K201" s="291"/>
      <c r="L201" s="291"/>
      <c r="M201" s="291"/>
      <c r="N201" s="291"/>
      <c r="O201" s="291"/>
      <c r="P201" s="291"/>
      <c r="Q201" s="291"/>
      <c r="R201" s="291"/>
      <c r="S201" s="291"/>
      <c r="T201" s="291"/>
      <c r="U201" s="291"/>
      <c r="V201" s="291"/>
      <c r="W201" s="291"/>
      <c r="X201" s="291"/>
      <c r="Y201" s="419"/>
      <c r="Z201" s="420"/>
      <c r="AA201" s="420"/>
      <c r="AB201" s="420"/>
      <c r="AC201" s="420"/>
      <c r="AD201" s="420"/>
      <c r="AE201" s="420"/>
      <c r="AF201" s="420"/>
      <c r="AG201" s="420"/>
      <c r="AH201" s="420"/>
      <c r="AI201" s="420"/>
      <c r="AJ201" s="420"/>
      <c r="AK201" s="420"/>
      <c r="AL201" s="420"/>
      <c r="AM201" s="317"/>
    </row>
    <row r="202" spans="1:39" ht="15.5" outlineLevel="1">
      <c r="A202" s="506"/>
      <c r="B202" s="288" t="s">
        <v>10</v>
      </c>
      <c r="C202" s="289"/>
      <c r="D202" s="289"/>
      <c r="E202" s="289"/>
      <c r="F202" s="289"/>
      <c r="G202" s="289"/>
      <c r="H202" s="289"/>
      <c r="I202" s="289"/>
      <c r="J202" s="289"/>
      <c r="K202" s="289"/>
      <c r="L202" s="289"/>
      <c r="M202" s="289"/>
      <c r="N202" s="290"/>
      <c r="O202" s="289"/>
      <c r="P202" s="289"/>
      <c r="Q202" s="289"/>
      <c r="R202" s="289"/>
      <c r="S202" s="289"/>
      <c r="T202" s="289"/>
      <c r="U202" s="289"/>
      <c r="V202" s="289"/>
      <c r="W202" s="289"/>
      <c r="X202" s="289"/>
      <c r="Y202" s="414"/>
      <c r="Z202" s="414"/>
      <c r="AA202" s="414"/>
      <c r="AB202" s="414"/>
      <c r="AC202" s="414"/>
      <c r="AD202" s="414"/>
      <c r="AE202" s="414"/>
      <c r="AF202" s="414"/>
      <c r="AG202" s="414"/>
      <c r="AH202" s="414"/>
      <c r="AI202" s="414"/>
      <c r="AJ202" s="414"/>
      <c r="AK202" s="414"/>
      <c r="AL202" s="414"/>
      <c r="AM202" s="292"/>
    </row>
    <row r="203" spans="1:39" ht="15.5" outlineLevel="1">
      <c r="A203" s="505">
        <v>18</v>
      </c>
      <c r="B203" s="315" t="s">
        <v>11</v>
      </c>
      <c r="C203" s="291" t="s">
        <v>25</v>
      </c>
      <c r="D203" s="295"/>
      <c r="E203" s="295"/>
      <c r="F203" s="295"/>
      <c r="G203" s="295"/>
      <c r="H203" s="295"/>
      <c r="I203" s="295"/>
      <c r="J203" s="295" t="s">
        <v>718</v>
      </c>
      <c r="K203" s="295"/>
      <c r="L203" s="295"/>
      <c r="M203" s="295"/>
      <c r="N203" s="295">
        <v>12</v>
      </c>
      <c r="O203" s="295"/>
      <c r="P203" s="295"/>
      <c r="Q203" s="295"/>
      <c r="R203" s="295"/>
      <c r="S203" s="295"/>
      <c r="T203" s="295"/>
      <c r="U203" s="295" t="s">
        <v>718</v>
      </c>
      <c r="V203" s="295"/>
      <c r="W203" s="295"/>
      <c r="X203" s="295"/>
      <c r="Y203" s="426"/>
      <c r="Z203" s="415"/>
      <c r="AA203" s="415"/>
      <c r="AB203" s="415"/>
      <c r="AC203" s="415"/>
      <c r="AD203" s="415"/>
      <c r="AE203" s="415"/>
      <c r="AF203" s="415"/>
      <c r="AG203" s="415"/>
      <c r="AH203" s="415"/>
      <c r="AI203" s="415"/>
      <c r="AJ203" s="415"/>
      <c r="AK203" s="415"/>
      <c r="AL203" s="415"/>
      <c r="AM203" s="296">
        <f>SUM(Y203:AL203)</f>
        <v>0</v>
      </c>
    </row>
    <row r="204" spans="1:39" ht="15.5" outlineLevel="1">
      <c r="B204" s="294" t="s">
        <v>244</v>
      </c>
      <c r="C204" s="291" t="s">
        <v>163</v>
      </c>
      <c r="D204" s="295"/>
      <c r="E204" s="295"/>
      <c r="F204" s="295"/>
      <c r="G204" s="295"/>
      <c r="H204" s="295"/>
      <c r="I204" s="295"/>
      <c r="J204" s="295" t="s">
        <v>718</v>
      </c>
      <c r="K204" s="295"/>
      <c r="L204" s="295"/>
      <c r="M204" s="295"/>
      <c r="N204" s="295">
        <f>N203</f>
        <v>12</v>
      </c>
      <c r="O204" s="295"/>
      <c r="P204" s="295"/>
      <c r="Q204" s="295"/>
      <c r="R204" s="295"/>
      <c r="S204" s="295"/>
      <c r="T204" s="295"/>
      <c r="U204" s="295" t="s">
        <v>718</v>
      </c>
      <c r="V204" s="295"/>
      <c r="W204" s="295"/>
      <c r="X204" s="295"/>
      <c r="Y204" s="411">
        <v>0</v>
      </c>
      <c r="Z204" s="411">
        <v>0</v>
      </c>
      <c r="AA204" s="411">
        <v>0</v>
      </c>
      <c r="AB204" s="411">
        <v>0</v>
      </c>
      <c r="AC204" s="411">
        <f t="shared" ref="AC204:AL204" si="56">AC203</f>
        <v>0</v>
      </c>
      <c r="AD204" s="411">
        <f t="shared" si="56"/>
        <v>0</v>
      </c>
      <c r="AE204" s="411">
        <f t="shared" si="56"/>
        <v>0</v>
      </c>
      <c r="AF204" s="411">
        <f t="shared" si="56"/>
        <v>0</v>
      </c>
      <c r="AG204" s="411">
        <f t="shared" si="56"/>
        <v>0</v>
      </c>
      <c r="AH204" s="411">
        <f t="shared" si="56"/>
        <v>0</v>
      </c>
      <c r="AI204" s="411">
        <f t="shared" si="56"/>
        <v>0</v>
      </c>
      <c r="AJ204" s="411">
        <f t="shared" si="56"/>
        <v>0</v>
      </c>
      <c r="AK204" s="411">
        <f t="shared" si="56"/>
        <v>0</v>
      </c>
      <c r="AL204" s="411">
        <f t="shared" si="56"/>
        <v>0</v>
      </c>
      <c r="AM204" s="501"/>
    </row>
    <row r="205" spans="1:39" ht="15.5" outlineLevel="1">
      <c r="A205" s="508"/>
      <c r="B205" s="315"/>
      <c r="C205" s="305"/>
      <c r="D205" s="291"/>
      <c r="E205" s="291"/>
      <c r="F205" s="291"/>
      <c r="G205" s="291"/>
      <c r="H205" s="291"/>
      <c r="I205" s="291"/>
      <c r="J205" s="291"/>
      <c r="K205" s="291"/>
      <c r="L205" s="291"/>
      <c r="M205" s="291"/>
      <c r="N205" s="291"/>
      <c r="O205" s="291"/>
      <c r="P205" s="291"/>
      <c r="Q205" s="291"/>
      <c r="R205" s="291"/>
      <c r="S205" s="291"/>
      <c r="T205" s="291"/>
      <c r="U205" s="291"/>
      <c r="V205" s="291"/>
      <c r="W205" s="291"/>
      <c r="X205" s="291"/>
      <c r="Y205" s="412"/>
      <c r="Z205" s="421"/>
      <c r="AA205" s="421"/>
      <c r="AB205" s="421"/>
      <c r="AC205" s="421"/>
      <c r="AD205" s="421"/>
      <c r="AE205" s="421"/>
      <c r="AF205" s="421"/>
      <c r="AG205" s="421"/>
      <c r="AH205" s="421"/>
      <c r="AI205" s="421"/>
      <c r="AJ205" s="421"/>
      <c r="AK205" s="421"/>
      <c r="AL205" s="421"/>
      <c r="AM205" s="306"/>
    </row>
    <row r="206" spans="1:39" ht="15.5" outlineLevel="1">
      <c r="A206" s="505">
        <v>19</v>
      </c>
      <c r="B206" s="315" t="s">
        <v>12</v>
      </c>
      <c r="C206" s="291" t="s">
        <v>25</v>
      </c>
      <c r="D206" s="295"/>
      <c r="E206" s="295"/>
      <c r="F206" s="295"/>
      <c r="G206" s="295"/>
      <c r="H206" s="295"/>
      <c r="I206" s="295"/>
      <c r="J206" s="295" t="s">
        <v>718</v>
      </c>
      <c r="K206" s="295"/>
      <c r="L206" s="295"/>
      <c r="M206" s="295"/>
      <c r="N206" s="295">
        <v>12</v>
      </c>
      <c r="O206" s="295"/>
      <c r="P206" s="295"/>
      <c r="Q206" s="295"/>
      <c r="R206" s="295"/>
      <c r="S206" s="295"/>
      <c r="T206" s="295"/>
      <c r="U206" s="295" t="s">
        <v>718</v>
      </c>
      <c r="V206" s="295"/>
      <c r="W206" s="295"/>
      <c r="X206" s="295"/>
      <c r="Y206" s="410"/>
      <c r="Z206" s="415"/>
      <c r="AA206" s="415"/>
      <c r="AB206" s="415"/>
      <c r="AC206" s="415"/>
      <c r="AD206" s="415"/>
      <c r="AE206" s="415"/>
      <c r="AF206" s="415"/>
      <c r="AG206" s="415"/>
      <c r="AH206" s="415"/>
      <c r="AI206" s="415"/>
      <c r="AJ206" s="415"/>
      <c r="AK206" s="415"/>
      <c r="AL206" s="415"/>
      <c r="AM206" s="296">
        <f>SUM(Y206:AL206)</f>
        <v>0</v>
      </c>
    </row>
    <row r="207" spans="1:39" ht="15.5" outlineLevel="1">
      <c r="B207" s="294" t="s">
        <v>244</v>
      </c>
      <c r="C207" s="291" t="s">
        <v>163</v>
      </c>
      <c r="D207" s="295"/>
      <c r="E207" s="295"/>
      <c r="F207" s="295"/>
      <c r="G207" s="295"/>
      <c r="H207" s="295"/>
      <c r="I207" s="295"/>
      <c r="J207" s="295" t="s">
        <v>718</v>
      </c>
      <c r="K207" s="295"/>
      <c r="L207" s="295"/>
      <c r="M207" s="295"/>
      <c r="N207" s="295">
        <f>N206</f>
        <v>12</v>
      </c>
      <c r="O207" s="295"/>
      <c r="P207" s="295"/>
      <c r="Q207" s="295"/>
      <c r="R207" s="295"/>
      <c r="S207" s="295"/>
      <c r="T207" s="295"/>
      <c r="U207" s="295" t="s">
        <v>718</v>
      </c>
      <c r="V207" s="295"/>
      <c r="W207" s="295"/>
      <c r="X207" s="295"/>
      <c r="Y207" s="411">
        <v>0</v>
      </c>
      <c r="Z207" s="411">
        <v>0</v>
      </c>
      <c r="AA207" s="411">
        <v>0</v>
      </c>
      <c r="AB207" s="411">
        <v>0</v>
      </c>
      <c r="AC207" s="411">
        <f t="shared" ref="AC207:AL207" si="57">AC206</f>
        <v>0</v>
      </c>
      <c r="AD207" s="411">
        <f t="shared" si="57"/>
        <v>0</v>
      </c>
      <c r="AE207" s="411">
        <f t="shared" si="57"/>
        <v>0</v>
      </c>
      <c r="AF207" s="411">
        <f t="shared" si="57"/>
        <v>0</v>
      </c>
      <c r="AG207" s="411">
        <f t="shared" si="57"/>
        <v>0</v>
      </c>
      <c r="AH207" s="411">
        <f t="shared" si="57"/>
        <v>0</v>
      </c>
      <c r="AI207" s="411">
        <f t="shared" si="57"/>
        <v>0</v>
      </c>
      <c r="AJ207" s="411">
        <f t="shared" si="57"/>
        <v>0</v>
      </c>
      <c r="AK207" s="411">
        <f t="shared" si="57"/>
        <v>0</v>
      </c>
      <c r="AL207" s="411">
        <f t="shared" si="57"/>
        <v>0</v>
      </c>
      <c r="AM207" s="501"/>
    </row>
    <row r="208" spans="1:39" ht="15.5" outlineLevel="1">
      <c r="B208" s="315"/>
      <c r="C208" s="305"/>
      <c r="D208" s="291"/>
      <c r="E208" s="291"/>
      <c r="F208" s="291"/>
      <c r="G208" s="291"/>
      <c r="H208" s="291"/>
      <c r="I208" s="291"/>
      <c r="J208" s="291"/>
      <c r="K208" s="291"/>
      <c r="L208" s="291"/>
      <c r="M208" s="291"/>
      <c r="N208" s="291"/>
      <c r="O208" s="291"/>
      <c r="P208" s="291"/>
      <c r="Q208" s="291"/>
      <c r="R208" s="291"/>
      <c r="S208" s="291"/>
      <c r="T208" s="291"/>
      <c r="U208" s="291"/>
      <c r="V208" s="291"/>
      <c r="W208" s="291"/>
      <c r="X208" s="291"/>
      <c r="Y208" s="422"/>
      <c r="Z208" s="422"/>
      <c r="AA208" s="412"/>
      <c r="AB208" s="412"/>
      <c r="AC208" s="412"/>
      <c r="AD208" s="412"/>
      <c r="AE208" s="412"/>
      <c r="AF208" s="412"/>
      <c r="AG208" s="412"/>
      <c r="AH208" s="412"/>
      <c r="AI208" s="412"/>
      <c r="AJ208" s="412"/>
      <c r="AK208" s="412"/>
      <c r="AL208" s="412"/>
      <c r="AM208" s="306"/>
    </row>
    <row r="209" spans="1:39" ht="15.5" outlineLevel="1">
      <c r="A209" s="505">
        <v>20</v>
      </c>
      <c r="B209" s="315" t="s">
        <v>13</v>
      </c>
      <c r="C209" s="291" t="s">
        <v>25</v>
      </c>
      <c r="D209" s="295"/>
      <c r="E209" s="295"/>
      <c r="F209" s="295"/>
      <c r="G209" s="295"/>
      <c r="H209" s="295"/>
      <c r="I209" s="295"/>
      <c r="J209" s="295" t="s">
        <v>718</v>
      </c>
      <c r="K209" s="295"/>
      <c r="L209" s="295"/>
      <c r="M209" s="295"/>
      <c r="N209" s="295">
        <v>12</v>
      </c>
      <c r="O209" s="295"/>
      <c r="P209" s="295"/>
      <c r="Q209" s="295"/>
      <c r="R209" s="295"/>
      <c r="S209" s="295"/>
      <c r="T209" s="295"/>
      <c r="U209" s="295" t="s">
        <v>718</v>
      </c>
      <c r="V209" s="295"/>
      <c r="W209" s="295"/>
      <c r="X209" s="295"/>
      <c r="Y209" s="410"/>
      <c r="Z209" s="415"/>
      <c r="AA209" s="415"/>
      <c r="AB209" s="415"/>
      <c r="AC209" s="415"/>
      <c r="AD209" s="415"/>
      <c r="AE209" s="415"/>
      <c r="AF209" s="415"/>
      <c r="AG209" s="415"/>
      <c r="AH209" s="415"/>
      <c r="AI209" s="415"/>
      <c r="AJ209" s="415"/>
      <c r="AK209" s="415"/>
      <c r="AL209" s="415"/>
      <c r="AM209" s="296">
        <f>SUM(Y209:AL209)</f>
        <v>0</v>
      </c>
    </row>
    <row r="210" spans="1:39" ht="15.5" outlineLevel="1">
      <c r="B210" s="294" t="s">
        <v>244</v>
      </c>
      <c r="C210" s="291" t="s">
        <v>163</v>
      </c>
      <c r="D210" s="295"/>
      <c r="E210" s="295"/>
      <c r="F210" s="295"/>
      <c r="G210" s="295"/>
      <c r="H210" s="295"/>
      <c r="I210" s="295"/>
      <c r="J210" s="295" t="s">
        <v>718</v>
      </c>
      <c r="K210" s="295"/>
      <c r="L210" s="295"/>
      <c r="M210" s="295"/>
      <c r="N210" s="295">
        <f>N209</f>
        <v>12</v>
      </c>
      <c r="O210" s="295"/>
      <c r="P210" s="295"/>
      <c r="Q210" s="295"/>
      <c r="R210" s="295"/>
      <c r="S210" s="295"/>
      <c r="T210" s="295"/>
      <c r="U210" s="295" t="s">
        <v>718</v>
      </c>
      <c r="V210" s="295"/>
      <c r="W210" s="295"/>
      <c r="X210" s="295"/>
      <c r="Y210" s="411">
        <v>0</v>
      </c>
      <c r="Z210" s="411">
        <v>0</v>
      </c>
      <c r="AA210" s="411">
        <v>0</v>
      </c>
      <c r="AB210" s="411">
        <v>0</v>
      </c>
      <c r="AC210" s="411">
        <f t="shared" ref="AC210:AL210" si="58">AC209</f>
        <v>0</v>
      </c>
      <c r="AD210" s="411">
        <f t="shared" si="58"/>
        <v>0</v>
      </c>
      <c r="AE210" s="411">
        <f t="shared" si="58"/>
        <v>0</v>
      </c>
      <c r="AF210" s="411">
        <f t="shared" si="58"/>
        <v>0</v>
      </c>
      <c r="AG210" s="411">
        <f t="shared" si="58"/>
        <v>0</v>
      </c>
      <c r="AH210" s="411">
        <f t="shared" si="58"/>
        <v>0</v>
      </c>
      <c r="AI210" s="411">
        <f t="shared" si="58"/>
        <v>0</v>
      </c>
      <c r="AJ210" s="411">
        <f t="shared" si="58"/>
        <v>0</v>
      </c>
      <c r="AK210" s="411">
        <f t="shared" si="58"/>
        <v>0</v>
      </c>
      <c r="AL210" s="411">
        <f t="shared" si="58"/>
        <v>0</v>
      </c>
      <c r="AM210" s="501"/>
    </row>
    <row r="211" spans="1:39" ht="15.5" outlineLevel="1">
      <c r="B211" s="315"/>
      <c r="C211" s="305"/>
      <c r="D211" s="291"/>
      <c r="E211" s="291"/>
      <c r="F211" s="291"/>
      <c r="G211" s="291"/>
      <c r="H211" s="291"/>
      <c r="I211" s="291"/>
      <c r="J211" s="291"/>
      <c r="K211" s="291"/>
      <c r="L211" s="291"/>
      <c r="M211" s="291"/>
      <c r="N211" s="318"/>
      <c r="O211" s="291"/>
      <c r="P211" s="291"/>
      <c r="Q211" s="291"/>
      <c r="R211" s="291"/>
      <c r="S211" s="291"/>
      <c r="T211" s="291"/>
      <c r="U211" s="291"/>
      <c r="V211" s="291"/>
      <c r="W211" s="291"/>
      <c r="X211" s="291"/>
      <c r="Y211" s="412"/>
      <c r="Z211" s="412"/>
      <c r="AA211" s="412"/>
      <c r="AB211" s="412"/>
      <c r="AC211" s="412"/>
      <c r="AD211" s="412"/>
      <c r="AE211" s="412"/>
      <c r="AF211" s="412"/>
      <c r="AG211" s="412"/>
      <c r="AH211" s="412"/>
      <c r="AI211" s="412"/>
      <c r="AJ211" s="412"/>
      <c r="AK211" s="412"/>
      <c r="AL211" s="412"/>
      <c r="AM211" s="306"/>
    </row>
    <row r="212" spans="1:39" ht="15.5" outlineLevel="1">
      <c r="A212" s="505">
        <v>21</v>
      </c>
      <c r="B212" s="315" t="s">
        <v>22</v>
      </c>
      <c r="C212" s="291" t="s">
        <v>25</v>
      </c>
      <c r="D212" s="295"/>
      <c r="E212" s="295"/>
      <c r="F212" s="295"/>
      <c r="G212" s="295"/>
      <c r="H212" s="295"/>
      <c r="I212" s="295"/>
      <c r="J212" s="295">
        <v>1977348.8416335071</v>
      </c>
      <c r="K212" s="295"/>
      <c r="L212" s="295"/>
      <c r="M212" s="295"/>
      <c r="N212" s="295">
        <v>12</v>
      </c>
      <c r="O212" s="295"/>
      <c r="P212" s="295"/>
      <c r="Q212" s="295"/>
      <c r="R212" s="295"/>
      <c r="S212" s="295"/>
      <c r="T212" s="295"/>
      <c r="U212" s="295">
        <v>366.38015898828752</v>
      </c>
      <c r="V212" s="295"/>
      <c r="W212" s="295"/>
      <c r="X212" s="295"/>
      <c r="Y212" s="410"/>
      <c r="Z212" s="415">
        <v>0.3</v>
      </c>
      <c r="AA212" s="415">
        <v>0.65</v>
      </c>
      <c r="AB212" s="415">
        <v>0.05</v>
      </c>
      <c r="AC212" s="415"/>
      <c r="AD212" s="415"/>
      <c r="AE212" s="415"/>
      <c r="AF212" s="415"/>
      <c r="AG212" s="415"/>
      <c r="AH212" s="415"/>
      <c r="AI212" s="415"/>
      <c r="AJ212" s="415"/>
      <c r="AK212" s="415"/>
      <c r="AL212" s="415"/>
      <c r="AM212" s="296">
        <f>SUM(Y212:AL212)</f>
        <v>1</v>
      </c>
    </row>
    <row r="213" spans="1:39" ht="15.5" outlineLevel="1">
      <c r="B213" s="294" t="s">
        <v>244</v>
      </c>
      <c r="C213" s="291" t="s">
        <v>163</v>
      </c>
      <c r="D213" s="295"/>
      <c r="E213" s="295"/>
      <c r="F213" s="295"/>
      <c r="G213" s="295"/>
      <c r="H213" s="295"/>
      <c r="I213" s="295"/>
      <c r="J213" s="295">
        <v>449875.10360480403</v>
      </c>
      <c r="K213" s="295"/>
      <c r="L213" s="295"/>
      <c r="M213" s="295"/>
      <c r="N213" s="295">
        <f>N212</f>
        <v>12</v>
      </c>
      <c r="O213" s="295"/>
      <c r="P213" s="295"/>
      <c r="Q213" s="295"/>
      <c r="R213" s="295"/>
      <c r="S213" s="295"/>
      <c r="T213" s="295"/>
      <c r="U213" s="295">
        <v>42.557741059999998</v>
      </c>
      <c r="V213" s="295"/>
      <c r="W213" s="295"/>
      <c r="X213" s="295"/>
      <c r="Y213" s="411">
        <v>0</v>
      </c>
      <c r="Z213" s="411">
        <v>0.3</v>
      </c>
      <c r="AA213" s="411">
        <v>0.65</v>
      </c>
      <c r="AB213" s="411">
        <v>0.05</v>
      </c>
      <c r="AC213" s="411">
        <f t="shared" ref="AC213:AL213" si="59">AC212</f>
        <v>0</v>
      </c>
      <c r="AD213" s="411">
        <f t="shared" si="59"/>
        <v>0</v>
      </c>
      <c r="AE213" s="411">
        <f t="shared" si="59"/>
        <v>0</v>
      </c>
      <c r="AF213" s="411">
        <f t="shared" si="59"/>
        <v>0</v>
      </c>
      <c r="AG213" s="411">
        <f t="shared" si="59"/>
        <v>0</v>
      </c>
      <c r="AH213" s="411">
        <f t="shared" si="59"/>
        <v>0</v>
      </c>
      <c r="AI213" s="411">
        <f t="shared" si="59"/>
        <v>0</v>
      </c>
      <c r="AJ213" s="411">
        <f t="shared" si="59"/>
        <v>0</v>
      </c>
      <c r="AK213" s="411">
        <f t="shared" si="59"/>
        <v>0</v>
      </c>
      <c r="AL213" s="411">
        <f t="shared" si="59"/>
        <v>0</v>
      </c>
      <c r="AM213" s="501"/>
    </row>
    <row r="214" spans="1:39" ht="15.5" outlineLevel="1">
      <c r="B214" s="315"/>
      <c r="C214" s="305"/>
      <c r="D214" s="291"/>
      <c r="E214" s="291"/>
      <c r="F214" s="291"/>
      <c r="G214" s="291"/>
      <c r="H214" s="291"/>
      <c r="I214" s="291"/>
      <c r="J214" s="291"/>
      <c r="K214" s="291"/>
      <c r="L214" s="291"/>
      <c r="M214" s="291"/>
      <c r="N214" s="291"/>
      <c r="O214" s="291"/>
      <c r="P214" s="291"/>
      <c r="Q214" s="291"/>
      <c r="R214" s="291"/>
      <c r="S214" s="291"/>
      <c r="T214" s="291"/>
      <c r="U214" s="291"/>
      <c r="V214" s="291"/>
      <c r="W214" s="291"/>
      <c r="X214" s="291"/>
      <c r="Y214" s="422"/>
      <c r="Z214" s="412"/>
      <c r="AA214" s="412"/>
      <c r="AB214" s="412"/>
      <c r="AC214" s="412"/>
      <c r="AD214" s="412"/>
      <c r="AE214" s="412"/>
      <c r="AF214" s="412"/>
      <c r="AG214" s="412"/>
      <c r="AH214" s="412"/>
      <c r="AI214" s="412"/>
      <c r="AJ214" s="412"/>
      <c r="AK214" s="412"/>
      <c r="AL214" s="412"/>
      <c r="AM214" s="306"/>
    </row>
    <row r="215" spans="1:39" ht="15.5" outlineLevel="1">
      <c r="A215" s="505">
        <v>22</v>
      </c>
      <c r="B215" s="315" t="s">
        <v>9</v>
      </c>
      <c r="C215" s="291" t="s">
        <v>25</v>
      </c>
      <c r="D215" s="295"/>
      <c r="E215" s="295"/>
      <c r="F215" s="295"/>
      <c r="G215" s="295"/>
      <c r="H215" s="295"/>
      <c r="I215" s="295"/>
      <c r="J215" s="295" t="s">
        <v>718</v>
      </c>
      <c r="K215" s="295"/>
      <c r="L215" s="295"/>
      <c r="M215" s="295"/>
      <c r="N215" s="291"/>
      <c r="O215" s="295"/>
      <c r="P215" s="295"/>
      <c r="Q215" s="295"/>
      <c r="R215" s="295"/>
      <c r="S215" s="295"/>
      <c r="T215" s="295"/>
      <c r="U215" s="295" t="s">
        <v>718</v>
      </c>
      <c r="V215" s="295"/>
      <c r="W215" s="295"/>
      <c r="X215" s="295"/>
      <c r="Y215" s="410"/>
      <c r="Z215" s="415"/>
      <c r="AA215" s="415"/>
      <c r="AB215" s="415"/>
      <c r="AC215" s="415"/>
      <c r="AD215" s="415"/>
      <c r="AE215" s="415"/>
      <c r="AF215" s="415"/>
      <c r="AG215" s="415"/>
      <c r="AH215" s="415"/>
      <c r="AI215" s="415"/>
      <c r="AJ215" s="415"/>
      <c r="AK215" s="415"/>
      <c r="AL215" s="415"/>
      <c r="AM215" s="296">
        <f>SUM(Y215:AL215)</f>
        <v>0</v>
      </c>
    </row>
    <row r="216" spans="1:39" ht="15.5" outlineLevel="1">
      <c r="B216" s="294" t="s">
        <v>244</v>
      </c>
      <c r="C216" s="291" t="s">
        <v>163</v>
      </c>
      <c r="D216" s="295"/>
      <c r="E216" s="295"/>
      <c r="F216" s="295"/>
      <c r="G216" s="295"/>
      <c r="H216" s="295"/>
      <c r="I216" s="295"/>
      <c r="J216" s="295" t="s">
        <v>718</v>
      </c>
      <c r="K216" s="295"/>
      <c r="L216" s="295"/>
      <c r="M216" s="295"/>
      <c r="N216" s="291"/>
      <c r="O216" s="295"/>
      <c r="P216" s="295"/>
      <c r="Q216" s="295"/>
      <c r="R216" s="295"/>
      <c r="S216" s="295"/>
      <c r="T216" s="295"/>
      <c r="U216" s="295" t="s">
        <v>718</v>
      </c>
      <c r="V216" s="295"/>
      <c r="W216" s="295"/>
      <c r="X216" s="295"/>
      <c r="Y216" s="411">
        <v>0</v>
      </c>
      <c r="Z216" s="411">
        <v>0</v>
      </c>
      <c r="AA216" s="411">
        <v>0</v>
      </c>
      <c r="AB216" s="411">
        <v>0</v>
      </c>
      <c r="AC216" s="411">
        <f t="shared" ref="AC216:AL216" si="60">AC215</f>
        <v>0</v>
      </c>
      <c r="AD216" s="411">
        <f t="shared" si="60"/>
        <v>0</v>
      </c>
      <c r="AE216" s="411">
        <f t="shared" si="60"/>
        <v>0</v>
      </c>
      <c r="AF216" s="411">
        <f t="shared" si="60"/>
        <v>0</v>
      </c>
      <c r="AG216" s="411">
        <f t="shared" si="60"/>
        <v>0</v>
      </c>
      <c r="AH216" s="411">
        <f t="shared" si="60"/>
        <v>0</v>
      </c>
      <c r="AI216" s="411">
        <f t="shared" si="60"/>
        <v>0</v>
      </c>
      <c r="AJ216" s="411">
        <f t="shared" si="60"/>
        <v>0</v>
      </c>
      <c r="AK216" s="411">
        <f t="shared" si="60"/>
        <v>0</v>
      </c>
      <c r="AL216" s="411">
        <f t="shared" si="60"/>
        <v>0</v>
      </c>
      <c r="AM216" s="501"/>
    </row>
    <row r="217" spans="1:39" ht="15.5" outlineLevel="1">
      <c r="B217" s="315"/>
      <c r="C217" s="305"/>
      <c r="D217" s="291"/>
      <c r="E217" s="291"/>
      <c r="F217" s="291"/>
      <c r="G217" s="291"/>
      <c r="H217" s="291"/>
      <c r="I217" s="291"/>
      <c r="J217" s="291"/>
      <c r="K217" s="291"/>
      <c r="L217" s="291"/>
      <c r="M217" s="291"/>
      <c r="N217" s="291"/>
      <c r="O217" s="291"/>
      <c r="P217" s="291"/>
      <c r="Q217" s="291"/>
      <c r="R217" s="291"/>
      <c r="S217" s="291"/>
      <c r="T217" s="291"/>
      <c r="U217" s="291"/>
      <c r="V217" s="291"/>
      <c r="W217" s="291"/>
      <c r="X217" s="291"/>
      <c r="Y217" s="412"/>
      <c r="Z217" s="412"/>
      <c r="AA217" s="412"/>
      <c r="AB217" s="412"/>
      <c r="AC217" s="412"/>
      <c r="AD217" s="412"/>
      <c r="AE217" s="412"/>
      <c r="AF217" s="412"/>
      <c r="AG217" s="412"/>
      <c r="AH217" s="412"/>
      <c r="AI217" s="412"/>
      <c r="AJ217" s="412"/>
      <c r="AK217" s="412"/>
      <c r="AL217" s="412"/>
      <c r="AM217" s="306"/>
    </row>
    <row r="218" spans="1:39" ht="15.5" outlineLevel="1">
      <c r="A218" s="506"/>
      <c r="B218" s="288" t="s">
        <v>14</v>
      </c>
      <c r="C218" s="289"/>
      <c r="D218" s="290"/>
      <c r="E218" s="290"/>
      <c r="F218" s="290"/>
      <c r="G218" s="290"/>
      <c r="H218" s="290"/>
      <c r="I218" s="290"/>
      <c r="J218" s="290"/>
      <c r="K218" s="290"/>
      <c r="L218" s="290"/>
      <c r="M218" s="290"/>
      <c r="N218" s="290"/>
      <c r="O218" s="290"/>
      <c r="P218" s="289"/>
      <c r="Q218" s="289"/>
      <c r="R218" s="289"/>
      <c r="S218" s="289"/>
      <c r="T218" s="289"/>
      <c r="U218" s="289"/>
      <c r="V218" s="289"/>
      <c r="W218" s="289"/>
      <c r="X218" s="289"/>
      <c r="Y218" s="414"/>
      <c r="Z218" s="414"/>
      <c r="AA218" s="414"/>
      <c r="AB218" s="414"/>
      <c r="AC218" s="414"/>
      <c r="AD218" s="414"/>
      <c r="AE218" s="414"/>
      <c r="AF218" s="414"/>
      <c r="AG218" s="414"/>
      <c r="AH218" s="414"/>
      <c r="AI218" s="414"/>
      <c r="AJ218" s="414"/>
      <c r="AK218" s="414"/>
      <c r="AL218" s="414"/>
      <c r="AM218" s="292"/>
    </row>
    <row r="219" spans="1:39" ht="15.5" outlineLevel="1">
      <c r="A219" s="505">
        <v>23</v>
      </c>
      <c r="B219" s="315" t="s">
        <v>14</v>
      </c>
      <c r="C219" s="291" t="s">
        <v>25</v>
      </c>
      <c r="D219" s="295"/>
      <c r="E219" s="295"/>
      <c r="F219" s="295"/>
      <c r="G219" s="295"/>
      <c r="H219" s="295"/>
      <c r="I219" s="295"/>
      <c r="J219" s="295">
        <v>47672.880661010742</v>
      </c>
      <c r="K219" s="295"/>
      <c r="L219" s="295"/>
      <c r="M219" s="295"/>
      <c r="N219" s="291"/>
      <c r="O219" s="295"/>
      <c r="P219" s="295"/>
      <c r="Q219" s="295"/>
      <c r="R219" s="295"/>
      <c r="S219" s="295"/>
      <c r="T219" s="295"/>
      <c r="U219" s="295">
        <v>4.8324233198072744</v>
      </c>
      <c r="V219" s="295"/>
      <c r="W219" s="295"/>
      <c r="X219" s="295"/>
      <c r="Y219" s="470">
        <v>1</v>
      </c>
      <c r="Z219" s="410"/>
      <c r="AA219" s="410"/>
      <c r="AB219" s="410"/>
      <c r="AC219" s="410"/>
      <c r="AD219" s="410"/>
      <c r="AE219" s="410"/>
      <c r="AF219" s="410"/>
      <c r="AG219" s="410"/>
      <c r="AH219" s="410"/>
      <c r="AI219" s="410"/>
      <c r="AJ219" s="410"/>
      <c r="AK219" s="410"/>
      <c r="AL219" s="410"/>
      <c r="AM219" s="296">
        <f>SUM(Y219:AL219)</f>
        <v>1</v>
      </c>
    </row>
    <row r="220" spans="1:39" ht="15.5" outlineLevel="1">
      <c r="B220" s="294" t="s">
        <v>244</v>
      </c>
      <c r="C220" s="291" t="s">
        <v>163</v>
      </c>
      <c r="D220" s="295"/>
      <c r="E220" s="295"/>
      <c r="F220" s="295"/>
      <c r="G220" s="295"/>
      <c r="H220" s="295"/>
      <c r="I220" s="295"/>
      <c r="J220" s="295" t="s">
        <v>718</v>
      </c>
      <c r="K220" s="295"/>
      <c r="L220" s="295"/>
      <c r="M220" s="295"/>
      <c r="N220" s="468"/>
      <c r="O220" s="295"/>
      <c r="P220" s="295"/>
      <c r="Q220" s="295"/>
      <c r="R220" s="295"/>
      <c r="S220" s="295"/>
      <c r="T220" s="295"/>
      <c r="U220" s="295" t="s">
        <v>718</v>
      </c>
      <c r="V220" s="295"/>
      <c r="W220" s="295"/>
      <c r="X220" s="295"/>
      <c r="Y220" s="411">
        <v>1</v>
      </c>
      <c r="Z220" s="411">
        <v>0</v>
      </c>
      <c r="AA220" s="411">
        <v>0</v>
      </c>
      <c r="AB220" s="411">
        <v>0</v>
      </c>
      <c r="AC220" s="411">
        <f t="shared" ref="AC220:AL220" si="61">AC219</f>
        <v>0</v>
      </c>
      <c r="AD220" s="411">
        <f t="shared" si="61"/>
        <v>0</v>
      </c>
      <c r="AE220" s="411">
        <f t="shared" si="61"/>
        <v>0</v>
      </c>
      <c r="AF220" s="411">
        <f t="shared" si="61"/>
        <v>0</v>
      </c>
      <c r="AG220" s="411">
        <f t="shared" si="61"/>
        <v>0</v>
      </c>
      <c r="AH220" s="411">
        <f t="shared" si="61"/>
        <v>0</v>
      </c>
      <c r="AI220" s="411">
        <f t="shared" si="61"/>
        <v>0</v>
      </c>
      <c r="AJ220" s="411">
        <f t="shared" si="61"/>
        <v>0</v>
      </c>
      <c r="AK220" s="411">
        <f t="shared" si="61"/>
        <v>0</v>
      </c>
      <c r="AL220" s="411">
        <f t="shared" si="61"/>
        <v>0</v>
      </c>
      <c r="AM220" s="501"/>
    </row>
    <row r="221" spans="1:39" ht="15.5" outlineLevel="1">
      <c r="B221" s="315"/>
      <c r="C221" s="305"/>
      <c r="D221" s="291"/>
      <c r="E221" s="291"/>
      <c r="F221" s="291"/>
      <c r="G221" s="291"/>
      <c r="H221" s="291"/>
      <c r="I221" s="291"/>
      <c r="J221" s="291"/>
      <c r="K221" s="291"/>
      <c r="L221" s="291"/>
      <c r="M221" s="291"/>
      <c r="N221" s="291"/>
      <c r="O221" s="291"/>
      <c r="P221" s="291"/>
      <c r="Q221" s="291"/>
      <c r="R221" s="291"/>
      <c r="S221" s="291"/>
      <c r="T221" s="291"/>
      <c r="U221" s="291"/>
      <c r="V221" s="291"/>
      <c r="W221" s="291"/>
      <c r="X221" s="291"/>
      <c r="Y221" s="412"/>
      <c r="Z221" s="412"/>
      <c r="AA221" s="412"/>
      <c r="AB221" s="412"/>
      <c r="AC221" s="412"/>
      <c r="AD221" s="412"/>
      <c r="AE221" s="412"/>
      <c r="AF221" s="412"/>
      <c r="AG221" s="412"/>
      <c r="AH221" s="412"/>
      <c r="AI221" s="412"/>
      <c r="AJ221" s="412"/>
      <c r="AK221" s="412"/>
      <c r="AL221" s="412"/>
      <c r="AM221" s="306"/>
    </row>
    <row r="222" spans="1:39" s="293" customFormat="1" ht="15.5" outlineLevel="1">
      <c r="A222" s="506"/>
      <c r="B222" s="288" t="s">
        <v>487</v>
      </c>
      <c r="C222" s="289"/>
      <c r="D222" s="290"/>
      <c r="E222" s="290"/>
      <c r="F222" s="290"/>
      <c r="G222" s="290"/>
      <c r="H222" s="290"/>
      <c r="I222" s="290"/>
      <c r="J222" s="290"/>
      <c r="K222" s="290"/>
      <c r="L222" s="290"/>
      <c r="M222" s="290"/>
      <c r="N222" s="290"/>
      <c r="O222" s="290"/>
      <c r="P222" s="289"/>
      <c r="Q222" s="289"/>
      <c r="R222" s="289"/>
      <c r="S222" s="289"/>
      <c r="T222" s="289"/>
      <c r="U222" s="289"/>
      <c r="V222" s="289"/>
      <c r="W222" s="289"/>
      <c r="X222" s="289"/>
      <c r="Y222" s="414"/>
      <c r="Z222" s="414"/>
      <c r="AA222" s="414"/>
      <c r="AB222" s="414"/>
      <c r="AC222" s="414"/>
      <c r="AD222" s="414"/>
      <c r="AE222" s="414"/>
      <c r="AF222" s="414"/>
      <c r="AG222" s="414"/>
      <c r="AH222" s="414"/>
      <c r="AI222" s="414"/>
      <c r="AJ222" s="414"/>
      <c r="AK222" s="414"/>
      <c r="AL222" s="414"/>
      <c r="AM222" s="292"/>
    </row>
    <row r="223" spans="1:39" s="283" customFormat="1" ht="15.5" outlineLevel="1">
      <c r="A223" s="505">
        <v>24</v>
      </c>
      <c r="B223" s="315" t="s">
        <v>14</v>
      </c>
      <c r="C223" s="291" t="s">
        <v>25</v>
      </c>
      <c r="D223" s="295"/>
      <c r="E223" s="295"/>
      <c r="F223" s="295"/>
      <c r="G223" s="295"/>
      <c r="H223" s="295"/>
      <c r="I223" s="295"/>
      <c r="J223" s="295"/>
      <c r="K223" s="295"/>
      <c r="L223" s="295"/>
      <c r="M223" s="295"/>
      <c r="N223" s="291"/>
      <c r="O223" s="295"/>
      <c r="P223" s="295"/>
      <c r="Q223" s="295"/>
      <c r="R223" s="295"/>
      <c r="S223" s="295"/>
      <c r="T223" s="295"/>
      <c r="U223" s="295"/>
      <c r="V223" s="295"/>
      <c r="W223" s="295"/>
      <c r="X223" s="295"/>
      <c r="Y223" s="410"/>
      <c r="Z223" s="410"/>
      <c r="AA223" s="410"/>
      <c r="AB223" s="410"/>
      <c r="AC223" s="410"/>
      <c r="AD223" s="410"/>
      <c r="AE223" s="410"/>
      <c r="AF223" s="410"/>
      <c r="AG223" s="410"/>
      <c r="AH223" s="410"/>
      <c r="AI223" s="410"/>
      <c r="AJ223" s="410"/>
      <c r="AK223" s="410"/>
      <c r="AL223" s="410"/>
      <c r="AM223" s="296">
        <f>SUM(Y223:AL223)</f>
        <v>0</v>
      </c>
    </row>
    <row r="224" spans="1:39" s="283" customFormat="1" ht="15.5" outlineLevel="1">
      <c r="A224" s="505"/>
      <c r="B224" s="315" t="s">
        <v>244</v>
      </c>
      <c r="C224" s="291" t="s">
        <v>163</v>
      </c>
      <c r="D224" s="295"/>
      <c r="E224" s="295"/>
      <c r="F224" s="295"/>
      <c r="G224" s="295"/>
      <c r="H224" s="295"/>
      <c r="I224" s="295"/>
      <c r="J224" s="295"/>
      <c r="K224" s="295"/>
      <c r="L224" s="295"/>
      <c r="M224" s="295"/>
      <c r="N224" s="468"/>
      <c r="O224" s="295"/>
      <c r="P224" s="295"/>
      <c r="Q224" s="295"/>
      <c r="R224" s="295"/>
      <c r="S224" s="295"/>
      <c r="T224" s="295"/>
      <c r="U224" s="295"/>
      <c r="V224" s="295"/>
      <c r="W224" s="295"/>
      <c r="X224" s="295"/>
      <c r="Y224" s="411">
        <v>0</v>
      </c>
      <c r="Z224" s="411">
        <v>0</v>
      </c>
      <c r="AA224" s="411">
        <v>0</v>
      </c>
      <c r="AB224" s="411">
        <v>0</v>
      </c>
      <c r="AC224" s="411">
        <f t="shared" ref="AC224:AL224" si="62">AC223</f>
        <v>0</v>
      </c>
      <c r="AD224" s="411">
        <f t="shared" si="62"/>
        <v>0</v>
      </c>
      <c r="AE224" s="411">
        <f t="shared" si="62"/>
        <v>0</v>
      </c>
      <c r="AF224" s="411">
        <f t="shared" si="62"/>
        <v>0</v>
      </c>
      <c r="AG224" s="411">
        <f t="shared" si="62"/>
        <v>0</v>
      </c>
      <c r="AH224" s="411">
        <f t="shared" si="62"/>
        <v>0</v>
      </c>
      <c r="AI224" s="411">
        <f t="shared" si="62"/>
        <v>0</v>
      </c>
      <c r="AJ224" s="411">
        <f t="shared" si="62"/>
        <v>0</v>
      </c>
      <c r="AK224" s="411">
        <f t="shared" si="62"/>
        <v>0</v>
      </c>
      <c r="AL224" s="411">
        <f t="shared" si="62"/>
        <v>0</v>
      </c>
      <c r="AM224" s="501"/>
    </row>
    <row r="225" spans="1:39" s="283" customFormat="1" ht="15.5" outlineLevel="1">
      <c r="A225" s="505"/>
      <c r="B225" s="315"/>
      <c r="C225" s="305"/>
      <c r="D225" s="291"/>
      <c r="E225" s="291"/>
      <c r="F225" s="291"/>
      <c r="G225" s="291"/>
      <c r="H225" s="291"/>
      <c r="I225" s="291"/>
      <c r="J225" s="291"/>
      <c r="K225" s="291"/>
      <c r="L225" s="291"/>
      <c r="M225" s="291"/>
      <c r="N225" s="291"/>
      <c r="O225" s="291"/>
      <c r="P225" s="291"/>
      <c r="Q225" s="291"/>
      <c r="R225" s="291"/>
      <c r="S225" s="291"/>
      <c r="T225" s="291"/>
      <c r="U225" s="291"/>
      <c r="V225" s="291"/>
      <c r="W225" s="291"/>
      <c r="X225" s="291"/>
      <c r="Y225" s="412"/>
      <c r="Z225" s="412"/>
      <c r="AA225" s="412"/>
      <c r="AB225" s="412"/>
      <c r="AC225" s="412"/>
      <c r="AD225" s="412"/>
      <c r="AE225" s="412"/>
      <c r="AF225" s="412"/>
      <c r="AG225" s="412"/>
      <c r="AH225" s="412"/>
      <c r="AI225" s="412"/>
      <c r="AJ225" s="412"/>
      <c r="AK225" s="412"/>
      <c r="AL225" s="412"/>
      <c r="AM225" s="306"/>
    </row>
    <row r="226" spans="1:39" s="283" customFormat="1" ht="15.5" outlineLevel="1">
      <c r="A226" s="505">
        <v>25</v>
      </c>
      <c r="B226" s="314" t="s">
        <v>21</v>
      </c>
      <c r="C226" s="291" t="s">
        <v>25</v>
      </c>
      <c r="D226" s="295"/>
      <c r="E226" s="295"/>
      <c r="F226" s="295"/>
      <c r="G226" s="295"/>
      <c r="H226" s="295"/>
      <c r="I226" s="295"/>
      <c r="J226" s="295"/>
      <c r="K226" s="295"/>
      <c r="L226" s="295"/>
      <c r="M226" s="295"/>
      <c r="N226" s="295">
        <v>0</v>
      </c>
      <c r="O226" s="295"/>
      <c r="P226" s="295"/>
      <c r="Q226" s="295"/>
      <c r="R226" s="295"/>
      <c r="S226" s="295"/>
      <c r="T226" s="295"/>
      <c r="U226" s="295"/>
      <c r="V226" s="295"/>
      <c r="W226" s="295"/>
      <c r="X226" s="295"/>
      <c r="Y226" s="415"/>
      <c r="Z226" s="415"/>
      <c r="AA226" s="415"/>
      <c r="AB226" s="415"/>
      <c r="AC226" s="415"/>
      <c r="AD226" s="415"/>
      <c r="AE226" s="415"/>
      <c r="AF226" s="415"/>
      <c r="AG226" s="415"/>
      <c r="AH226" s="415"/>
      <c r="AI226" s="415"/>
      <c r="AJ226" s="415"/>
      <c r="AK226" s="415"/>
      <c r="AL226" s="415"/>
      <c r="AM226" s="296">
        <f>SUM(Y226:AL226)</f>
        <v>0</v>
      </c>
    </row>
    <row r="227" spans="1:39" s="283" customFormat="1" ht="15.5" outlineLevel="1">
      <c r="A227" s="505"/>
      <c r="B227" s="315" t="s">
        <v>244</v>
      </c>
      <c r="C227" s="291" t="s">
        <v>163</v>
      </c>
      <c r="D227" s="295"/>
      <c r="E227" s="295"/>
      <c r="F227" s="295"/>
      <c r="G227" s="295"/>
      <c r="H227" s="295"/>
      <c r="I227" s="295"/>
      <c r="J227" s="295"/>
      <c r="K227" s="295"/>
      <c r="L227" s="295"/>
      <c r="M227" s="295"/>
      <c r="N227" s="295">
        <f>N226</f>
        <v>0</v>
      </c>
      <c r="O227" s="295"/>
      <c r="P227" s="295"/>
      <c r="Q227" s="295"/>
      <c r="R227" s="295"/>
      <c r="S227" s="295"/>
      <c r="T227" s="295"/>
      <c r="U227" s="295"/>
      <c r="V227" s="295"/>
      <c r="W227" s="295"/>
      <c r="X227" s="295"/>
      <c r="Y227" s="411">
        <v>0</v>
      </c>
      <c r="Z227" s="411">
        <v>0</v>
      </c>
      <c r="AA227" s="411">
        <v>0</v>
      </c>
      <c r="AB227" s="411">
        <v>0</v>
      </c>
      <c r="AC227" s="411">
        <f t="shared" ref="AC227:AL227" si="63">AC226</f>
        <v>0</v>
      </c>
      <c r="AD227" s="411">
        <f t="shared" si="63"/>
        <v>0</v>
      </c>
      <c r="AE227" s="411">
        <f t="shared" si="63"/>
        <v>0</v>
      </c>
      <c r="AF227" s="411">
        <f t="shared" si="63"/>
        <v>0</v>
      </c>
      <c r="AG227" s="411">
        <f t="shared" si="63"/>
        <v>0</v>
      </c>
      <c r="AH227" s="411">
        <f t="shared" si="63"/>
        <v>0</v>
      </c>
      <c r="AI227" s="411">
        <f t="shared" si="63"/>
        <v>0</v>
      </c>
      <c r="AJ227" s="411">
        <f t="shared" si="63"/>
        <v>0</v>
      </c>
      <c r="AK227" s="411">
        <f t="shared" si="63"/>
        <v>0</v>
      </c>
      <c r="AL227" s="411">
        <f t="shared" si="63"/>
        <v>0</v>
      </c>
      <c r="AM227" s="501"/>
    </row>
    <row r="228" spans="1:39" s="283" customFormat="1" ht="15.5" outlineLevel="1">
      <c r="A228" s="505"/>
      <c r="B228" s="314"/>
      <c r="C228" s="312"/>
      <c r="D228" s="291"/>
      <c r="E228" s="291"/>
      <c r="F228" s="291"/>
      <c r="G228" s="291"/>
      <c r="H228" s="291"/>
      <c r="I228" s="291"/>
      <c r="J228" s="291"/>
      <c r="K228" s="291"/>
      <c r="L228" s="291"/>
      <c r="M228" s="291"/>
      <c r="N228" s="291"/>
      <c r="O228" s="291"/>
      <c r="P228" s="291"/>
      <c r="Q228" s="291"/>
      <c r="R228" s="291"/>
      <c r="S228" s="291"/>
      <c r="T228" s="291"/>
      <c r="U228" s="291"/>
      <c r="V228" s="291"/>
      <c r="W228" s="291"/>
      <c r="X228" s="291"/>
      <c r="Y228" s="416"/>
      <c r="Z228" s="417"/>
      <c r="AA228" s="416"/>
      <c r="AB228" s="416"/>
      <c r="AC228" s="416"/>
      <c r="AD228" s="416"/>
      <c r="AE228" s="416"/>
      <c r="AF228" s="416"/>
      <c r="AG228" s="416"/>
      <c r="AH228" s="416"/>
      <c r="AI228" s="416"/>
      <c r="AJ228" s="416"/>
      <c r="AK228" s="416"/>
      <c r="AL228" s="416"/>
      <c r="AM228" s="313"/>
    </row>
    <row r="229" spans="1:39" ht="15.5" outlineLevel="1">
      <c r="A229" s="506"/>
      <c r="B229" s="288" t="s">
        <v>15</v>
      </c>
      <c r="C229" s="320"/>
      <c r="D229" s="290"/>
      <c r="E229" s="289"/>
      <c r="F229" s="289"/>
      <c r="G229" s="289"/>
      <c r="H229" s="289"/>
      <c r="I229" s="289"/>
      <c r="J229" s="289"/>
      <c r="K229" s="289"/>
      <c r="L229" s="289"/>
      <c r="M229" s="289"/>
      <c r="N229" s="291"/>
      <c r="O229" s="289"/>
      <c r="P229" s="289"/>
      <c r="Q229" s="289"/>
      <c r="R229" s="289"/>
      <c r="S229" s="289"/>
      <c r="T229" s="289"/>
      <c r="U229" s="289"/>
      <c r="V229" s="289"/>
      <c r="W229" s="289"/>
      <c r="X229" s="289"/>
      <c r="Y229" s="414"/>
      <c r="Z229" s="414"/>
      <c r="AA229" s="414"/>
      <c r="AB229" s="414"/>
      <c r="AC229" s="414"/>
      <c r="AD229" s="414"/>
      <c r="AE229" s="414"/>
      <c r="AF229" s="414"/>
      <c r="AG229" s="414"/>
      <c r="AH229" s="414"/>
      <c r="AI229" s="414"/>
      <c r="AJ229" s="414"/>
      <c r="AK229" s="414"/>
      <c r="AL229" s="414"/>
      <c r="AM229" s="292"/>
    </row>
    <row r="230" spans="1:39" ht="15.5" outlineLevel="1">
      <c r="A230" s="505">
        <v>26</v>
      </c>
      <c r="B230" s="321" t="s">
        <v>16</v>
      </c>
      <c r="C230" s="291" t="s">
        <v>25</v>
      </c>
      <c r="D230" s="295"/>
      <c r="E230" s="295"/>
      <c r="F230" s="295"/>
      <c r="G230" s="295"/>
      <c r="H230" s="295"/>
      <c r="I230" s="295"/>
      <c r="J230" s="295" t="s">
        <v>718</v>
      </c>
      <c r="K230" s="295"/>
      <c r="L230" s="295"/>
      <c r="M230" s="295"/>
      <c r="N230" s="295">
        <v>12</v>
      </c>
      <c r="O230" s="295"/>
      <c r="P230" s="295"/>
      <c r="Q230" s="295"/>
      <c r="R230" s="295"/>
      <c r="S230" s="295"/>
      <c r="T230" s="295"/>
      <c r="U230" s="295" t="s">
        <v>718</v>
      </c>
      <c r="V230" s="295"/>
      <c r="W230" s="295"/>
      <c r="X230" s="295"/>
      <c r="Y230" s="426"/>
      <c r="Z230" s="415"/>
      <c r="AA230" s="469"/>
      <c r="AB230" s="415"/>
      <c r="AC230" s="415"/>
      <c r="AD230" s="415"/>
      <c r="AE230" s="415"/>
      <c r="AF230" s="415"/>
      <c r="AG230" s="415"/>
      <c r="AH230" s="415"/>
      <c r="AI230" s="415"/>
      <c r="AJ230" s="415"/>
      <c r="AK230" s="415"/>
      <c r="AL230" s="415"/>
      <c r="AM230" s="296">
        <f>SUM(Y230:AL230)</f>
        <v>0</v>
      </c>
    </row>
    <row r="231" spans="1:39" ht="15.5" outlineLevel="1">
      <c r="B231" s="294" t="s">
        <v>244</v>
      </c>
      <c r="C231" s="291" t="s">
        <v>163</v>
      </c>
      <c r="D231" s="295"/>
      <c r="E231" s="295"/>
      <c r="F231" s="295"/>
      <c r="G231" s="295"/>
      <c r="H231" s="295"/>
      <c r="I231" s="295"/>
      <c r="J231" s="295" t="s">
        <v>718</v>
      </c>
      <c r="K231" s="295"/>
      <c r="L231" s="295"/>
      <c r="M231" s="295"/>
      <c r="N231" s="295">
        <f>N230</f>
        <v>12</v>
      </c>
      <c r="O231" s="295"/>
      <c r="P231" s="295"/>
      <c r="Q231" s="295"/>
      <c r="R231" s="295"/>
      <c r="S231" s="295"/>
      <c r="T231" s="295"/>
      <c r="U231" s="295" t="s">
        <v>718</v>
      </c>
      <c r="V231" s="295"/>
      <c r="W231" s="295"/>
      <c r="X231" s="295"/>
      <c r="Y231" s="411">
        <v>0</v>
      </c>
      <c r="Z231" s="411">
        <v>0</v>
      </c>
      <c r="AA231" s="411">
        <v>0</v>
      </c>
      <c r="AB231" s="411">
        <v>0</v>
      </c>
      <c r="AC231" s="411">
        <f t="shared" ref="AC231:AL231" si="64">AC230</f>
        <v>0</v>
      </c>
      <c r="AD231" s="411">
        <f t="shared" si="64"/>
        <v>0</v>
      </c>
      <c r="AE231" s="411">
        <f t="shared" si="64"/>
        <v>0</v>
      </c>
      <c r="AF231" s="411">
        <f t="shared" si="64"/>
        <v>0</v>
      </c>
      <c r="AG231" s="411">
        <f t="shared" si="64"/>
        <v>0</v>
      </c>
      <c r="AH231" s="411">
        <f t="shared" si="64"/>
        <v>0</v>
      </c>
      <c r="AI231" s="411">
        <f t="shared" si="64"/>
        <v>0</v>
      </c>
      <c r="AJ231" s="411">
        <f t="shared" si="64"/>
        <v>0</v>
      </c>
      <c r="AK231" s="411">
        <f t="shared" si="64"/>
        <v>0</v>
      </c>
      <c r="AL231" s="411">
        <f t="shared" si="64"/>
        <v>0</v>
      </c>
      <c r="AM231" s="501"/>
    </row>
    <row r="232" spans="1:39" ht="15.5" outlineLevel="1">
      <c r="A232" s="508"/>
      <c r="B232" s="322"/>
      <c r="C232" s="291"/>
      <c r="D232" s="291"/>
      <c r="E232" s="291"/>
      <c r="F232" s="291"/>
      <c r="G232" s="291"/>
      <c r="H232" s="291"/>
      <c r="I232" s="291"/>
      <c r="J232" s="291"/>
      <c r="K232" s="291"/>
      <c r="L232" s="291"/>
      <c r="M232" s="291"/>
      <c r="N232" s="291"/>
      <c r="O232" s="291"/>
      <c r="P232" s="291"/>
      <c r="Q232" s="291"/>
      <c r="R232" s="291"/>
      <c r="S232" s="291"/>
      <c r="T232" s="291"/>
      <c r="U232" s="291"/>
      <c r="V232" s="291"/>
      <c r="W232" s="291"/>
      <c r="X232" s="291"/>
      <c r="Y232" s="423"/>
      <c r="Z232" s="424"/>
      <c r="AA232" s="424"/>
      <c r="AB232" s="424"/>
      <c r="AC232" s="424"/>
      <c r="AD232" s="424"/>
      <c r="AE232" s="424"/>
      <c r="AF232" s="424"/>
      <c r="AG232" s="424"/>
      <c r="AH232" s="424"/>
      <c r="AI232" s="424"/>
      <c r="AJ232" s="424"/>
      <c r="AK232" s="424"/>
      <c r="AL232" s="424"/>
      <c r="AM232" s="297"/>
    </row>
    <row r="233" spans="1:39" ht="15.5" outlineLevel="1">
      <c r="A233" s="505">
        <v>27</v>
      </c>
      <c r="B233" s="321" t="s">
        <v>17</v>
      </c>
      <c r="C233" s="291" t="s">
        <v>25</v>
      </c>
      <c r="D233" s="295"/>
      <c r="E233" s="295"/>
      <c r="F233" s="295"/>
      <c r="G233" s="295"/>
      <c r="H233" s="295"/>
      <c r="I233" s="295"/>
      <c r="J233" s="295">
        <v>723.27255274789718</v>
      </c>
      <c r="K233" s="295"/>
      <c r="L233" s="295"/>
      <c r="M233" s="295"/>
      <c r="N233" s="295">
        <v>12</v>
      </c>
      <c r="O233" s="295"/>
      <c r="P233" s="295"/>
      <c r="Q233" s="295"/>
      <c r="R233" s="295"/>
      <c r="S233" s="295"/>
      <c r="T233" s="295"/>
      <c r="U233" s="295">
        <v>0.74653743393006278</v>
      </c>
      <c r="V233" s="295"/>
      <c r="W233" s="295"/>
      <c r="X233" s="295"/>
      <c r="Y233" s="426"/>
      <c r="Z233" s="415"/>
      <c r="AA233" s="415">
        <v>1</v>
      </c>
      <c r="AB233" s="415"/>
      <c r="AC233" s="415"/>
      <c r="AD233" s="415"/>
      <c r="AE233" s="415"/>
      <c r="AF233" s="415"/>
      <c r="AG233" s="415"/>
      <c r="AH233" s="415"/>
      <c r="AI233" s="415"/>
      <c r="AJ233" s="415"/>
      <c r="AK233" s="415"/>
      <c r="AL233" s="415"/>
      <c r="AM233" s="296">
        <f>SUM(Y233:AL233)</f>
        <v>1</v>
      </c>
    </row>
    <row r="234" spans="1:39" ht="15.5" outlineLevel="1">
      <c r="B234" s="294" t="s">
        <v>244</v>
      </c>
      <c r="C234" s="291" t="s">
        <v>163</v>
      </c>
      <c r="D234" s="295"/>
      <c r="E234" s="295"/>
      <c r="F234" s="295"/>
      <c r="G234" s="295"/>
      <c r="H234" s="295"/>
      <c r="I234" s="295"/>
      <c r="J234" s="295" t="s">
        <v>718</v>
      </c>
      <c r="K234" s="295"/>
      <c r="L234" s="295"/>
      <c r="M234" s="295"/>
      <c r="N234" s="295">
        <f>N233</f>
        <v>12</v>
      </c>
      <c r="O234" s="295"/>
      <c r="P234" s="295"/>
      <c r="Q234" s="295"/>
      <c r="R234" s="295"/>
      <c r="S234" s="295"/>
      <c r="T234" s="295"/>
      <c r="U234" s="295" t="s">
        <v>718</v>
      </c>
      <c r="V234" s="295"/>
      <c r="W234" s="295"/>
      <c r="X234" s="295"/>
      <c r="Y234" s="411">
        <v>0</v>
      </c>
      <c r="Z234" s="411">
        <v>0</v>
      </c>
      <c r="AA234" s="411">
        <v>1</v>
      </c>
      <c r="AB234" s="411">
        <v>0</v>
      </c>
      <c r="AC234" s="411">
        <f t="shared" ref="AC234:AL234" si="65">AC233</f>
        <v>0</v>
      </c>
      <c r="AD234" s="411">
        <f t="shared" si="65"/>
        <v>0</v>
      </c>
      <c r="AE234" s="411">
        <f t="shared" si="65"/>
        <v>0</v>
      </c>
      <c r="AF234" s="411">
        <f t="shared" si="65"/>
        <v>0</v>
      </c>
      <c r="AG234" s="411">
        <f t="shared" si="65"/>
        <v>0</v>
      </c>
      <c r="AH234" s="411">
        <f t="shared" si="65"/>
        <v>0</v>
      </c>
      <c r="AI234" s="411">
        <f t="shared" si="65"/>
        <v>0</v>
      </c>
      <c r="AJ234" s="411">
        <f t="shared" si="65"/>
        <v>0</v>
      </c>
      <c r="AK234" s="411">
        <f t="shared" si="65"/>
        <v>0</v>
      </c>
      <c r="AL234" s="411">
        <f t="shared" si="65"/>
        <v>0</v>
      </c>
      <c r="AM234" s="501"/>
    </row>
    <row r="235" spans="1:39" ht="15.5" outlineLevel="1">
      <c r="A235" s="508"/>
      <c r="B235" s="323"/>
      <c r="C235" s="300"/>
      <c r="D235" s="291"/>
      <c r="E235" s="291"/>
      <c r="F235" s="291"/>
      <c r="G235" s="291"/>
      <c r="H235" s="291"/>
      <c r="I235" s="291"/>
      <c r="J235" s="291"/>
      <c r="K235" s="291"/>
      <c r="L235" s="291"/>
      <c r="M235" s="291"/>
      <c r="N235" s="300"/>
      <c r="O235" s="291"/>
      <c r="P235" s="291"/>
      <c r="Q235" s="291"/>
      <c r="R235" s="291"/>
      <c r="S235" s="291"/>
      <c r="T235" s="291"/>
      <c r="U235" s="291"/>
      <c r="V235" s="291"/>
      <c r="W235" s="291"/>
      <c r="X235" s="291"/>
      <c r="Y235" s="412"/>
      <c r="Z235" s="412"/>
      <c r="AA235" s="412"/>
      <c r="AB235" s="412"/>
      <c r="AC235" s="412"/>
      <c r="AD235" s="412"/>
      <c r="AE235" s="412"/>
      <c r="AF235" s="412"/>
      <c r="AG235" s="412"/>
      <c r="AH235" s="412"/>
      <c r="AI235" s="412"/>
      <c r="AJ235" s="412"/>
      <c r="AK235" s="412"/>
      <c r="AL235" s="412"/>
      <c r="AM235" s="306"/>
    </row>
    <row r="236" spans="1:39" ht="15.5" outlineLevel="1">
      <c r="A236" s="505">
        <v>28</v>
      </c>
      <c r="B236" s="321" t="s">
        <v>18</v>
      </c>
      <c r="C236" s="291" t="s">
        <v>25</v>
      </c>
      <c r="D236" s="295"/>
      <c r="E236" s="295"/>
      <c r="F236" s="295"/>
      <c r="G236" s="295"/>
      <c r="H236" s="295"/>
      <c r="I236" s="295"/>
      <c r="J236" s="295" t="s">
        <v>718</v>
      </c>
      <c r="K236" s="295"/>
      <c r="L236" s="295"/>
      <c r="M236" s="295"/>
      <c r="N236" s="295">
        <v>0</v>
      </c>
      <c r="O236" s="295"/>
      <c r="P236" s="295"/>
      <c r="Q236" s="295"/>
      <c r="R236" s="295"/>
      <c r="S236" s="295"/>
      <c r="T236" s="295"/>
      <c r="U236" s="295" t="s">
        <v>718</v>
      </c>
      <c r="V236" s="295"/>
      <c r="W236" s="295"/>
      <c r="X236" s="295"/>
      <c r="Y236" s="426"/>
      <c r="Z236" s="415"/>
      <c r="AA236" s="415"/>
      <c r="AB236" s="415"/>
      <c r="AC236" s="415"/>
      <c r="AD236" s="415"/>
      <c r="AE236" s="415"/>
      <c r="AF236" s="415"/>
      <c r="AG236" s="415"/>
      <c r="AH236" s="415"/>
      <c r="AI236" s="415"/>
      <c r="AJ236" s="415"/>
      <c r="AK236" s="415"/>
      <c r="AL236" s="415"/>
      <c r="AM236" s="296">
        <f>SUM(Y236:AL236)</f>
        <v>0</v>
      </c>
    </row>
    <row r="237" spans="1:39" ht="15.5" outlineLevel="1">
      <c r="B237" s="294" t="s">
        <v>244</v>
      </c>
      <c r="C237" s="291" t="s">
        <v>163</v>
      </c>
      <c r="D237" s="295"/>
      <c r="E237" s="295"/>
      <c r="F237" s="295"/>
      <c r="G237" s="295"/>
      <c r="H237" s="295"/>
      <c r="I237" s="295"/>
      <c r="J237" s="295" t="s">
        <v>718</v>
      </c>
      <c r="K237" s="295"/>
      <c r="L237" s="295"/>
      <c r="M237" s="295"/>
      <c r="N237" s="295">
        <f>N236</f>
        <v>0</v>
      </c>
      <c r="O237" s="295"/>
      <c r="P237" s="295"/>
      <c r="Q237" s="295"/>
      <c r="R237" s="295"/>
      <c r="S237" s="295"/>
      <c r="T237" s="295"/>
      <c r="U237" s="295" t="s">
        <v>718</v>
      </c>
      <c r="V237" s="295"/>
      <c r="W237" s="295"/>
      <c r="X237" s="295"/>
      <c r="Y237" s="411">
        <v>0</v>
      </c>
      <c r="Z237" s="411">
        <v>0</v>
      </c>
      <c r="AA237" s="411">
        <v>0</v>
      </c>
      <c r="AB237" s="411">
        <v>0</v>
      </c>
      <c r="AC237" s="411">
        <f t="shared" ref="AC237:AL237" si="66">AC236</f>
        <v>0</v>
      </c>
      <c r="AD237" s="411">
        <f t="shared" si="66"/>
        <v>0</v>
      </c>
      <c r="AE237" s="411">
        <f t="shared" si="66"/>
        <v>0</v>
      </c>
      <c r="AF237" s="411">
        <f t="shared" si="66"/>
        <v>0</v>
      </c>
      <c r="AG237" s="411">
        <f t="shared" si="66"/>
        <v>0</v>
      </c>
      <c r="AH237" s="411">
        <f t="shared" si="66"/>
        <v>0</v>
      </c>
      <c r="AI237" s="411">
        <f t="shared" si="66"/>
        <v>0</v>
      </c>
      <c r="AJ237" s="411">
        <f t="shared" si="66"/>
        <v>0</v>
      </c>
      <c r="AK237" s="411">
        <f t="shared" si="66"/>
        <v>0</v>
      </c>
      <c r="AL237" s="411">
        <f t="shared" si="66"/>
        <v>0</v>
      </c>
      <c r="AM237" s="501"/>
    </row>
    <row r="238" spans="1:39" ht="15.5" outlineLevel="1">
      <c r="A238" s="508"/>
      <c r="B238" s="322"/>
      <c r="C238" s="291"/>
      <c r="D238" s="291"/>
      <c r="E238" s="291"/>
      <c r="F238" s="291"/>
      <c r="G238" s="291"/>
      <c r="H238" s="291"/>
      <c r="I238" s="291"/>
      <c r="J238" s="291"/>
      <c r="K238" s="291"/>
      <c r="L238" s="291"/>
      <c r="M238" s="291"/>
      <c r="N238" s="291"/>
      <c r="O238" s="291"/>
      <c r="P238" s="291"/>
      <c r="Q238" s="291"/>
      <c r="R238" s="291"/>
      <c r="S238" s="291"/>
      <c r="T238" s="291"/>
      <c r="U238" s="291"/>
      <c r="V238" s="291"/>
      <c r="W238" s="291"/>
      <c r="X238" s="291"/>
      <c r="Y238" s="412"/>
      <c r="Z238" s="412"/>
      <c r="AA238" s="412"/>
      <c r="AB238" s="412"/>
      <c r="AC238" s="412"/>
      <c r="AD238" s="412"/>
      <c r="AE238" s="412"/>
      <c r="AF238" s="412"/>
      <c r="AG238" s="412"/>
      <c r="AH238" s="412"/>
      <c r="AI238" s="412"/>
      <c r="AJ238" s="412"/>
      <c r="AK238" s="412"/>
      <c r="AL238" s="412"/>
      <c r="AM238" s="306"/>
    </row>
    <row r="239" spans="1:39" ht="15.5" outlineLevel="1">
      <c r="A239" s="505">
        <v>29</v>
      </c>
      <c r="B239" s="324" t="s">
        <v>19</v>
      </c>
      <c r="C239" s="291" t="s">
        <v>25</v>
      </c>
      <c r="D239" s="295"/>
      <c r="E239" s="295"/>
      <c r="F239" s="295"/>
      <c r="G239" s="295"/>
      <c r="H239" s="295"/>
      <c r="I239" s="295"/>
      <c r="J239" s="295" t="s">
        <v>718</v>
      </c>
      <c r="K239" s="295"/>
      <c r="L239" s="295"/>
      <c r="M239" s="295"/>
      <c r="N239" s="295">
        <v>0</v>
      </c>
      <c r="O239" s="295"/>
      <c r="P239" s="295"/>
      <c r="Q239" s="295"/>
      <c r="R239" s="295"/>
      <c r="S239" s="295"/>
      <c r="T239" s="295"/>
      <c r="U239" s="295" t="s">
        <v>718</v>
      </c>
      <c r="V239" s="295"/>
      <c r="W239" s="295"/>
      <c r="X239" s="295"/>
      <c r="Y239" s="426"/>
      <c r="Z239" s="415"/>
      <c r="AA239" s="415"/>
      <c r="AB239" s="415"/>
      <c r="AC239" s="415"/>
      <c r="AD239" s="415"/>
      <c r="AE239" s="415"/>
      <c r="AF239" s="415"/>
      <c r="AG239" s="415"/>
      <c r="AH239" s="415"/>
      <c r="AI239" s="415"/>
      <c r="AJ239" s="415"/>
      <c r="AK239" s="415"/>
      <c r="AL239" s="415"/>
      <c r="AM239" s="296">
        <f>SUM(Y239:AL239)</f>
        <v>0</v>
      </c>
    </row>
    <row r="240" spans="1:39" ht="15.5" outlineLevel="1">
      <c r="B240" s="324" t="s">
        <v>244</v>
      </c>
      <c r="C240" s="291" t="s">
        <v>163</v>
      </c>
      <c r="D240" s="295"/>
      <c r="E240" s="295"/>
      <c r="F240" s="295"/>
      <c r="G240" s="295"/>
      <c r="H240" s="295"/>
      <c r="I240" s="295"/>
      <c r="J240" s="295" t="s">
        <v>718</v>
      </c>
      <c r="K240" s="295"/>
      <c r="L240" s="295"/>
      <c r="M240" s="295"/>
      <c r="N240" s="295">
        <f>N239</f>
        <v>0</v>
      </c>
      <c r="O240" s="295"/>
      <c r="P240" s="295"/>
      <c r="Q240" s="295"/>
      <c r="R240" s="295"/>
      <c r="S240" s="295"/>
      <c r="T240" s="295"/>
      <c r="U240" s="295" t="s">
        <v>718</v>
      </c>
      <c r="V240" s="295"/>
      <c r="W240" s="295"/>
      <c r="X240" s="295"/>
      <c r="Y240" s="411">
        <v>0</v>
      </c>
      <c r="Z240" s="411">
        <v>0</v>
      </c>
      <c r="AA240" s="411">
        <v>0</v>
      </c>
      <c r="AB240" s="411">
        <v>0</v>
      </c>
      <c r="AC240" s="411">
        <f t="shared" ref="AC240:AL240" si="67">AC239</f>
        <v>0</v>
      </c>
      <c r="AD240" s="411">
        <f t="shared" si="67"/>
        <v>0</v>
      </c>
      <c r="AE240" s="411">
        <f t="shared" si="67"/>
        <v>0</v>
      </c>
      <c r="AF240" s="411">
        <f t="shared" si="67"/>
        <v>0</v>
      </c>
      <c r="AG240" s="411">
        <f t="shared" si="67"/>
        <v>0</v>
      </c>
      <c r="AH240" s="411">
        <f t="shared" si="67"/>
        <v>0</v>
      </c>
      <c r="AI240" s="411">
        <f t="shared" si="67"/>
        <v>0</v>
      </c>
      <c r="AJ240" s="411">
        <f t="shared" si="67"/>
        <v>0</v>
      </c>
      <c r="AK240" s="411">
        <f t="shared" si="67"/>
        <v>0</v>
      </c>
      <c r="AL240" s="411">
        <f t="shared" si="67"/>
        <v>0</v>
      </c>
      <c r="AM240" s="501"/>
    </row>
    <row r="241" spans="1:39" ht="15.5" outlineLevel="1">
      <c r="B241" s="324"/>
      <c r="C241" s="291"/>
      <c r="D241" s="291"/>
      <c r="E241" s="291"/>
      <c r="F241" s="291"/>
      <c r="G241" s="291"/>
      <c r="H241" s="291"/>
      <c r="I241" s="291"/>
      <c r="J241" s="291"/>
      <c r="K241" s="291"/>
      <c r="L241" s="291"/>
      <c r="M241" s="291"/>
      <c r="N241" s="291"/>
      <c r="O241" s="291"/>
      <c r="P241" s="291"/>
      <c r="Q241" s="291"/>
      <c r="R241" s="291"/>
      <c r="S241" s="291"/>
      <c r="T241" s="291"/>
      <c r="U241" s="291"/>
      <c r="V241" s="291"/>
      <c r="W241" s="291"/>
      <c r="X241" s="291"/>
      <c r="Y241" s="423"/>
      <c r="Z241" s="423"/>
      <c r="AA241" s="423"/>
      <c r="AB241" s="423"/>
      <c r="AC241" s="423"/>
      <c r="AD241" s="423"/>
      <c r="AE241" s="423"/>
      <c r="AF241" s="423"/>
      <c r="AG241" s="423"/>
      <c r="AH241" s="423"/>
      <c r="AI241" s="423"/>
      <c r="AJ241" s="423"/>
      <c r="AK241" s="423"/>
      <c r="AL241" s="423"/>
      <c r="AM241" s="313"/>
    </row>
    <row r="242" spans="1:39" s="283" customFormat="1" ht="15.5" outlineLevel="1">
      <c r="A242" s="505">
        <v>30</v>
      </c>
      <c r="B242" s="324" t="s">
        <v>488</v>
      </c>
      <c r="C242" s="291" t="s">
        <v>25</v>
      </c>
      <c r="D242" s="295"/>
      <c r="E242" s="295"/>
      <c r="F242" s="295"/>
      <c r="G242" s="295"/>
      <c r="H242" s="295"/>
      <c r="I242" s="295"/>
      <c r="J242" s="295" t="s">
        <v>718</v>
      </c>
      <c r="K242" s="295"/>
      <c r="L242" s="295"/>
      <c r="M242" s="295"/>
      <c r="N242" s="295">
        <v>0</v>
      </c>
      <c r="O242" s="295"/>
      <c r="P242" s="295"/>
      <c r="Q242" s="295"/>
      <c r="R242" s="295"/>
      <c r="S242" s="295"/>
      <c r="T242" s="295"/>
      <c r="U242" s="295" t="s">
        <v>718</v>
      </c>
      <c r="V242" s="295"/>
      <c r="W242" s="295"/>
      <c r="X242" s="295"/>
      <c r="Y242" s="410"/>
      <c r="Z242" s="410"/>
      <c r="AA242" s="410"/>
      <c r="AB242" s="410"/>
      <c r="AC242" s="410"/>
      <c r="AD242" s="410"/>
      <c r="AE242" s="410"/>
      <c r="AF242" s="410"/>
      <c r="AG242" s="410"/>
      <c r="AH242" s="410"/>
      <c r="AI242" s="410"/>
      <c r="AJ242" s="410"/>
      <c r="AK242" s="410"/>
      <c r="AL242" s="410"/>
      <c r="AM242" s="296">
        <f>SUM(Y242:AL242)</f>
        <v>0</v>
      </c>
    </row>
    <row r="243" spans="1:39" s="283" customFormat="1" ht="15.5" outlineLevel="1">
      <c r="A243" s="505"/>
      <c r="B243" s="324" t="s">
        <v>244</v>
      </c>
      <c r="C243" s="291" t="s">
        <v>163</v>
      </c>
      <c r="D243" s="295"/>
      <c r="E243" s="295"/>
      <c r="F243" s="295"/>
      <c r="G243" s="295"/>
      <c r="H243" s="295"/>
      <c r="I243" s="295"/>
      <c r="J243" s="295" t="s">
        <v>718</v>
      </c>
      <c r="K243" s="295"/>
      <c r="L243" s="295"/>
      <c r="M243" s="295"/>
      <c r="N243" s="295">
        <f>N242</f>
        <v>0</v>
      </c>
      <c r="O243" s="295"/>
      <c r="P243" s="295"/>
      <c r="Q243" s="295"/>
      <c r="R243" s="295"/>
      <c r="S243" s="295"/>
      <c r="T243" s="295"/>
      <c r="U243" s="295" t="s">
        <v>718</v>
      </c>
      <c r="V243" s="295"/>
      <c r="W243" s="295"/>
      <c r="X243" s="295"/>
      <c r="Y243" s="411">
        <v>0</v>
      </c>
      <c r="Z243" s="411">
        <v>0</v>
      </c>
      <c r="AA243" s="411">
        <v>0</v>
      </c>
      <c r="AB243" s="411">
        <v>0</v>
      </c>
      <c r="AC243" s="411">
        <f t="shared" ref="AC243:AL243" si="68">AC242</f>
        <v>0</v>
      </c>
      <c r="AD243" s="411">
        <f t="shared" si="68"/>
        <v>0</v>
      </c>
      <c r="AE243" s="411">
        <f t="shared" si="68"/>
        <v>0</v>
      </c>
      <c r="AF243" s="411">
        <f t="shared" si="68"/>
        <v>0</v>
      </c>
      <c r="AG243" s="411">
        <f t="shared" si="68"/>
        <v>0</v>
      </c>
      <c r="AH243" s="411">
        <f t="shared" si="68"/>
        <v>0</v>
      </c>
      <c r="AI243" s="411">
        <f t="shared" si="68"/>
        <v>0</v>
      </c>
      <c r="AJ243" s="411">
        <f t="shared" si="68"/>
        <v>0</v>
      </c>
      <c r="AK243" s="411">
        <f t="shared" si="68"/>
        <v>0</v>
      </c>
      <c r="AL243" s="411">
        <f t="shared" si="68"/>
        <v>0</v>
      </c>
      <c r="AM243" s="501"/>
    </row>
    <row r="244" spans="1:39" s="283" customFormat="1" ht="15.5" outlineLevel="1">
      <c r="A244" s="505"/>
      <c r="B244" s="324"/>
      <c r="C244" s="291"/>
      <c r="D244" s="291"/>
      <c r="E244" s="291"/>
      <c r="F244" s="291"/>
      <c r="G244" s="291"/>
      <c r="H244" s="291"/>
      <c r="I244" s="291"/>
      <c r="J244" s="291"/>
      <c r="K244" s="291"/>
      <c r="L244" s="291"/>
      <c r="M244" s="291"/>
      <c r="N244" s="291"/>
      <c r="O244" s="291"/>
      <c r="P244" s="291"/>
      <c r="Q244" s="291"/>
      <c r="R244" s="291"/>
      <c r="S244" s="291"/>
      <c r="T244" s="291"/>
      <c r="U244" s="291"/>
      <c r="V244" s="291"/>
      <c r="W244" s="291"/>
      <c r="X244" s="291"/>
      <c r="Y244" s="412"/>
      <c r="Z244" s="412"/>
      <c r="AA244" s="412"/>
      <c r="AB244" s="412"/>
      <c r="AC244" s="412"/>
      <c r="AD244" s="412"/>
      <c r="AE244" s="412"/>
      <c r="AF244" s="412"/>
      <c r="AG244" s="412"/>
      <c r="AH244" s="412"/>
      <c r="AI244" s="412"/>
      <c r="AJ244" s="412"/>
      <c r="AK244" s="412"/>
      <c r="AL244" s="412"/>
      <c r="AM244" s="313"/>
    </row>
    <row r="245" spans="1:39" s="283" customFormat="1" ht="15.5" outlineLevel="1">
      <c r="A245" s="505"/>
      <c r="B245" s="288" t="s">
        <v>489</v>
      </c>
      <c r="C245" s="291"/>
      <c r="D245" s="291"/>
      <c r="E245" s="291"/>
      <c r="F245" s="291"/>
      <c r="G245" s="291"/>
      <c r="H245" s="291"/>
      <c r="I245" s="291"/>
      <c r="J245" s="291"/>
      <c r="K245" s="291"/>
      <c r="L245" s="291"/>
      <c r="M245" s="291"/>
      <c r="N245" s="291"/>
      <c r="O245" s="291"/>
      <c r="P245" s="291"/>
      <c r="Q245" s="291"/>
      <c r="R245" s="291"/>
      <c r="S245" s="291"/>
      <c r="T245" s="291"/>
      <c r="U245" s="291"/>
      <c r="V245" s="291"/>
      <c r="W245" s="291"/>
      <c r="X245" s="291"/>
      <c r="Y245" s="412"/>
      <c r="Z245" s="412"/>
      <c r="AA245" s="412"/>
      <c r="AB245" s="412"/>
      <c r="AC245" s="412"/>
      <c r="AD245" s="412"/>
      <c r="AE245" s="412"/>
      <c r="AF245" s="412"/>
      <c r="AG245" s="412"/>
      <c r="AH245" s="412"/>
      <c r="AI245" s="412"/>
      <c r="AJ245" s="412"/>
      <c r="AK245" s="412"/>
      <c r="AL245" s="412"/>
      <c r="AM245" s="313"/>
    </row>
    <row r="246" spans="1:39" s="283" customFormat="1" ht="15.5" outlineLevel="1">
      <c r="A246" s="505">
        <v>31</v>
      </c>
      <c r="B246" s="324" t="s">
        <v>490</v>
      </c>
      <c r="C246" s="291" t="s">
        <v>25</v>
      </c>
      <c r="D246" s="295"/>
      <c r="E246" s="295"/>
      <c r="F246" s="295"/>
      <c r="G246" s="295"/>
      <c r="H246" s="295"/>
      <c r="I246" s="295"/>
      <c r="J246" s="295" t="s">
        <v>718</v>
      </c>
      <c r="K246" s="295"/>
      <c r="L246" s="295"/>
      <c r="M246" s="295"/>
      <c r="N246" s="295">
        <v>0</v>
      </c>
      <c r="O246" s="295"/>
      <c r="P246" s="295"/>
      <c r="Q246" s="295"/>
      <c r="R246" s="295"/>
      <c r="S246" s="295"/>
      <c r="T246" s="295"/>
      <c r="U246" s="295"/>
      <c r="V246" s="295"/>
      <c r="W246" s="295"/>
      <c r="X246" s="295"/>
      <c r="Y246" s="410"/>
      <c r="Z246" s="410"/>
      <c r="AA246" s="410"/>
      <c r="AB246" s="410"/>
      <c r="AC246" s="410"/>
      <c r="AD246" s="410"/>
      <c r="AE246" s="410"/>
      <c r="AF246" s="410"/>
      <c r="AG246" s="410"/>
      <c r="AH246" s="410"/>
      <c r="AI246" s="410"/>
      <c r="AJ246" s="410"/>
      <c r="AK246" s="410"/>
      <c r="AL246" s="410"/>
      <c r="AM246" s="296">
        <f>SUM(Y246:AL246)</f>
        <v>0</v>
      </c>
    </row>
    <row r="247" spans="1:39" s="283" customFormat="1" ht="15.5" outlineLevel="1">
      <c r="A247" s="505"/>
      <c r="B247" s="324" t="s">
        <v>244</v>
      </c>
      <c r="C247" s="291" t="s">
        <v>163</v>
      </c>
      <c r="D247" s="295"/>
      <c r="E247" s="295"/>
      <c r="F247" s="295"/>
      <c r="G247" s="295"/>
      <c r="H247" s="295"/>
      <c r="I247" s="295"/>
      <c r="J247" s="295" t="s">
        <v>718</v>
      </c>
      <c r="K247" s="295"/>
      <c r="L247" s="295"/>
      <c r="M247" s="295"/>
      <c r="N247" s="295">
        <f>N246</f>
        <v>0</v>
      </c>
      <c r="O247" s="295"/>
      <c r="P247" s="295"/>
      <c r="Q247" s="295"/>
      <c r="R247" s="295"/>
      <c r="S247" s="295"/>
      <c r="T247" s="295"/>
      <c r="U247" s="295"/>
      <c r="V247" s="295"/>
      <c r="W247" s="295"/>
      <c r="X247" s="295"/>
      <c r="Y247" s="411">
        <f>Y246</f>
        <v>0</v>
      </c>
      <c r="Z247" s="411">
        <f t="shared" ref="Z247:AL247" si="69">Z246</f>
        <v>0</v>
      </c>
      <c r="AA247" s="411">
        <f t="shared" si="69"/>
        <v>0</v>
      </c>
      <c r="AB247" s="411">
        <f t="shared" si="69"/>
        <v>0</v>
      </c>
      <c r="AC247" s="411">
        <f t="shared" si="69"/>
        <v>0</v>
      </c>
      <c r="AD247" s="411">
        <f t="shared" si="69"/>
        <v>0</v>
      </c>
      <c r="AE247" s="411">
        <f t="shared" si="69"/>
        <v>0</v>
      </c>
      <c r="AF247" s="411">
        <f t="shared" si="69"/>
        <v>0</v>
      </c>
      <c r="AG247" s="411">
        <f t="shared" si="69"/>
        <v>0</v>
      </c>
      <c r="AH247" s="411">
        <f t="shared" si="69"/>
        <v>0</v>
      </c>
      <c r="AI247" s="411">
        <f t="shared" si="69"/>
        <v>0</v>
      </c>
      <c r="AJ247" s="411">
        <f t="shared" si="69"/>
        <v>0</v>
      </c>
      <c r="AK247" s="411">
        <f t="shared" si="69"/>
        <v>0</v>
      </c>
      <c r="AL247" s="411">
        <f t="shared" si="69"/>
        <v>0</v>
      </c>
      <c r="AM247" s="501"/>
    </row>
    <row r="248" spans="1:39" s="283" customFormat="1" ht="15.5" outlineLevel="1">
      <c r="A248" s="505"/>
      <c r="B248" s="324"/>
      <c r="C248" s="291"/>
      <c r="D248" s="291"/>
      <c r="E248" s="291"/>
      <c r="F248" s="291"/>
      <c r="G248" s="291"/>
      <c r="H248" s="291"/>
      <c r="I248" s="291"/>
      <c r="J248" s="291"/>
      <c r="K248" s="291"/>
      <c r="L248" s="291"/>
      <c r="M248" s="291"/>
      <c r="N248" s="291"/>
      <c r="O248" s="291"/>
      <c r="P248" s="291"/>
      <c r="Q248" s="291"/>
      <c r="R248" s="291"/>
      <c r="S248" s="291"/>
      <c r="T248" s="291"/>
      <c r="U248" s="291"/>
      <c r="V248" s="291"/>
      <c r="W248" s="291"/>
      <c r="X248" s="291"/>
      <c r="Y248" s="412"/>
      <c r="Z248" s="412"/>
      <c r="AA248" s="412"/>
      <c r="AB248" s="412"/>
      <c r="AC248" s="412"/>
      <c r="AD248" s="412"/>
      <c r="AE248" s="412"/>
      <c r="AF248" s="412"/>
      <c r="AG248" s="412"/>
      <c r="AH248" s="412"/>
      <c r="AI248" s="412"/>
      <c r="AJ248" s="412"/>
      <c r="AK248" s="412"/>
      <c r="AL248" s="412"/>
      <c r="AM248" s="313"/>
    </row>
    <row r="249" spans="1:39" s="283" customFormat="1" ht="15.5" outlineLevel="1">
      <c r="A249" s="505">
        <v>32</v>
      </c>
      <c r="B249" s="324" t="s">
        <v>491</v>
      </c>
      <c r="C249" s="291" t="s">
        <v>25</v>
      </c>
      <c r="D249" s="295"/>
      <c r="E249" s="295"/>
      <c r="F249" s="295"/>
      <c r="G249" s="295"/>
      <c r="H249" s="295"/>
      <c r="I249" s="295"/>
      <c r="J249" s="295"/>
      <c r="K249" s="295"/>
      <c r="L249" s="295"/>
      <c r="M249" s="295"/>
      <c r="N249" s="295">
        <v>0</v>
      </c>
      <c r="O249" s="295"/>
      <c r="P249" s="295"/>
      <c r="Q249" s="295"/>
      <c r="R249" s="295"/>
      <c r="S249" s="295"/>
      <c r="T249" s="295"/>
      <c r="U249" s="295"/>
      <c r="V249" s="295"/>
      <c r="W249" s="295"/>
      <c r="X249" s="295"/>
      <c r="Y249" s="410"/>
      <c r="Z249" s="410"/>
      <c r="AA249" s="410"/>
      <c r="AB249" s="410"/>
      <c r="AC249" s="410"/>
      <c r="AD249" s="410"/>
      <c r="AE249" s="410"/>
      <c r="AF249" s="410"/>
      <c r="AG249" s="410"/>
      <c r="AH249" s="410"/>
      <c r="AI249" s="410"/>
      <c r="AJ249" s="410"/>
      <c r="AK249" s="410"/>
      <c r="AL249" s="410"/>
      <c r="AM249" s="296">
        <f>SUM(Y249:AL249)</f>
        <v>0</v>
      </c>
    </row>
    <row r="250" spans="1:39" s="283" customFormat="1" ht="15.5" outlineLevel="1">
      <c r="A250" s="505"/>
      <c r="B250" s="324" t="s">
        <v>244</v>
      </c>
      <c r="C250" s="291" t="s">
        <v>163</v>
      </c>
      <c r="D250" s="295"/>
      <c r="E250" s="295"/>
      <c r="F250" s="295"/>
      <c r="G250" s="295"/>
      <c r="H250" s="295"/>
      <c r="I250" s="295"/>
      <c r="J250" s="295"/>
      <c r="K250" s="295"/>
      <c r="L250" s="295"/>
      <c r="M250" s="295"/>
      <c r="N250" s="295">
        <f>N249</f>
        <v>0</v>
      </c>
      <c r="O250" s="295"/>
      <c r="P250" s="295"/>
      <c r="Q250" s="295"/>
      <c r="R250" s="295"/>
      <c r="S250" s="295"/>
      <c r="T250" s="295"/>
      <c r="U250" s="295"/>
      <c r="V250" s="295"/>
      <c r="W250" s="295"/>
      <c r="X250" s="295"/>
      <c r="Y250" s="411">
        <f>Y249</f>
        <v>0</v>
      </c>
      <c r="Z250" s="411">
        <f t="shared" ref="Z250:AL250" si="70">Z249</f>
        <v>0</v>
      </c>
      <c r="AA250" s="411">
        <f t="shared" si="70"/>
        <v>0</v>
      </c>
      <c r="AB250" s="411">
        <f t="shared" si="70"/>
        <v>0</v>
      </c>
      <c r="AC250" s="411">
        <f t="shared" si="70"/>
        <v>0</v>
      </c>
      <c r="AD250" s="411">
        <f t="shared" si="70"/>
        <v>0</v>
      </c>
      <c r="AE250" s="411">
        <f t="shared" si="70"/>
        <v>0</v>
      </c>
      <c r="AF250" s="411">
        <f t="shared" si="70"/>
        <v>0</v>
      </c>
      <c r="AG250" s="411">
        <f t="shared" si="70"/>
        <v>0</v>
      </c>
      <c r="AH250" s="411">
        <f t="shared" si="70"/>
        <v>0</v>
      </c>
      <c r="AI250" s="411">
        <f t="shared" si="70"/>
        <v>0</v>
      </c>
      <c r="AJ250" s="411">
        <f t="shared" si="70"/>
        <v>0</v>
      </c>
      <c r="AK250" s="411">
        <f t="shared" si="70"/>
        <v>0</v>
      </c>
      <c r="AL250" s="411">
        <f t="shared" si="70"/>
        <v>0</v>
      </c>
      <c r="AM250" s="501"/>
    </row>
    <row r="251" spans="1:39" s="283" customFormat="1" ht="15.5" outlineLevel="1">
      <c r="A251" s="505"/>
      <c r="B251" s="324"/>
      <c r="C251" s="291"/>
      <c r="D251" s="291"/>
      <c r="E251" s="291"/>
      <c r="F251" s="291"/>
      <c r="G251" s="291"/>
      <c r="H251" s="291"/>
      <c r="I251" s="291"/>
      <c r="J251" s="291"/>
      <c r="K251" s="291"/>
      <c r="L251" s="291"/>
      <c r="M251" s="291"/>
      <c r="N251" s="291"/>
      <c r="O251" s="291"/>
      <c r="P251" s="291"/>
      <c r="Q251" s="291"/>
      <c r="R251" s="291"/>
      <c r="S251" s="291"/>
      <c r="T251" s="291"/>
      <c r="U251" s="291"/>
      <c r="V251" s="291"/>
      <c r="W251" s="291"/>
      <c r="X251" s="291"/>
      <c r="Y251" s="412"/>
      <c r="Z251" s="412"/>
      <c r="AA251" s="412"/>
      <c r="AB251" s="412"/>
      <c r="AC251" s="412"/>
      <c r="AD251" s="412"/>
      <c r="AE251" s="412"/>
      <c r="AF251" s="412"/>
      <c r="AG251" s="412"/>
      <c r="AH251" s="412"/>
      <c r="AI251" s="412"/>
      <c r="AJ251" s="412"/>
      <c r="AK251" s="412"/>
      <c r="AL251" s="412"/>
      <c r="AM251" s="313"/>
    </row>
    <row r="252" spans="1:39" s="283" customFormat="1" ht="15.5" outlineLevel="1">
      <c r="A252" s="505">
        <v>33</v>
      </c>
      <c r="B252" s="324" t="s">
        <v>492</v>
      </c>
      <c r="C252" s="291" t="s">
        <v>25</v>
      </c>
      <c r="D252" s="295"/>
      <c r="E252" s="295"/>
      <c r="F252" s="295"/>
      <c r="G252" s="295"/>
      <c r="H252" s="295"/>
      <c r="I252" s="295"/>
      <c r="J252" s="295"/>
      <c r="K252" s="295"/>
      <c r="L252" s="295"/>
      <c r="M252" s="295"/>
      <c r="N252" s="295">
        <v>12</v>
      </c>
      <c r="O252" s="295"/>
      <c r="P252" s="295"/>
      <c r="Q252" s="295"/>
      <c r="R252" s="295"/>
      <c r="S252" s="295"/>
      <c r="T252" s="295"/>
      <c r="U252" s="295"/>
      <c r="V252" s="295"/>
      <c r="W252" s="295"/>
      <c r="X252" s="295"/>
      <c r="Y252" s="410"/>
      <c r="Z252" s="410"/>
      <c r="AA252" s="410"/>
      <c r="AB252" s="410"/>
      <c r="AC252" s="410"/>
      <c r="AD252" s="410"/>
      <c r="AE252" s="410"/>
      <c r="AF252" s="410"/>
      <c r="AG252" s="410"/>
      <c r="AH252" s="410"/>
      <c r="AI252" s="410"/>
      <c r="AJ252" s="410"/>
      <c r="AK252" s="410"/>
      <c r="AL252" s="410"/>
      <c r="AM252" s="296">
        <f>SUM(Y252:AL252)</f>
        <v>0</v>
      </c>
    </row>
    <row r="253" spans="1:39" s="283" customFormat="1" ht="15.5" outlineLevel="1">
      <c r="A253" s="505"/>
      <c r="B253" s="324" t="s">
        <v>244</v>
      </c>
      <c r="C253" s="291" t="s">
        <v>163</v>
      </c>
      <c r="D253" s="295"/>
      <c r="E253" s="295"/>
      <c r="F253" s="295"/>
      <c r="G253" s="295"/>
      <c r="H253" s="295"/>
      <c r="I253" s="295"/>
      <c r="J253" s="295"/>
      <c r="K253" s="295"/>
      <c r="L253" s="295"/>
      <c r="M253" s="295"/>
      <c r="N253" s="295">
        <f>N252</f>
        <v>12</v>
      </c>
      <c r="O253" s="295"/>
      <c r="P253" s="295"/>
      <c r="Q253" s="295"/>
      <c r="R253" s="295"/>
      <c r="S253" s="295"/>
      <c r="T253" s="295"/>
      <c r="U253" s="295"/>
      <c r="V253" s="295"/>
      <c r="W253" s="295"/>
      <c r="X253" s="295"/>
      <c r="Y253" s="411">
        <f>Y252</f>
        <v>0</v>
      </c>
      <c r="Z253" s="411">
        <f t="shared" ref="Z253:AL253" si="71">Z252</f>
        <v>0</v>
      </c>
      <c r="AA253" s="411">
        <f t="shared" si="71"/>
        <v>0</v>
      </c>
      <c r="AB253" s="411">
        <f t="shared" si="71"/>
        <v>0</v>
      </c>
      <c r="AC253" s="411">
        <f t="shared" si="71"/>
        <v>0</v>
      </c>
      <c r="AD253" s="411">
        <f t="shared" si="71"/>
        <v>0</v>
      </c>
      <c r="AE253" s="411">
        <f t="shared" si="71"/>
        <v>0</v>
      </c>
      <c r="AF253" s="411">
        <f t="shared" si="71"/>
        <v>0</v>
      </c>
      <c r="AG253" s="411">
        <f t="shared" si="71"/>
        <v>0</v>
      </c>
      <c r="AH253" s="411">
        <f t="shared" si="71"/>
        <v>0</v>
      </c>
      <c r="AI253" s="411">
        <f t="shared" si="71"/>
        <v>0</v>
      </c>
      <c r="AJ253" s="411">
        <f t="shared" si="71"/>
        <v>0</v>
      </c>
      <c r="AK253" s="411">
        <f t="shared" si="71"/>
        <v>0</v>
      </c>
      <c r="AL253" s="411">
        <f t="shared" si="71"/>
        <v>0</v>
      </c>
      <c r="AM253" s="501"/>
    </row>
    <row r="254" spans="1:39" ht="15.5" outlineLevel="1">
      <c r="B254" s="315"/>
      <c r="C254" s="325"/>
      <c r="D254" s="326"/>
      <c r="E254" s="326"/>
      <c r="F254" s="326"/>
      <c r="G254" s="326"/>
      <c r="H254" s="326"/>
      <c r="I254" s="326"/>
      <c r="J254" s="326"/>
      <c r="K254" s="326"/>
      <c r="L254" s="326"/>
      <c r="M254" s="326"/>
      <c r="N254" s="326"/>
      <c r="O254" s="326"/>
      <c r="P254" s="326"/>
      <c r="Q254" s="326"/>
      <c r="R254" s="326"/>
      <c r="S254" s="326"/>
      <c r="T254" s="326"/>
      <c r="U254" s="326"/>
      <c r="V254" s="326"/>
      <c r="W254" s="326"/>
      <c r="X254" s="326"/>
      <c r="Y254" s="301"/>
      <c r="Z254" s="301"/>
      <c r="AA254" s="301"/>
      <c r="AB254" s="301"/>
      <c r="AC254" s="301"/>
      <c r="AD254" s="301"/>
      <c r="AE254" s="301"/>
      <c r="AF254" s="301"/>
      <c r="AG254" s="301"/>
      <c r="AH254" s="301"/>
      <c r="AI254" s="301"/>
      <c r="AJ254" s="301"/>
      <c r="AK254" s="301"/>
      <c r="AL254" s="301"/>
      <c r="AM254" s="306"/>
    </row>
    <row r="255" spans="1:39" ht="15.5">
      <c r="B255" s="327" t="s">
        <v>245</v>
      </c>
      <c r="C255" s="329"/>
      <c r="D255" s="329">
        <f>SUM(D150:D253)</f>
        <v>0</v>
      </c>
      <c r="E255" s="329">
        <f t="shared" ref="E255:M255" si="72">SUM(E150:E253)</f>
        <v>0</v>
      </c>
      <c r="F255" s="329">
        <f t="shared" si="72"/>
        <v>0</v>
      </c>
      <c r="G255" s="329">
        <f t="shared" si="72"/>
        <v>0</v>
      </c>
      <c r="H255" s="329">
        <f t="shared" si="72"/>
        <v>0</v>
      </c>
      <c r="I255" s="329">
        <f t="shared" si="72"/>
        <v>0</v>
      </c>
      <c r="J255" s="329">
        <f t="shared" si="72"/>
        <v>3112938.3272921662</v>
      </c>
      <c r="K255" s="329">
        <f t="shared" si="72"/>
        <v>0</v>
      </c>
      <c r="L255" s="329">
        <f t="shared" si="72"/>
        <v>0</v>
      </c>
      <c r="M255" s="329">
        <f t="shared" si="72"/>
        <v>0</v>
      </c>
      <c r="N255" s="329"/>
      <c r="O255" s="329">
        <f>SUM(O150:O253)</f>
        <v>0</v>
      </c>
      <c r="P255" s="329">
        <f t="shared" ref="P255:X255" si="73">SUM(P150:P253)</f>
        <v>0</v>
      </c>
      <c r="Q255" s="329">
        <f t="shared" si="73"/>
        <v>0</v>
      </c>
      <c r="R255" s="329">
        <f t="shared" si="73"/>
        <v>0</v>
      </c>
      <c r="S255" s="329">
        <f t="shared" si="73"/>
        <v>0</v>
      </c>
      <c r="T255" s="329">
        <f t="shared" si="73"/>
        <v>0</v>
      </c>
      <c r="U255" s="329">
        <f t="shared" si="73"/>
        <v>672.78185363965736</v>
      </c>
      <c r="V255" s="329">
        <f t="shared" si="73"/>
        <v>0</v>
      </c>
      <c r="W255" s="329">
        <f t="shared" si="73"/>
        <v>0</v>
      </c>
      <c r="X255" s="329">
        <f t="shared" si="73"/>
        <v>0</v>
      </c>
      <c r="Y255" s="329">
        <f>IF(Y149="kWh",SUMPRODUCT(D150:D253,Y150:Y253))</f>
        <v>0</v>
      </c>
      <c r="Z255" s="329">
        <f>IF(Z149="kWh",SUMPRODUCT(D150:D253,Z150:Z253))</f>
        <v>0</v>
      </c>
      <c r="AA255" s="329">
        <f>IF(AA149="kW",SUMPRODUCT(N150:N253,O150:O253,AA150:AA253),SUMPRODUCT(D150:D253,AA150:AA253))</f>
        <v>0</v>
      </c>
      <c r="AB255" s="329">
        <f>IF(AB149="kW",SUMPRODUCT(N150:N253,O150:O253,AB150:AB253),SUMPRODUCT(D150:D253,AB150:AB253))</f>
        <v>0</v>
      </c>
      <c r="AC255" s="329">
        <f>IF(AC149="kW",SUMPRODUCT(N150:N253,O150:O253,AC150:AC253),SUMPRODUCT(D150:D253,AC150:AC253))</f>
        <v>0</v>
      </c>
      <c r="AD255" s="329">
        <f>IF(AD149="kW",SUMPRODUCT(N150:N253,O150:O253,AD150:AD253),SUMPRODUCT(D150:D253,AD150:AD253))</f>
        <v>0</v>
      </c>
      <c r="AE255" s="329">
        <f>IF(AE149="kW",SUMPRODUCT(N150:N253,O150:O253,AE150:AE253),SUMPRODUCT(D150:D253,AE150:AE253))</f>
        <v>0</v>
      </c>
      <c r="AF255" s="329">
        <f>IF(AF149="kW",SUMPRODUCT(N150:N253,O150:O253,AF150:AF253),SUMPRODUCT(D150:D253,AF150:AF253))</f>
        <v>0</v>
      </c>
      <c r="AG255" s="329">
        <f>IF(AG149="kW",SUMPRODUCT(N150:N253,O150:O253,AG150:AG253),SUMPRODUCT(D150:D253,AG150:AG253))</f>
        <v>0</v>
      </c>
      <c r="AH255" s="329">
        <f>IF(AH149="kW",SUMPRODUCT(N150:N253,O150:O253,AH150:AH253),SUMPRODUCT(D150:D253,AH150:AH253))</f>
        <v>0</v>
      </c>
      <c r="AI255" s="329">
        <f>IF(AI149="kW",SUMPRODUCT(N150:N253,O150:O253,AI150:AI253),SUMPRODUCT(D150:D253,AI150:AI253))</f>
        <v>0</v>
      </c>
      <c r="AJ255" s="329">
        <f>IF(AJ149="kW",SUMPRODUCT(N150:N253,O150:O253,AJ150:AJ253),SUMPRODUCT(D150:D253,AJ150:AJ253))</f>
        <v>0</v>
      </c>
      <c r="AK255" s="329">
        <f>IF(AK149="kW",SUMPRODUCT(N150:N253,O150:O253,AK150:AK253),SUMPRODUCT(D150:D253,AK150:AK253))</f>
        <v>0</v>
      </c>
      <c r="AL255" s="329">
        <f>IF(AL149="kW",SUMPRODUCT(N150:N253,O150:O253,AL150:AL253),SUMPRODUCT(D150:D253,AL150:AL253))</f>
        <v>0</v>
      </c>
      <c r="AM255" s="330"/>
    </row>
    <row r="256" spans="1:39" ht="15.5">
      <c r="B256" s="331" t="s">
        <v>246</v>
      </c>
      <c r="C256" s="328"/>
      <c r="D256" s="328"/>
      <c r="E256" s="328"/>
      <c r="F256" s="328"/>
      <c r="G256" s="328"/>
      <c r="H256" s="328"/>
      <c r="I256" s="328"/>
      <c r="J256" s="328"/>
      <c r="K256" s="328"/>
      <c r="L256" s="328"/>
      <c r="M256" s="328"/>
      <c r="N256" s="328"/>
      <c r="O256" s="328"/>
      <c r="P256" s="328"/>
      <c r="Q256" s="328"/>
      <c r="R256" s="328"/>
      <c r="S256" s="328"/>
      <c r="T256" s="328"/>
      <c r="U256" s="328"/>
      <c r="V256" s="328"/>
      <c r="W256" s="328"/>
      <c r="X256" s="328"/>
      <c r="Y256" s="328">
        <f>HLOOKUP(Y148,'2. LRAMVA Threshold'!$B$42:$Q$53,4,FALSE)</f>
        <v>0</v>
      </c>
      <c r="Z256" s="328">
        <f>HLOOKUP(Z148,'2. LRAMVA Threshold'!$B$42:$Q$53,4,FALSE)</f>
        <v>0</v>
      </c>
      <c r="AA256" s="328">
        <f>HLOOKUP(AA148,'2. LRAMVA Threshold'!$B$42:$Q$53,4,FALSE)</f>
        <v>0</v>
      </c>
      <c r="AB256" s="328">
        <f>HLOOKUP(AB148,'2. LRAMVA Threshold'!$B$42:$Q$53,4,FALSE)</f>
        <v>0</v>
      </c>
      <c r="AC256" s="328">
        <f>HLOOKUP(AC148,'2. LRAMVA Threshold'!$B$42:$Q$53,4,FALSE)</f>
        <v>0</v>
      </c>
      <c r="AD256" s="328">
        <f>HLOOKUP(AD148,'2. LRAMVA Threshold'!$B$42:$Q$53,4,FALSE)</f>
        <v>0</v>
      </c>
      <c r="AE256" s="328">
        <f>HLOOKUP(AE148,'2. LRAMVA Threshold'!$B$42:$Q$53,4,FALSE)</f>
        <v>0</v>
      </c>
      <c r="AF256" s="328">
        <f>HLOOKUP(AF148,'2. LRAMVA Threshold'!$B$42:$Q$53,4,FALSE)</f>
        <v>0</v>
      </c>
      <c r="AG256" s="328">
        <f>HLOOKUP(AG148,'2. LRAMVA Threshold'!$B$42:$Q$53,4,FALSE)</f>
        <v>0</v>
      </c>
      <c r="AH256" s="328">
        <f>HLOOKUP(AH148,'2. LRAMVA Threshold'!$B$42:$Q$53,4,FALSE)</f>
        <v>0</v>
      </c>
      <c r="AI256" s="328">
        <f>HLOOKUP(AI148,'2. LRAMVA Threshold'!$B$42:$Q$53,4,FALSE)</f>
        <v>0</v>
      </c>
      <c r="AJ256" s="328">
        <f>HLOOKUP(AJ148,'2. LRAMVA Threshold'!$B$42:$Q$53,4,FALSE)</f>
        <v>0</v>
      </c>
      <c r="AK256" s="328">
        <f>HLOOKUP(AK148,'2. LRAMVA Threshold'!$B$42:$Q$53,4,FALSE)</f>
        <v>0</v>
      </c>
      <c r="AL256" s="328">
        <f>HLOOKUP(AL148,'2. LRAMVA Threshold'!$B$42:$Q$53,4,FALSE)</f>
        <v>0</v>
      </c>
      <c r="AM256" s="332"/>
    </row>
    <row r="257" spans="1:41" ht="15.5">
      <c r="B257" s="324"/>
      <c r="C257" s="333"/>
      <c r="D257" s="334"/>
      <c r="E257" s="334"/>
      <c r="F257" s="334"/>
      <c r="G257" s="334"/>
      <c r="H257" s="334"/>
      <c r="I257" s="334"/>
      <c r="J257" s="334"/>
      <c r="K257" s="334"/>
      <c r="L257" s="334"/>
      <c r="M257" s="334"/>
      <c r="N257" s="334"/>
      <c r="O257" s="335"/>
      <c r="P257" s="334"/>
      <c r="Q257" s="334"/>
      <c r="R257" s="334"/>
      <c r="S257" s="336"/>
      <c r="T257" s="336"/>
      <c r="U257" s="336"/>
      <c r="V257" s="336"/>
      <c r="W257" s="334"/>
      <c r="X257" s="334"/>
      <c r="Y257" s="300"/>
      <c r="Z257" s="300"/>
      <c r="AA257" s="300"/>
      <c r="AB257" s="300"/>
      <c r="AC257" s="300"/>
      <c r="AD257" s="300"/>
      <c r="AE257" s="300"/>
      <c r="AF257" s="300"/>
      <c r="AG257" s="300"/>
      <c r="AH257" s="300"/>
      <c r="AI257" s="300"/>
      <c r="AJ257" s="300"/>
      <c r="AK257" s="300"/>
      <c r="AL257" s="300"/>
      <c r="AM257" s="337"/>
    </row>
    <row r="258" spans="1:41" ht="15.5">
      <c r="B258" s="324" t="s">
        <v>165</v>
      </c>
      <c r="C258" s="338"/>
      <c r="D258" s="338"/>
      <c r="E258" s="376"/>
      <c r="F258" s="376"/>
      <c r="G258" s="376"/>
      <c r="H258" s="376"/>
      <c r="I258" s="376"/>
      <c r="J258" s="376"/>
      <c r="K258" s="376"/>
      <c r="L258" s="376"/>
      <c r="M258" s="376"/>
      <c r="N258" s="376"/>
      <c r="O258" s="291"/>
      <c r="P258" s="340"/>
      <c r="Q258" s="340"/>
      <c r="R258" s="340"/>
      <c r="S258" s="339"/>
      <c r="T258" s="339"/>
      <c r="U258" s="339"/>
      <c r="V258" s="339"/>
      <c r="W258" s="340"/>
      <c r="X258" s="340"/>
      <c r="Y258" s="341">
        <f>HLOOKUP(Y$20,'3.  Distribution Rates'!$C$122:$P$133,4,FALSE)</f>
        <v>1.43E-2</v>
      </c>
      <c r="Z258" s="341">
        <f>HLOOKUP(Z$20,'3.  Distribution Rates'!$C$122:$P$133,4,FALSE)</f>
        <v>1.9099999999999999E-2</v>
      </c>
      <c r="AA258" s="341">
        <f>HLOOKUP(AA$20,'3.  Distribution Rates'!$C$122:$P$133,4,FALSE)</f>
        <v>4.58</v>
      </c>
      <c r="AB258" s="341">
        <f>HLOOKUP(AB$20,'3.  Distribution Rates'!$C$122:$P$133,4,FALSE)</f>
        <v>4.7081</v>
      </c>
      <c r="AC258" s="341">
        <f>HLOOKUP(AC$20,'3.  Distribution Rates'!$C$122:$P$133,4,FALSE)</f>
        <v>15.208500000000001</v>
      </c>
      <c r="AD258" s="341">
        <f>HLOOKUP(AD$20,'3.  Distribution Rates'!$C$122:$P$133,4,FALSE)</f>
        <v>0</v>
      </c>
      <c r="AE258" s="341">
        <f>HLOOKUP(AE$20,'3.  Distribution Rates'!$C$122:$P$133,4,FALSE)</f>
        <v>0</v>
      </c>
      <c r="AF258" s="341">
        <f>HLOOKUP(AF$20,'3.  Distribution Rates'!$C$122:$P$133,4,FALSE)</f>
        <v>0</v>
      </c>
      <c r="AG258" s="341">
        <f>HLOOKUP(AG$20,'3.  Distribution Rates'!$C$122:$P$133,4,FALSE)</f>
        <v>0</v>
      </c>
      <c r="AH258" s="341">
        <f>HLOOKUP(AH$20,'3.  Distribution Rates'!$C$122:$P$133,4,FALSE)</f>
        <v>0</v>
      </c>
      <c r="AI258" s="341">
        <f>HLOOKUP(AI$20,'3.  Distribution Rates'!$C$122:$P$133,4,FALSE)</f>
        <v>0</v>
      </c>
      <c r="AJ258" s="341">
        <f>HLOOKUP(AJ$20,'3.  Distribution Rates'!$C$122:$P$133,4,FALSE)</f>
        <v>0</v>
      </c>
      <c r="AK258" s="341">
        <f>HLOOKUP(AK$20,'3.  Distribution Rates'!$C$122:$P$133,4,FALSE)</f>
        <v>0</v>
      </c>
      <c r="AL258" s="341">
        <f>HLOOKUP(AL$20,'3.  Distribution Rates'!$C$122:$P$133,4,FALSE)</f>
        <v>0</v>
      </c>
      <c r="AM258" s="377"/>
    </row>
    <row r="259" spans="1:41" ht="15.5">
      <c r="B259" s="294" t="s">
        <v>154</v>
      </c>
      <c r="C259" s="345"/>
      <c r="D259" s="309"/>
      <c r="E259" s="279"/>
      <c r="F259" s="279"/>
      <c r="G259" s="279"/>
      <c r="H259" s="279"/>
      <c r="I259" s="279"/>
      <c r="J259" s="279"/>
      <c r="K259" s="279"/>
      <c r="L259" s="279"/>
      <c r="M259" s="279"/>
      <c r="N259" s="279"/>
      <c r="O259" s="291"/>
      <c r="P259" s="279"/>
      <c r="Q259" s="279"/>
      <c r="R259" s="279"/>
      <c r="S259" s="309"/>
      <c r="T259" s="309"/>
      <c r="U259" s="309"/>
      <c r="V259" s="309"/>
      <c r="W259" s="279"/>
      <c r="X259" s="279"/>
      <c r="Y259" s="378">
        <f t="shared" ref="Y259:AL259" si="74">Y135*Y258</f>
        <v>0</v>
      </c>
      <c r="Z259" s="378">
        <f t="shared" si="74"/>
        <v>0</v>
      </c>
      <c r="AA259" s="378">
        <f t="shared" si="74"/>
        <v>0</v>
      </c>
      <c r="AB259" s="378">
        <f t="shared" si="74"/>
        <v>0</v>
      </c>
      <c r="AC259" s="378">
        <f t="shared" si="74"/>
        <v>0</v>
      </c>
      <c r="AD259" s="378">
        <f t="shared" si="74"/>
        <v>0</v>
      </c>
      <c r="AE259" s="378">
        <f t="shared" si="74"/>
        <v>0</v>
      </c>
      <c r="AF259" s="378">
        <f t="shared" si="74"/>
        <v>0</v>
      </c>
      <c r="AG259" s="378">
        <f t="shared" si="74"/>
        <v>0</v>
      </c>
      <c r="AH259" s="378">
        <f t="shared" si="74"/>
        <v>0</v>
      </c>
      <c r="AI259" s="378">
        <f t="shared" si="74"/>
        <v>0</v>
      </c>
      <c r="AJ259" s="378">
        <f t="shared" si="74"/>
        <v>0</v>
      </c>
      <c r="AK259" s="378">
        <f t="shared" si="74"/>
        <v>0</v>
      </c>
      <c r="AL259" s="378">
        <f t="shared" si="74"/>
        <v>0</v>
      </c>
      <c r="AM259" s="625">
        <f>SUM(Y259:AL259)</f>
        <v>0</v>
      </c>
    </row>
    <row r="260" spans="1:41" ht="15.5">
      <c r="B260" s="294" t="s">
        <v>155</v>
      </c>
      <c r="C260" s="345"/>
      <c r="D260" s="309"/>
      <c r="E260" s="279"/>
      <c r="F260" s="279"/>
      <c r="G260" s="279"/>
      <c r="H260" s="279"/>
      <c r="I260" s="279"/>
      <c r="J260" s="279"/>
      <c r="K260" s="279"/>
      <c r="L260" s="279"/>
      <c r="M260" s="279"/>
      <c r="N260" s="279"/>
      <c r="O260" s="291"/>
      <c r="P260" s="279"/>
      <c r="Q260" s="279"/>
      <c r="R260" s="279"/>
      <c r="S260" s="309"/>
      <c r="T260" s="309"/>
      <c r="U260" s="309"/>
      <c r="V260" s="309"/>
      <c r="W260" s="279"/>
      <c r="X260" s="279"/>
      <c r="Y260" s="378">
        <f t="shared" ref="Y260:AE260" si="75">Y255*Y258</f>
        <v>0</v>
      </c>
      <c r="Z260" s="378">
        <f t="shared" si="75"/>
        <v>0</v>
      </c>
      <c r="AA260" s="379">
        <f t="shared" si="75"/>
        <v>0</v>
      </c>
      <c r="AB260" s="379">
        <f t="shared" si="75"/>
        <v>0</v>
      </c>
      <c r="AC260" s="379">
        <f t="shared" si="75"/>
        <v>0</v>
      </c>
      <c r="AD260" s="379">
        <f t="shared" si="75"/>
        <v>0</v>
      </c>
      <c r="AE260" s="379">
        <f t="shared" si="75"/>
        <v>0</v>
      </c>
      <c r="AF260" s="379">
        <f t="shared" ref="AF260:AL260" si="76">AF255*AF258</f>
        <v>0</v>
      </c>
      <c r="AG260" s="379">
        <f t="shared" si="76"/>
        <v>0</v>
      </c>
      <c r="AH260" s="379">
        <f t="shared" si="76"/>
        <v>0</v>
      </c>
      <c r="AI260" s="379">
        <f t="shared" si="76"/>
        <v>0</v>
      </c>
      <c r="AJ260" s="379">
        <f t="shared" si="76"/>
        <v>0</v>
      </c>
      <c r="AK260" s="379">
        <f t="shared" si="76"/>
        <v>0</v>
      </c>
      <c r="AL260" s="379">
        <f t="shared" si="76"/>
        <v>0</v>
      </c>
      <c r="AM260" s="625">
        <f>SUM(Y260:AL260)</f>
        <v>0</v>
      </c>
    </row>
    <row r="261" spans="1:41" s="380" customFormat="1" ht="15.5">
      <c r="A261" s="507"/>
      <c r="B261" s="349" t="s">
        <v>254</v>
      </c>
      <c r="C261" s="345"/>
      <c r="D261" s="336"/>
      <c r="E261" s="334"/>
      <c r="F261" s="334"/>
      <c r="G261" s="334"/>
      <c r="H261" s="334"/>
      <c r="I261" s="334"/>
      <c r="J261" s="334"/>
      <c r="K261" s="334"/>
      <c r="L261" s="334"/>
      <c r="M261" s="334"/>
      <c r="N261" s="334"/>
      <c r="O261" s="300"/>
      <c r="P261" s="334"/>
      <c r="Q261" s="334"/>
      <c r="R261" s="334"/>
      <c r="S261" s="336"/>
      <c r="T261" s="336"/>
      <c r="U261" s="336"/>
      <c r="V261" s="336"/>
      <c r="W261" s="334"/>
      <c r="X261" s="334"/>
      <c r="Y261" s="346">
        <f>SUM(Y259:Y260)</f>
        <v>0</v>
      </c>
      <c r="Z261" s="346">
        <f t="shared" ref="Z261:AE261" si="77">SUM(Z259:Z260)</f>
        <v>0</v>
      </c>
      <c r="AA261" s="346">
        <f t="shared" si="77"/>
        <v>0</v>
      </c>
      <c r="AB261" s="346">
        <f t="shared" si="77"/>
        <v>0</v>
      </c>
      <c r="AC261" s="346">
        <f t="shared" si="77"/>
        <v>0</v>
      </c>
      <c r="AD261" s="346">
        <f t="shared" si="77"/>
        <v>0</v>
      </c>
      <c r="AE261" s="346">
        <f t="shared" si="77"/>
        <v>0</v>
      </c>
      <c r="AF261" s="346">
        <f t="shared" ref="AF261:AL261" si="78">SUM(AF259:AF260)</f>
        <v>0</v>
      </c>
      <c r="AG261" s="346">
        <f t="shared" si="78"/>
        <v>0</v>
      </c>
      <c r="AH261" s="346">
        <f t="shared" si="78"/>
        <v>0</v>
      </c>
      <c r="AI261" s="346">
        <f t="shared" si="78"/>
        <v>0</v>
      </c>
      <c r="AJ261" s="346">
        <f t="shared" si="78"/>
        <v>0</v>
      </c>
      <c r="AK261" s="346">
        <f t="shared" si="78"/>
        <v>0</v>
      </c>
      <c r="AL261" s="346">
        <f t="shared" si="78"/>
        <v>0</v>
      </c>
      <c r="AM261" s="407">
        <f>SUM(AM259:AM260)</f>
        <v>0</v>
      </c>
    </row>
    <row r="262" spans="1:41" s="380" customFormat="1" ht="15.5">
      <c r="A262" s="507"/>
      <c r="B262" s="349" t="s">
        <v>247</v>
      </c>
      <c r="C262" s="345"/>
      <c r="D262" s="350"/>
      <c r="E262" s="334"/>
      <c r="F262" s="334"/>
      <c r="G262" s="334"/>
      <c r="H262" s="334"/>
      <c r="I262" s="334"/>
      <c r="J262" s="334"/>
      <c r="K262" s="334"/>
      <c r="L262" s="334"/>
      <c r="M262" s="334"/>
      <c r="N262" s="334"/>
      <c r="O262" s="300"/>
      <c r="P262" s="334"/>
      <c r="Q262" s="334"/>
      <c r="R262" s="334"/>
      <c r="S262" s="336"/>
      <c r="T262" s="336"/>
      <c r="U262" s="336"/>
      <c r="V262" s="336"/>
      <c r="W262" s="334"/>
      <c r="X262" s="334"/>
      <c r="Y262" s="347">
        <f t="shared" ref="Y262:AE262" si="79">Y256*Y258</f>
        <v>0</v>
      </c>
      <c r="Z262" s="347">
        <f t="shared" si="79"/>
        <v>0</v>
      </c>
      <c r="AA262" s="347">
        <f t="shared" si="79"/>
        <v>0</v>
      </c>
      <c r="AB262" s="347">
        <f t="shared" si="79"/>
        <v>0</v>
      </c>
      <c r="AC262" s="347">
        <f t="shared" si="79"/>
        <v>0</v>
      </c>
      <c r="AD262" s="347">
        <f t="shared" si="79"/>
        <v>0</v>
      </c>
      <c r="AE262" s="347">
        <f t="shared" si="79"/>
        <v>0</v>
      </c>
      <c r="AF262" s="347">
        <f t="shared" ref="AF262:AL262" si="80">AF256*AF258</f>
        <v>0</v>
      </c>
      <c r="AG262" s="347">
        <f t="shared" si="80"/>
        <v>0</v>
      </c>
      <c r="AH262" s="347">
        <f t="shared" si="80"/>
        <v>0</v>
      </c>
      <c r="AI262" s="347">
        <f t="shared" si="80"/>
        <v>0</v>
      </c>
      <c r="AJ262" s="347">
        <f t="shared" si="80"/>
        <v>0</v>
      </c>
      <c r="AK262" s="347">
        <f t="shared" si="80"/>
        <v>0</v>
      </c>
      <c r="AL262" s="347">
        <f t="shared" si="80"/>
        <v>0</v>
      </c>
      <c r="AM262" s="407">
        <f>SUM(Y262:AL262)</f>
        <v>0</v>
      </c>
    </row>
    <row r="263" spans="1:41" s="380" customFormat="1" ht="15.5">
      <c r="A263" s="507"/>
      <c r="B263" s="349" t="s">
        <v>255</v>
      </c>
      <c r="C263" s="345"/>
      <c r="D263" s="350"/>
      <c r="E263" s="334"/>
      <c r="F263" s="334"/>
      <c r="G263" s="334"/>
      <c r="H263" s="334"/>
      <c r="I263" s="334"/>
      <c r="J263" s="334"/>
      <c r="K263" s="334"/>
      <c r="L263" s="334"/>
      <c r="M263" s="334"/>
      <c r="N263" s="334"/>
      <c r="O263" s="300"/>
      <c r="P263" s="334"/>
      <c r="Q263" s="334"/>
      <c r="R263" s="334"/>
      <c r="S263" s="350"/>
      <c r="T263" s="350"/>
      <c r="U263" s="350"/>
      <c r="V263" s="350"/>
      <c r="W263" s="334"/>
      <c r="X263" s="334"/>
      <c r="AM263" s="407">
        <f>AM261-AM262</f>
        <v>0</v>
      </c>
    </row>
    <row r="264" spans="1:41" ht="15.5">
      <c r="B264" s="324"/>
      <c r="C264" s="350"/>
      <c r="D264" s="350"/>
      <c r="E264" s="334"/>
      <c r="F264" s="334"/>
      <c r="G264" s="334"/>
      <c r="H264" s="334"/>
      <c r="I264" s="334"/>
      <c r="J264" s="334"/>
      <c r="K264" s="334"/>
      <c r="L264" s="334"/>
      <c r="M264" s="334"/>
      <c r="N264" s="334"/>
      <c r="O264" s="300"/>
      <c r="P264" s="334"/>
      <c r="Q264" s="334"/>
      <c r="R264" s="334"/>
      <c r="S264" s="350"/>
      <c r="T264" s="345"/>
      <c r="U264" s="350"/>
      <c r="V264" s="350"/>
      <c r="W264" s="334"/>
      <c r="X264" s="334"/>
      <c r="AM264" s="348"/>
    </row>
    <row r="265" spans="1:41" ht="15.5">
      <c r="B265" s="294" t="s">
        <v>70</v>
      </c>
      <c r="C265" s="356"/>
      <c r="D265" s="279"/>
      <c r="E265" s="279"/>
      <c r="F265" s="279"/>
      <c r="G265" s="279"/>
      <c r="H265" s="279"/>
      <c r="I265" s="279"/>
      <c r="J265" s="279"/>
      <c r="K265" s="279"/>
      <c r="L265" s="279"/>
      <c r="M265" s="279"/>
      <c r="N265" s="279"/>
      <c r="O265" s="357"/>
      <c r="P265" s="279"/>
      <c r="Q265" s="279"/>
      <c r="R265" s="279"/>
      <c r="S265" s="304"/>
      <c r="T265" s="309"/>
      <c r="U265" s="309"/>
      <c r="V265" s="279"/>
      <c r="W265" s="279"/>
      <c r="X265" s="309"/>
      <c r="Y265" s="291">
        <f>SUMPRODUCT(E150:E253,Y150:Y253)</f>
        <v>0</v>
      </c>
      <c r="Z265" s="291">
        <f>SUMPRODUCT(E150:E253,Z150:Z253)</f>
        <v>0</v>
      </c>
      <c r="AA265" s="291">
        <f>IF(AA149="kW",SUMPRODUCT(N150:N253,P150:P253,AA150:AA253),SUMPRODUCT(E150:E253,AA150:AA253))</f>
        <v>0</v>
      </c>
      <c r="AB265" s="291">
        <f>IF(AB149="kW",SUMPRODUCT(N150:N253,P150:P253,AB150:AB253),SUMPRODUCT(E150:E253,AB150:AB253))</f>
        <v>0</v>
      </c>
      <c r="AC265" s="291">
        <f>IF(AC149="kW",SUMPRODUCT(N150:N253,P150:P253,AC150:AC253),SUMPRODUCT(E150:E253,AC150:AC253))</f>
        <v>0</v>
      </c>
      <c r="AD265" s="291">
        <f>IF(AD149="kW",SUMPRODUCT(N150:N253,P150:P253,AD150:AD253),SUMPRODUCT(E150:E253, AD150:AD253))</f>
        <v>0</v>
      </c>
      <c r="AE265" s="291">
        <f>IF(AE149="kW",SUMPRODUCT(N150:N253,P150:P253,AE150:AE253),SUMPRODUCT(E150:E253,AE150:AE253))</f>
        <v>0</v>
      </c>
      <c r="AF265" s="291">
        <f>IF(AF149="kW",SUMPRODUCT(N150:N253,P150:P253,AF150:AF253),SUMPRODUCT(E150:E253,AF150:AF253))</f>
        <v>0</v>
      </c>
      <c r="AG265" s="291">
        <f>IF(AG149="kW",SUMPRODUCT(N150:N253,P150:P253,AG150:AG253),SUMPRODUCT(E150:E253,AG150:AG253))</f>
        <v>0</v>
      </c>
      <c r="AH265" s="291">
        <f>IF(AH149="kW",SUMPRODUCT(N150:N253,P150:P253,AH150:AH253),SUMPRODUCT(E150:E253,AH150:AH253))</f>
        <v>0</v>
      </c>
      <c r="AI265" s="291">
        <f>IF(AI149="kW",SUMPRODUCT(N150:N253,P150:P253,AI150:AI253),SUMPRODUCT(E150:E253,AI150:AI253))</f>
        <v>0</v>
      </c>
      <c r="AJ265" s="291">
        <f>IF(AJ149="kW",SUMPRODUCT(N150:N253,P150:P253,AJ150:AJ253),SUMPRODUCT(E150:E253,AJ150:AJ253))</f>
        <v>0</v>
      </c>
      <c r="AK265" s="291">
        <f>IF(AK149="kW",SUMPRODUCT(N150:N253,P150:P253,AK150:AK253),SUMPRODUCT(E150:E253,AK150:AK253))</f>
        <v>0</v>
      </c>
      <c r="AL265" s="291">
        <f>IF(AL149="kW",SUMPRODUCT(N150:N253,P150:P253,AL150:AL253),SUMPRODUCT(E150:E253,AL150:AL253))</f>
        <v>0</v>
      </c>
      <c r="AM265" s="348"/>
      <c r="AO265" s="283"/>
    </row>
    <row r="266" spans="1:41" ht="15.5">
      <c r="B266" s="294" t="s">
        <v>71</v>
      </c>
      <c r="C266" s="356"/>
      <c r="D266" s="279"/>
      <c r="E266" s="279"/>
      <c r="F266" s="279"/>
      <c r="G266" s="279"/>
      <c r="H266" s="279"/>
      <c r="I266" s="279"/>
      <c r="J266" s="279"/>
      <c r="K266" s="279"/>
      <c r="L266" s="279"/>
      <c r="M266" s="279"/>
      <c r="N266" s="279"/>
      <c r="O266" s="357"/>
      <c r="P266" s="279"/>
      <c r="Q266" s="279"/>
      <c r="R266" s="279"/>
      <c r="S266" s="304"/>
      <c r="T266" s="309"/>
      <c r="U266" s="309"/>
      <c r="V266" s="279"/>
      <c r="W266" s="279"/>
      <c r="X266" s="309"/>
      <c r="Y266" s="291">
        <f>SUMPRODUCT(F150:F253,Y150:Y253)</f>
        <v>0</v>
      </c>
      <c r="Z266" s="291">
        <f>SUMPRODUCT(F150:F253,Z150:Z253)</f>
        <v>0</v>
      </c>
      <c r="AA266" s="291">
        <f>IF(AA149="kW",SUMPRODUCT(N150:N253,Q150:Q253,AA150:AA253),SUMPRODUCT(F150:F253,AA150:AA253))</f>
        <v>0</v>
      </c>
      <c r="AB266" s="291">
        <f>IF(AB149="kW",SUMPRODUCT(N150:N253,Q150:Q253,AB150:AB253),SUMPRODUCT(F150:F253,AB150:AB253))</f>
        <v>0</v>
      </c>
      <c r="AC266" s="291">
        <f>IF(AC149="kW",SUMPRODUCT(N150:N253,Q150:Q253,AC150:AC253),SUMPRODUCT(F150:F253, AC150:AC253))</f>
        <v>0</v>
      </c>
      <c r="AD266" s="291">
        <f>IF(AD149="kW",SUMPRODUCT(N150:N253,Q150:Q253,AD150:AD253),SUMPRODUCT(F150:F253, AD150:AD253))</f>
        <v>0</v>
      </c>
      <c r="AE266" s="291">
        <f>IF(AE149="kW",SUMPRODUCT(N150:N253,Q150:Q253,AE150:AE253),SUMPRODUCT(F150:F253,AE150:AE253))</f>
        <v>0</v>
      </c>
      <c r="AF266" s="291">
        <f>IF(AF149="kW",SUMPRODUCT(N150:N253,Q150:Q253,AF150:AF253),SUMPRODUCT(F150:F253,AF150:AF253))</f>
        <v>0</v>
      </c>
      <c r="AG266" s="291">
        <f>IF(AG149="kW",SUMPRODUCT(N150:N253,Q150:Q253,AG150:AG253),SUMPRODUCT(F150:F253,AG150:AG253))</f>
        <v>0</v>
      </c>
      <c r="AH266" s="291">
        <f>IF(AH149="kW",SUMPRODUCT(N150:N253,Q150:Q253,AH150:AH253),SUMPRODUCT(F150:F253,AH150:AH253))</f>
        <v>0</v>
      </c>
      <c r="AI266" s="291">
        <f>IF(AI149="kW",SUMPRODUCT(N150:N253,Q150:Q253,AI150:AI253),SUMPRODUCT(F150:F253,AI150:AI253))</f>
        <v>0</v>
      </c>
      <c r="AJ266" s="291">
        <f>IF(AJ149="kW",SUMPRODUCT(N150:N253,Q150:Q253,AJ150:AJ253),SUMPRODUCT(F150:F253,AJ150:AJ253))</f>
        <v>0</v>
      </c>
      <c r="AK266" s="291">
        <f>IF(AK149="kW",SUMPRODUCT(N150:N253,Q150:Q253,AK150:AK253),SUMPRODUCT(F150:F253,AK150:AK253))</f>
        <v>0</v>
      </c>
      <c r="AL266" s="291">
        <f>IF(AL149="kW",SUMPRODUCT(N150:N253,Q150:Q253,AL150:AL253),SUMPRODUCT(F150:F253,AL150:AL253))</f>
        <v>0</v>
      </c>
      <c r="AM266" s="337"/>
    </row>
    <row r="267" spans="1:41" ht="15.5">
      <c r="B267" s="324" t="s">
        <v>189</v>
      </c>
      <c r="C267" s="356"/>
      <c r="D267" s="279"/>
      <c r="E267" s="279"/>
      <c r="F267" s="279"/>
      <c r="G267" s="279"/>
      <c r="H267" s="279"/>
      <c r="I267" s="279"/>
      <c r="J267" s="279"/>
      <c r="K267" s="279"/>
      <c r="L267" s="279"/>
      <c r="M267" s="279"/>
      <c r="N267" s="279"/>
      <c r="O267" s="357"/>
      <c r="P267" s="279"/>
      <c r="Q267" s="279"/>
      <c r="R267" s="279"/>
      <c r="S267" s="304"/>
      <c r="T267" s="309"/>
      <c r="U267" s="309"/>
      <c r="V267" s="279"/>
      <c r="W267" s="279"/>
      <c r="X267" s="309"/>
      <c r="Y267" s="291">
        <f>SUMPRODUCT(G150:G253,Y150:Y253)</f>
        <v>0</v>
      </c>
      <c r="Z267" s="291">
        <f>SUMPRODUCT(G150:G253,Z150:Z253)</f>
        <v>0</v>
      </c>
      <c r="AA267" s="291">
        <f>IF(AA149="kW",SUMPRODUCT(N150:N253,R150:R253,AA150:AA253),SUMPRODUCT(G150:G253,AA150:AA253))</f>
        <v>0</v>
      </c>
      <c r="AB267" s="291">
        <f>IF(AB149="kW",SUMPRODUCT(N150:N253,R150:R253,AB150:AB253),SUMPRODUCT(G150:G253,AB150:AB253))</f>
        <v>0</v>
      </c>
      <c r="AC267" s="291">
        <f>IF(AC149="kW",SUMPRODUCT(N150:N253,R150:R253,AC150:AC253),SUMPRODUCT(G150:G253, AC150:AC253))</f>
        <v>0</v>
      </c>
      <c r="AD267" s="291">
        <f>IF(AD149="kW",SUMPRODUCT(N150:N253,R150:R253,AD150:AD253),SUMPRODUCT(G150:G253, AD150:AD253))</f>
        <v>0</v>
      </c>
      <c r="AE267" s="291">
        <f>IF(AE149="kW",SUMPRODUCT(N150:N253,R150:R253,AE150:AE253),SUMPRODUCT(G150:G253,AE150:AE253))</f>
        <v>0</v>
      </c>
      <c r="AF267" s="291">
        <f>IF(AF149="kW",SUMPRODUCT(N150:N253,R150:R253,AF150:AF253),SUMPRODUCT(G150:G253,AF150:AF253))</f>
        <v>0</v>
      </c>
      <c r="AG267" s="291">
        <f>IF(AG149="kW",SUMPRODUCT(N150:N253,R150:R253,AG150:AG253),SUMPRODUCT(G150:G253,AG150:AG253))</f>
        <v>0</v>
      </c>
      <c r="AH267" s="291">
        <f>IF(AH149="kW",SUMPRODUCT(N150:N253,R150:R253,AH150:AH253),SUMPRODUCT(G150:G253,AH150:AH253))</f>
        <v>0</v>
      </c>
      <c r="AI267" s="291">
        <f>IF(AI149="kW",SUMPRODUCT(N150:N253,R150:R253,AI150:AI253),SUMPRODUCT(G150:G253,AI150:AI253))</f>
        <v>0</v>
      </c>
      <c r="AJ267" s="291">
        <f>IF(AJ149="kW",SUMPRODUCT(N150:N253,R150:R253,AJ150:AJ253),SUMPRODUCT(G150:G253,AJ150:AJ253))</f>
        <v>0</v>
      </c>
      <c r="AK267" s="291">
        <f>IF(AK149="kW",SUMPRODUCT(N150:N253,R150:R253,AK150:AK253),SUMPRODUCT(G150:G253,AK150:AK253))</f>
        <v>0</v>
      </c>
      <c r="AL267" s="291">
        <f>IF(AL149="kW",SUMPRODUCT(N150:N253,R150:R253,AL150:AL253),SUMPRODUCT(G150:G253,AL150:AL253))</f>
        <v>0</v>
      </c>
      <c r="AM267" s="337"/>
    </row>
    <row r="268" spans="1:41" ht="15.5">
      <c r="B268" s="324" t="s">
        <v>190</v>
      </c>
      <c r="C268" s="356"/>
      <c r="D268" s="279"/>
      <c r="E268" s="279"/>
      <c r="F268" s="279"/>
      <c r="G268" s="279"/>
      <c r="H268" s="279"/>
      <c r="I268" s="279"/>
      <c r="J268" s="279"/>
      <c r="K268" s="279"/>
      <c r="L268" s="279"/>
      <c r="M268" s="279"/>
      <c r="N268" s="279"/>
      <c r="O268" s="357"/>
      <c r="P268" s="279"/>
      <c r="Q268" s="279"/>
      <c r="R268" s="279"/>
      <c r="S268" s="304"/>
      <c r="T268" s="309"/>
      <c r="U268" s="309"/>
      <c r="V268" s="279"/>
      <c r="W268" s="279"/>
      <c r="X268" s="309"/>
      <c r="Y268" s="291">
        <f>SUMPRODUCT(H150:H253,Y150:Y253)</f>
        <v>0</v>
      </c>
      <c r="Z268" s="291">
        <f>SUMPRODUCT(H150:H253,Z150:Z253)</f>
        <v>0</v>
      </c>
      <c r="AA268" s="291">
        <f>IF(AA149="kW",SUMPRODUCT(N150:N253,S150:S253,AA150:AA253),SUMPRODUCT(H150:H253,AA150:AA253))</f>
        <v>0</v>
      </c>
      <c r="AB268" s="291">
        <f>IF(AB149="kW",SUMPRODUCT(N150:N253,S150:S253,AB150:AB253),SUMPRODUCT(H150:H253,AB150:AB253))</f>
        <v>0</v>
      </c>
      <c r="AC268" s="291">
        <f>IF(AC149="kW",SUMPRODUCT(N150:N253,S150:S253,AC150:AC253),SUMPRODUCT(H150:H253, AC150:AC253))</f>
        <v>0</v>
      </c>
      <c r="AD268" s="291">
        <f>IF(AD149="kW",SUMPRODUCT(N150:N253,S150:S253,AD150:AD253),SUMPRODUCT(H150:H253, AD150:AD253))</f>
        <v>0</v>
      </c>
      <c r="AE268" s="291">
        <f>IF(AE149="kW",SUMPRODUCT(N150:N253,S150:S253,AE150:AE253),SUMPRODUCT(H150:H253,AE150:AE253))</f>
        <v>0</v>
      </c>
      <c r="AF268" s="291">
        <f>IF(AF149="kW",SUMPRODUCT(N150:N253,S150:S253,AF150:AF253),SUMPRODUCT(H150:H253,AF150:AF253))</f>
        <v>0</v>
      </c>
      <c r="AG268" s="291">
        <f>IF(AG149="kW",SUMPRODUCT(N150:N253,S150:S253,AG150:AG253),SUMPRODUCT(H150:H253,AG150:AG253))</f>
        <v>0</v>
      </c>
      <c r="AH268" s="291">
        <f>IF(AH149="kW",SUMPRODUCT(N150:N253,S150:S253,AH150:AH253),SUMPRODUCT(H150:H253,AH150:AH253))</f>
        <v>0</v>
      </c>
      <c r="AI268" s="291">
        <f>IF(AI149="kW",SUMPRODUCT(N150:N253,S150:S253,AI150:AI253),SUMPRODUCT(H150:H253,AI150:AI253))</f>
        <v>0</v>
      </c>
      <c r="AJ268" s="291">
        <f>IF(AJ149="kW",SUMPRODUCT(N150:N253,S150:S253,AJ150:AJ253),SUMPRODUCT(H150:H253,AJ150:AJ253))</f>
        <v>0</v>
      </c>
      <c r="AK268" s="291">
        <f>IF(AK149="kW",SUMPRODUCT(N150:N253,S150:S253,AK150:AK253),SUMPRODUCT(H150:H253,AK150:AK253))</f>
        <v>0</v>
      </c>
      <c r="AL268" s="291">
        <f>IF(AL149="kW",SUMPRODUCT(N150:N253,S150:S253,AL150:AL253),SUMPRODUCT(H150:H253,AL150:AL253))</f>
        <v>0</v>
      </c>
      <c r="AM268" s="337"/>
    </row>
    <row r="269" spans="1:41" ht="15.5">
      <c r="B269" s="324" t="s">
        <v>191</v>
      </c>
      <c r="C269" s="356"/>
      <c r="D269" s="279"/>
      <c r="E269" s="279"/>
      <c r="F269" s="279"/>
      <c r="G269" s="279"/>
      <c r="H269" s="279"/>
      <c r="I269" s="279"/>
      <c r="J269" s="279"/>
      <c r="K269" s="279"/>
      <c r="L269" s="279"/>
      <c r="M269" s="279"/>
      <c r="N269" s="279"/>
      <c r="O269" s="357"/>
      <c r="P269" s="279"/>
      <c r="Q269" s="279"/>
      <c r="R269" s="279"/>
      <c r="S269" s="304"/>
      <c r="T269" s="309"/>
      <c r="U269" s="309"/>
      <c r="V269" s="279"/>
      <c r="W269" s="279"/>
      <c r="X269" s="309"/>
      <c r="Y269" s="291">
        <f>SUMPRODUCT(I150:I253,Y150:Y253)</f>
        <v>0</v>
      </c>
      <c r="Z269" s="291">
        <f>SUMPRODUCT(I150:I253,Z150:Z253)</f>
        <v>0</v>
      </c>
      <c r="AA269" s="291">
        <f>IF(AA149="kW",SUMPRODUCT(N150:N253,T150:T253,AA150:AA253),SUMPRODUCT(I150:I253,AA150:AA253))</f>
        <v>0</v>
      </c>
      <c r="AB269" s="291">
        <f>IF(AB149="kW",SUMPRODUCT(N150:N253,T150:T253,AB150:AB253),SUMPRODUCT(I150:I253,AB150:AB253))</f>
        <v>0</v>
      </c>
      <c r="AC269" s="291">
        <f>IF(AC149="kW",SUMPRODUCT(N150:N253,T150:T253,AC150:AC253),SUMPRODUCT(I150:I253, AC150:AC253))</f>
        <v>0</v>
      </c>
      <c r="AD269" s="291">
        <f>IF(AD149="kW",SUMPRODUCT(N150:N253,T150:T253,AD150:AD253),SUMPRODUCT(I150:I253, AD150:AD253))</f>
        <v>0</v>
      </c>
      <c r="AE269" s="291">
        <f>IF(AE149="kW",SUMPRODUCT(N150:N253,T150:T253,AE150:AE253),SUMPRODUCT(I150:I253,AE150:AE253))</f>
        <v>0</v>
      </c>
      <c r="AF269" s="291">
        <f>IF(AF149="kW",SUMPRODUCT(N150:N253,T150:T253,AF150:AF253),SUMPRODUCT(I150:I253,AF150:AF253))</f>
        <v>0</v>
      </c>
      <c r="AG269" s="291">
        <f>IF(AG149="kW",SUMPRODUCT(N150:N253,T150:T253,AG150:AG253),SUMPRODUCT(I150:I253,AG150:AG253))</f>
        <v>0</v>
      </c>
      <c r="AH269" s="291">
        <f>IF(AH149="kW",SUMPRODUCT(N150:N253,T150:T253,AH150:AH253),SUMPRODUCT(I150:I253,AH150:AH253))</f>
        <v>0</v>
      </c>
      <c r="AI269" s="291">
        <f>IF(AI149="kW",SUMPRODUCT(N150:N253,T150:T253,AI150:AI253),SUMPRODUCT(I150:I253,AI150:AI253))</f>
        <v>0</v>
      </c>
      <c r="AJ269" s="291">
        <f>IF(AJ149="kW",SUMPRODUCT(N150:N253,T150:T253,AJ150:AJ253),SUMPRODUCT(I150:I253,AJ150:AJ253))</f>
        <v>0</v>
      </c>
      <c r="AK269" s="291">
        <f>IF(AK149="kW",SUMPRODUCT(N150:N253,T150:T253,AK150:AK253),SUMPRODUCT(I150:I253,AK150:AK253))</f>
        <v>0</v>
      </c>
      <c r="AL269" s="291">
        <f>IF(AL149="kW",SUMPRODUCT(N150:N253,T150:T253,AL150:AL253),SUMPRODUCT(I150:I253,AL150:AL253))</f>
        <v>0</v>
      </c>
      <c r="AM269" s="337"/>
    </row>
    <row r="270" spans="1:41" ht="15.5">
      <c r="B270" s="324" t="s">
        <v>192</v>
      </c>
      <c r="C270" s="356"/>
      <c r="D270" s="309"/>
      <c r="E270" s="309"/>
      <c r="F270" s="309"/>
      <c r="G270" s="309"/>
      <c r="H270" s="309"/>
      <c r="I270" s="309"/>
      <c r="J270" s="309"/>
      <c r="K270" s="309"/>
      <c r="L270" s="309"/>
      <c r="M270" s="309"/>
      <c r="N270" s="309"/>
      <c r="O270" s="357"/>
      <c r="P270" s="309"/>
      <c r="Q270" s="309"/>
      <c r="R270" s="309"/>
      <c r="S270" s="304"/>
      <c r="T270" s="309"/>
      <c r="U270" s="309"/>
      <c r="V270" s="309"/>
      <c r="W270" s="309"/>
      <c r="X270" s="309"/>
      <c r="Y270" s="291">
        <f>SUMPRODUCT(J150:J253,Y150:Y253)</f>
        <v>477478.40237480379</v>
      </c>
      <c r="Z270" s="291">
        <f>SUMPRODUCT(J150:J253,Z150:Z253)</f>
        <v>935679.89069779718</v>
      </c>
      <c r="AA270" s="291">
        <f>IF(AA149="kW",SUMPRODUCT(N150:N253,U150:U253,AA150:AA253),SUMPRODUCT(J150:J253,AA150:AA253))</f>
        <v>3198.6740695838034</v>
      </c>
      <c r="AB270" s="291">
        <f>IF(AB149="kW",SUMPRODUCT(N150:N253,U150:U253,AB150:AB253),SUMPRODUCT(J150:J253,AB150:AB253))</f>
        <v>245.3627400289725</v>
      </c>
      <c r="AC270" s="291">
        <f>IF(AC149="kW",SUMPRODUCT(N150:N253,U150:U253,AC150:AC253),SUMPRODUCT(J150:J253, AC150:AC253))</f>
        <v>0</v>
      </c>
      <c r="AD270" s="291">
        <f>IF(AD149="kW",SUMPRODUCT(N150:N253,U150:U253,AD150:AD253),SUMPRODUCT(J150:J253, AD150:AD253))</f>
        <v>0</v>
      </c>
      <c r="AE270" s="291">
        <f>IF(AE149="kW",SUMPRODUCT(N150:N253,U150:U253,AE150:AE253),SUMPRODUCT(J150:J253,AE150:AE253))</f>
        <v>0</v>
      </c>
      <c r="AF270" s="291">
        <f>IF(AF149="kW",SUMPRODUCT(N150:N253,U150:U253,AF150:AF253),SUMPRODUCT(J150:J253,AF150:AF253))</f>
        <v>0</v>
      </c>
      <c r="AG270" s="291">
        <f>IF(AG149="kW",SUMPRODUCT(N150:N253,U150:U253,AG150:AG253),SUMPRODUCT(J150:J253,AG150:AG253))</f>
        <v>0</v>
      </c>
      <c r="AH270" s="291">
        <f>IF(AH149="kW",SUMPRODUCT(N150:N253,U150:U253,AH150:AH253),SUMPRODUCT(J150:J253,AH150:AH253))</f>
        <v>0</v>
      </c>
      <c r="AI270" s="291">
        <f>IF(AI149="kW",SUMPRODUCT(N150:N253,U150:U253,AI150:AI253),SUMPRODUCT(J150:J253,AI150:AI253))</f>
        <v>0</v>
      </c>
      <c r="AJ270" s="291">
        <f>IF(AJ149="kW",SUMPRODUCT(N150:N253,U150:U253,AJ150:AJ253),SUMPRODUCT(J150:J253,AJ150:AJ253))</f>
        <v>0</v>
      </c>
      <c r="AK270" s="291">
        <f>IF(AK149="kW",SUMPRODUCT(N150:N253,U150:U253,AK150:AK253),SUMPRODUCT(J150:J253,AK150:AK253))</f>
        <v>0</v>
      </c>
      <c r="AL270" s="291">
        <f>IF(AL149="kW",SUMPRODUCT(N150:N253,U150:U253,AL150:AL253),SUMPRODUCT(J150:J253,AL150:AL253))</f>
        <v>0</v>
      </c>
      <c r="AM270" s="337"/>
    </row>
    <row r="271" spans="1:41" ht="15.5">
      <c r="B271" s="324" t="s">
        <v>193</v>
      </c>
      <c r="C271" s="356"/>
      <c r="D271" s="335"/>
      <c r="E271" s="335"/>
      <c r="F271" s="335"/>
      <c r="G271" s="335"/>
      <c r="H271" s="335"/>
      <c r="I271" s="335"/>
      <c r="J271" s="335"/>
      <c r="K271" s="335"/>
      <c r="L271" s="335"/>
      <c r="M271" s="335"/>
      <c r="N271" s="335"/>
      <c r="O271" s="309"/>
      <c r="P271" s="279"/>
      <c r="Q271" s="279"/>
      <c r="R271" s="309"/>
      <c r="S271" s="304"/>
      <c r="T271" s="309"/>
      <c r="U271" s="309"/>
      <c r="V271" s="357"/>
      <c r="W271" s="357"/>
      <c r="X271" s="309"/>
      <c r="Y271" s="291">
        <f>SUMPRODUCT(K150:K253,Y150:Y253)</f>
        <v>0</v>
      </c>
      <c r="Z271" s="291">
        <f>SUMPRODUCT(K150:K253,Z150:Z253)</f>
        <v>0</v>
      </c>
      <c r="AA271" s="291">
        <f>IF(AA149="kW",SUMPRODUCT(N150:N253,V150:V253,AA150:AA253),SUMPRODUCT(K150:K253,AA150:AA253))</f>
        <v>0</v>
      </c>
      <c r="AB271" s="291">
        <f>IF(AB149="kW",SUMPRODUCT(N150:N253,V150:V253,AB150:AB253),SUMPRODUCT(K150:K253,AB150:AB253))</f>
        <v>0</v>
      </c>
      <c r="AC271" s="291">
        <f>IF(AC149="kW",SUMPRODUCT(N150:N253,V150:V253,AC150:AC253),SUMPRODUCT(K150:K253, AC150:AC253))</f>
        <v>0</v>
      </c>
      <c r="AD271" s="291">
        <f>IF(AD149="kW",SUMPRODUCT(N150:N253,V150:V253,AD150:AD253),SUMPRODUCT(K150:K253, AD150:AD253))</f>
        <v>0</v>
      </c>
      <c r="AE271" s="291">
        <f>IF(AE149="kW",SUMPRODUCT(N150:N253,V150:V253,AE150:AE253),SUMPRODUCT(K150:K253,AE150:AE253))</f>
        <v>0</v>
      </c>
      <c r="AF271" s="291">
        <f>IF(AF149="kW",SUMPRODUCT(N150:N253,V150:V253,AF150:AF253),SUMPRODUCT(K150:K253,AF150:AF253))</f>
        <v>0</v>
      </c>
      <c r="AG271" s="291">
        <f>IF(AG149="kW",SUMPRODUCT(N150:N253,V150:V253,AG150:AG253),SUMPRODUCT(K150:K253,AG150:AG253))</f>
        <v>0</v>
      </c>
      <c r="AH271" s="291">
        <f>IF(AH149="kW",SUMPRODUCT(N150:N253,V150:V253,AH150:AH253),SUMPRODUCT(K150:K253,AH150:AH253))</f>
        <v>0</v>
      </c>
      <c r="AI271" s="291">
        <f>IF(AI149="kW",SUMPRODUCT(N150:N253,V150:V253,AI150:AI253),SUMPRODUCT(K150:K253,AI150:AI253))</f>
        <v>0</v>
      </c>
      <c r="AJ271" s="291">
        <f>IF(AJ149="kW",SUMPRODUCT(N150:N253,V150:V253,AJ150:AJ253),SUMPRODUCT(K150:K253,AJ150:AJ253))</f>
        <v>0</v>
      </c>
      <c r="AK271" s="291">
        <f>IF(AK149="kW",SUMPRODUCT(N150:N253,V150:V253,AK150:AK253),SUMPRODUCT(K150:K253,AK150:AK253))</f>
        <v>0</v>
      </c>
      <c r="AL271" s="291">
        <f>IF(AL149="kW",SUMPRODUCT(N150:N253,V150:V253,AL150:AL253),SUMPRODUCT(K150:K253,AL150:AL253))</f>
        <v>0</v>
      </c>
      <c r="AM271" s="337"/>
    </row>
    <row r="272" spans="1:41" ht="15.5">
      <c r="B272" s="381" t="s">
        <v>194</v>
      </c>
      <c r="C272" s="359"/>
      <c r="D272" s="382"/>
      <c r="E272" s="382"/>
      <c r="F272" s="382"/>
      <c r="G272" s="382"/>
      <c r="H272" s="382"/>
      <c r="I272" s="382"/>
      <c r="J272" s="382"/>
      <c r="K272" s="382"/>
      <c r="L272" s="382"/>
      <c r="M272" s="382"/>
      <c r="N272" s="382"/>
      <c r="O272" s="383"/>
      <c r="P272" s="384"/>
      <c r="Q272" s="384"/>
      <c r="R272" s="385"/>
      <c r="S272" s="364"/>
      <c r="T272" s="385"/>
      <c r="U272" s="385"/>
      <c r="V272" s="383"/>
      <c r="W272" s="383"/>
      <c r="X272" s="385"/>
      <c r="Y272" s="326">
        <f>SUMPRODUCT(L150:L253,Y150:Y253)</f>
        <v>0</v>
      </c>
      <c r="Z272" s="326">
        <f>SUMPRODUCT(L150:L253,Z150:Z253)</f>
        <v>0</v>
      </c>
      <c r="AA272" s="326">
        <f>IF(AA149="kW",SUMPRODUCT(N150:N253,W150:W253,AA150:AA253),SUMPRODUCT(L150:L253,AA150:AA253))</f>
        <v>0</v>
      </c>
      <c r="AB272" s="326">
        <f>IF(AB149="kW",SUMPRODUCT(N150:N253,W150:W253,AB150:AB253),SUMPRODUCT(L150:L253,AB150:AB253))</f>
        <v>0</v>
      </c>
      <c r="AC272" s="326">
        <f>IF(AC149="kW",SUMPRODUCT(N150:N253,W150:W253,AC150:AC253),SUMPRODUCT(L150:L253, AC150:AC253))</f>
        <v>0</v>
      </c>
      <c r="AD272" s="326">
        <f>IF(AD149="kW",SUMPRODUCT(N150:N253,W150:W253,AD150:AD253),SUMPRODUCT(L150:L253, AD150:AD253))</f>
        <v>0</v>
      </c>
      <c r="AE272" s="326">
        <f>IF(AE149="kW",SUMPRODUCT(N150:N253,W150:W253,AE150:AE253),SUMPRODUCT(L150:L253,AE150:AE253))</f>
        <v>0</v>
      </c>
      <c r="AF272" s="326">
        <f>IF(AF149="kW",SUMPRODUCT(N150:N253,W150:W253,AF150:AF253),SUMPRODUCT(L150:L253,AF150:AF253))</f>
        <v>0</v>
      </c>
      <c r="AG272" s="326">
        <f>IF(AG149="kW",SUMPRODUCT(N150:N253,W150:W253,AG150:AG253),SUMPRODUCT(L150:L253,AG150:AG253))</f>
        <v>0</v>
      </c>
      <c r="AH272" s="326">
        <f>IF(AH149="kW",SUMPRODUCT(N150:N253,W150:W253,AH150:AH253),SUMPRODUCT(L150:L253,AH150:AH253))</f>
        <v>0</v>
      </c>
      <c r="AI272" s="326">
        <f>IF(AI149="kW",SUMPRODUCT(N150:N253,W150:W253,AI150:AI253),SUMPRODUCT(L150:L253,AI150:AI253))</f>
        <v>0</v>
      </c>
      <c r="AJ272" s="326">
        <f>IF(AJ149="kW",SUMPRODUCT(N150:N253,W150:W253,AJ150:AJ253),SUMPRODUCT(L150:L253,AJ150:AJ253))</f>
        <v>0</v>
      </c>
      <c r="AK272" s="326">
        <f>IF(AK149="kW",SUMPRODUCT(N150:N253,W150:W253,AK150:AK253),SUMPRODUCT(L150:L253,AK150:AK253))</f>
        <v>0</v>
      </c>
      <c r="AL272" s="326">
        <f>IF(AL149="kW",SUMPRODUCT(N150:N253,W150:W253,AL150:AL253),SUMPRODUCT(L150:L253,AL150:AL253))</f>
        <v>0</v>
      </c>
      <c r="AM272" s="386"/>
    </row>
    <row r="273" spans="1:39" ht="18.75" customHeight="1">
      <c r="B273" s="368" t="s">
        <v>583</v>
      </c>
      <c r="C273" s="387"/>
      <c r="D273" s="388"/>
      <c r="E273" s="388"/>
      <c r="F273" s="388"/>
      <c r="G273" s="388"/>
      <c r="H273" s="388"/>
      <c r="I273" s="388"/>
      <c r="J273" s="388"/>
      <c r="K273" s="388"/>
      <c r="L273" s="388"/>
      <c r="M273" s="388"/>
      <c r="N273" s="388"/>
      <c r="O273" s="388"/>
      <c r="P273" s="388"/>
      <c r="Q273" s="388"/>
      <c r="R273" s="388"/>
      <c r="S273" s="371"/>
      <c r="T273" s="372"/>
      <c r="U273" s="388"/>
      <c r="V273" s="388"/>
      <c r="W273" s="388"/>
      <c r="X273" s="388"/>
      <c r="Y273" s="389"/>
      <c r="Z273" s="389"/>
      <c r="AA273" s="389"/>
      <c r="AB273" s="389"/>
      <c r="AC273" s="389"/>
      <c r="AD273" s="389"/>
      <c r="AE273" s="389"/>
      <c r="AF273" s="389"/>
      <c r="AG273" s="389"/>
      <c r="AH273" s="389"/>
      <c r="AI273" s="389"/>
      <c r="AJ273" s="389"/>
      <c r="AK273" s="389"/>
      <c r="AL273" s="389"/>
      <c r="AM273" s="389"/>
    </row>
    <row r="274" spans="1:39">
      <c r="E274" s="390"/>
      <c r="F274" s="390"/>
      <c r="G274" s="390"/>
      <c r="H274" s="390"/>
      <c r="I274" s="390"/>
      <c r="J274" s="390"/>
      <c r="K274" s="390"/>
      <c r="L274" s="390"/>
      <c r="M274" s="390"/>
      <c r="N274" s="390"/>
      <c r="O274" s="390"/>
      <c r="P274" s="390"/>
      <c r="Q274" s="390"/>
      <c r="R274" s="390"/>
      <c r="S274" s="390"/>
      <c r="T274" s="390"/>
      <c r="U274" s="390"/>
      <c r="V274" s="390"/>
      <c r="W274" s="390"/>
      <c r="X274" s="390"/>
      <c r="Y274" s="256"/>
      <c r="Z274" s="256"/>
      <c r="AA274" s="256"/>
      <c r="AB274" s="256"/>
      <c r="AC274" s="256"/>
      <c r="AD274" s="256"/>
      <c r="AE274" s="256"/>
      <c r="AF274" s="256"/>
      <c r="AG274" s="256"/>
      <c r="AH274" s="256"/>
      <c r="AI274" s="256"/>
      <c r="AJ274" s="256"/>
      <c r="AK274" s="256"/>
      <c r="AL274" s="256"/>
    </row>
    <row r="275" spans="1:39" ht="15.5">
      <c r="B275" s="280" t="s">
        <v>248</v>
      </c>
      <c r="C275" s="281"/>
      <c r="D275" s="588" t="s">
        <v>525</v>
      </c>
      <c r="E275" s="586"/>
      <c r="O275" s="281"/>
      <c r="Y275" s="270"/>
      <c r="Z275" s="267"/>
      <c r="AA275" s="267"/>
      <c r="AB275" s="267"/>
      <c r="AC275" s="267"/>
      <c r="AD275" s="267"/>
      <c r="AE275" s="267"/>
      <c r="AF275" s="267"/>
      <c r="AG275" s="267"/>
      <c r="AH275" s="267"/>
      <c r="AI275" s="267"/>
      <c r="AJ275" s="267"/>
      <c r="AK275" s="267"/>
      <c r="AL275" s="267"/>
      <c r="AM275" s="282"/>
    </row>
    <row r="276" spans="1:39" ht="33" customHeight="1">
      <c r="B276" s="872" t="s">
        <v>211</v>
      </c>
      <c r="C276" s="874" t="s">
        <v>33</v>
      </c>
      <c r="D276" s="284" t="s">
        <v>421</v>
      </c>
      <c r="E276" s="876" t="s">
        <v>209</v>
      </c>
      <c r="F276" s="877"/>
      <c r="G276" s="877"/>
      <c r="H276" s="877"/>
      <c r="I276" s="877"/>
      <c r="J276" s="877"/>
      <c r="K276" s="877"/>
      <c r="L276" s="877"/>
      <c r="M276" s="878"/>
      <c r="N276" s="879" t="s">
        <v>213</v>
      </c>
      <c r="O276" s="284" t="s">
        <v>422</v>
      </c>
      <c r="P276" s="876" t="s">
        <v>212</v>
      </c>
      <c r="Q276" s="877"/>
      <c r="R276" s="877"/>
      <c r="S276" s="877"/>
      <c r="T276" s="877"/>
      <c r="U276" s="877"/>
      <c r="V276" s="877"/>
      <c r="W276" s="877"/>
      <c r="X276" s="878"/>
      <c r="Y276" s="869" t="s">
        <v>243</v>
      </c>
      <c r="Z276" s="870"/>
      <c r="AA276" s="870"/>
      <c r="AB276" s="870"/>
      <c r="AC276" s="870"/>
      <c r="AD276" s="870"/>
      <c r="AE276" s="870"/>
      <c r="AF276" s="870"/>
      <c r="AG276" s="870"/>
      <c r="AH276" s="870"/>
      <c r="AI276" s="870"/>
      <c r="AJ276" s="870"/>
      <c r="AK276" s="870"/>
      <c r="AL276" s="870"/>
      <c r="AM276" s="871"/>
    </row>
    <row r="277" spans="1:39" ht="60.75" customHeight="1">
      <c r="B277" s="873"/>
      <c r="C277" s="875"/>
      <c r="D277" s="285">
        <v>2013</v>
      </c>
      <c r="E277" s="285">
        <v>2014</v>
      </c>
      <c r="F277" s="285">
        <v>2015</v>
      </c>
      <c r="G277" s="285">
        <v>2016</v>
      </c>
      <c r="H277" s="285">
        <v>2017</v>
      </c>
      <c r="I277" s="285">
        <v>2018</v>
      </c>
      <c r="J277" s="285">
        <v>2019</v>
      </c>
      <c r="K277" s="285">
        <v>2020</v>
      </c>
      <c r="L277" s="285">
        <v>2021</v>
      </c>
      <c r="M277" s="285">
        <v>2022</v>
      </c>
      <c r="N277" s="880"/>
      <c r="O277" s="285">
        <v>2013</v>
      </c>
      <c r="P277" s="285">
        <v>2014</v>
      </c>
      <c r="Q277" s="285">
        <v>2015</v>
      </c>
      <c r="R277" s="285">
        <v>2016</v>
      </c>
      <c r="S277" s="285">
        <v>2017</v>
      </c>
      <c r="T277" s="285">
        <v>2018</v>
      </c>
      <c r="U277" s="285">
        <v>2019</v>
      </c>
      <c r="V277" s="285">
        <v>2020</v>
      </c>
      <c r="W277" s="285">
        <v>2021</v>
      </c>
      <c r="X277" s="285">
        <v>2022</v>
      </c>
      <c r="Y277" s="285" t="str">
        <f>'1.  LRAMVA Summary'!D52</f>
        <v>Residential</v>
      </c>
      <c r="Z277" s="285" t="str">
        <f>'1.  LRAMVA Summary'!E52</f>
        <v>GS&lt;50 kW</v>
      </c>
      <c r="AA277" s="285" t="str">
        <f>'1.  LRAMVA Summary'!F52</f>
        <v>GS&gt;50 kW - Thermal Demand Meter</v>
      </c>
      <c r="AB277" s="285" t="str">
        <f>'1.  LRAMVA Summary'!G52</f>
        <v>GS&gt;50 kW - Interval Meter</v>
      </c>
      <c r="AC277" s="285" t="str">
        <f>'1.  LRAMVA Summary'!H52</f>
        <v>Street Lighting</v>
      </c>
      <c r="AD277" s="285" t="str">
        <f>'1.  LRAMVA Summary'!I52</f>
        <v/>
      </c>
      <c r="AE277" s="285" t="str">
        <f>'1.  LRAMVA Summary'!J52</f>
        <v/>
      </c>
      <c r="AF277" s="285" t="str">
        <f>'1.  LRAMVA Summary'!K52</f>
        <v/>
      </c>
      <c r="AG277" s="285" t="str">
        <f>'1.  LRAMVA Summary'!L52</f>
        <v/>
      </c>
      <c r="AH277" s="285" t="str">
        <f>'1.  LRAMVA Summary'!M52</f>
        <v/>
      </c>
      <c r="AI277" s="285" t="str">
        <f>'1.  LRAMVA Summary'!N52</f>
        <v/>
      </c>
      <c r="AJ277" s="285" t="str">
        <f>'1.  LRAMVA Summary'!O52</f>
        <v/>
      </c>
      <c r="AK277" s="285" t="str">
        <f>'1.  LRAMVA Summary'!P52</f>
        <v/>
      </c>
      <c r="AL277" s="285" t="str">
        <f>'1.  LRAMVA Summary'!Q52</f>
        <v/>
      </c>
      <c r="AM277" s="287" t="str">
        <f>'1.  LRAMVA Summary'!R52</f>
        <v>Total</v>
      </c>
    </row>
    <row r="278" spans="1:39" ht="15" customHeight="1">
      <c r="A278" s="506"/>
      <c r="B278" s="288" t="s">
        <v>0</v>
      </c>
      <c r="C278" s="289"/>
      <c r="D278" s="289"/>
      <c r="E278" s="289"/>
      <c r="F278" s="289"/>
      <c r="G278" s="289"/>
      <c r="H278" s="289"/>
      <c r="I278" s="289"/>
      <c r="J278" s="289"/>
      <c r="K278" s="289"/>
      <c r="L278" s="289"/>
      <c r="M278" s="289"/>
      <c r="N278" s="290"/>
      <c r="O278" s="289"/>
      <c r="P278" s="289"/>
      <c r="Q278" s="289"/>
      <c r="R278" s="289"/>
      <c r="S278" s="289"/>
      <c r="T278" s="289"/>
      <c r="U278" s="289"/>
      <c r="V278" s="289"/>
      <c r="W278" s="289"/>
      <c r="X278" s="289"/>
      <c r="Y278" s="291" t="str">
        <f>'1.  LRAMVA Summary'!D53</f>
        <v>kWh</v>
      </c>
      <c r="Z278" s="291" t="str">
        <f>'1.  LRAMVA Summary'!E53</f>
        <v>kWh</v>
      </c>
      <c r="AA278" s="291" t="str">
        <f>'1.  LRAMVA Summary'!F53</f>
        <v>kW</v>
      </c>
      <c r="AB278" s="291" t="str">
        <f>'1.  LRAMVA Summary'!G53</f>
        <v>kW</v>
      </c>
      <c r="AC278" s="291" t="str">
        <f>'1.  LRAMVA Summary'!H53</f>
        <v>KW</v>
      </c>
      <c r="AD278" s="291">
        <f>'1.  LRAMVA Summary'!I53</f>
        <v>0</v>
      </c>
      <c r="AE278" s="291">
        <f>'1.  LRAMVA Summary'!J53</f>
        <v>0</v>
      </c>
      <c r="AF278" s="291">
        <f>'1.  LRAMVA Summary'!K53</f>
        <v>0</v>
      </c>
      <c r="AG278" s="291">
        <f>'1.  LRAMVA Summary'!L53</f>
        <v>0</v>
      </c>
      <c r="AH278" s="291">
        <f>'1.  LRAMVA Summary'!M53</f>
        <v>0</v>
      </c>
      <c r="AI278" s="291">
        <f>'1.  LRAMVA Summary'!N53</f>
        <v>0</v>
      </c>
      <c r="AJ278" s="291">
        <f>'1.  LRAMVA Summary'!O53</f>
        <v>0</v>
      </c>
      <c r="AK278" s="291">
        <f>'1.  LRAMVA Summary'!P53</f>
        <v>0</v>
      </c>
      <c r="AL278" s="291">
        <f>'1.  LRAMVA Summary'!Q53</f>
        <v>0</v>
      </c>
      <c r="AM278" s="292"/>
    </row>
    <row r="279" spans="1:39" ht="15.5" outlineLevel="1">
      <c r="A279" s="505">
        <v>1</v>
      </c>
      <c r="B279" s="294" t="s">
        <v>1</v>
      </c>
      <c r="C279" s="291" t="s">
        <v>25</v>
      </c>
      <c r="D279" s="295"/>
      <c r="E279" s="295"/>
      <c r="F279" s="295"/>
      <c r="G279" s="295"/>
      <c r="H279" s="295"/>
      <c r="I279" s="295"/>
      <c r="J279" s="295"/>
      <c r="K279" s="295"/>
      <c r="L279" s="295"/>
      <c r="M279" s="295"/>
      <c r="N279" s="291"/>
      <c r="O279" s="295"/>
      <c r="P279" s="295"/>
      <c r="Q279" s="295"/>
      <c r="R279" s="295"/>
      <c r="S279" s="295"/>
      <c r="T279" s="295"/>
      <c r="U279" s="295"/>
      <c r="V279" s="295"/>
      <c r="W279" s="295"/>
      <c r="X279" s="295"/>
      <c r="Y279" s="410"/>
      <c r="Z279" s="410"/>
      <c r="AA279" s="410"/>
      <c r="AB279" s="410"/>
      <c r="AC279" s="410"/>
      <c r="AD279" s="410"/>
      <c r="AE279" s="410"/>
      <c r="AF279" s="410"/>
      <c r="AG279" s="410"/>
      <c r="AH279" s="410"/>
      <c r="AI279" s="410"/>
      <c r="AJ279" s="410"/>
      <c r="AK279" s="410"/>
      <c r="AL279" s="410"/>
      <c r="AM279" s="296">
        <f>SUM(Y279:AL279)</f>
        <v>0</v>
      </c>
    </row>
    <row r="280" spans="1:39" ht="15.5" outlineLevel="1">
      <c r="B280" s="294" t="s">
        <v>249</v>
      </c>
      <c r="C280" s="291" t="s">
        <v>163</v>
      </c>
      <c r="D280" s="295"/>
      <c r="E280" s="295"/>
      <c r="F280" s="295"/>
      <c r="G280" s="295"/>
      <c r="H280" s="295"/>
      <c r="I280" s="295"/>
      <c r="J280" s="295"/>
      <c r="K280" s="295"/>
      <c r="L280" s="295"/>
      <c r="M280" s="295"/>
      <c r="N280" s="468"/>
      <c r="O280" s="295"/>
      <c r="P280" s="295"/>
      <c r="Q280" s="295"/>
      <c r="R280" s="295"/>
      <c r="S280" s="295"/>
      <c r="T280" s="295"/>
      <c r="U280" s="295"/>
      <c r="V280" s="295"/>
      <c r="W280" s="295"/>
      <c r="X280" s="295"/>
      <c r="Y280" s="411">
        <v>0</v>
      </c>
      <c r="Z280" s="411">
        <v>0</v>
      </c>
      <c r="AA280" s="411">
        <v>0</v>
      </c>
      <c r="AB280" s="411">
        <v>0</v>
      </c>
      <c r="AC280" s="411">
        <f t="shared" ref="AC280:AL280" si="81">AC279</f>
        <v>0</v>
      </c>
      <c r="AD280" s="411">
        <f t="shared" si="81"/>
        <v>0</v>
      </c>
      <c r="AE280" s="411">
        <f t="shared" si="81"/>
        <v>0</v>
      </c>
      <c r="AF280" s="411">
        <f t="shared" si="81"/>
        <v>0</v>
      </c>
      <c r="AG280" s="411">
        <f t="shared" si="81"/>
        <v>0</v>
      </c>
      <c r="AH280" s="411">
        <f t="shared" si="81"/>
        <v>0</v>
      </c>
      <c r="AI280" s="411">
        <f t="shared" si="81"/>
        <v>0</v>
      </c>
      <c r="AJ280" s="411">
        <f t="shared" si="81"/>
        <v>0</v>
      </c>
      <c r="AK280" s="411">
        <f t="shared" si="81"/>
        <v>0</v>
      </c>
      <c r="AL280" s="411">
        <f t="shared" si="81"/>
        <v>0</v>
      </c>
      <c r="AM280" s="297"/>
    </row>
    <row r="281" spans="1:39" ht="15.5" outlineLevel="1">
      <c r="A281" s="507"/>
      <c r="B281" s="298"/>
      <c r="C281" s="299"/>
      <c r="D281" s="299"/>
      <c r="E281" s="299"/>
      <c r="F281" s="299"/>
      <c r="G281" s="299"/>
      <c r="H281" s="299"/>
      <c r="I281" s="299"/>
      <c r="J281" s="299"/>
      <c r="K281" s="299"/>
      <c r="L281" s="299"/>
      <c r="M281" s="299"/>
      <c r="N281" s="303"/>
      <c r="O281" s="299"/>
      <c r="P281" s="299"/>
      <c r="Q281" s="299"/>
      <c r="R281" s="299"/>
      <c r="S281" s="299"/>
      <c r="T281" s="299"/>
      <c r="U281" s="299"/>
      <c r="V281" s="299"/>
      <c r="W281" s="299"/>
      <c r="X281" s="299"/>
      <c r="Y281" s="412"/>
      <c r="Z281" s="413"/>
      <c r="AA281" s="413"/>
      <c r="AB281" s="413"/>
      <c r="AC281" s="413"/>
      <c r="AD281" s="413"/>
      <c r="AE281" s="413"/>
      <c r="AF281" s="413"/>
      <c r="AG281" s="413"/>
      <c r="AH281" s="413"/>
      <c r="AI281" s="413"/>
      <c r="AJ281" s="413"/>
      <c r="AK281" s="413"/>
      <c r="AL281" s="413"/>
      <c r="AM281" s="302"/>
    </row>
    <row r="282" spans="1:39" ht="15.5" outlineLevel="1">
      <c r="A282" s="505">
        <v>2</v>
      </c>
      <c r="B282" s="294" t="s">
        <v>2</v>
      </c>
      <c r="C282" s="291" t="s">
        <v>25</v>
      </c>
      <c r="D282" s="295"/>
      <c r="E282" s="295"/>
      <c r="F282" s="295"/>
      <c r="G282" s="295"/>
      <c r="H282" s="295"/>
      <c r="I282" s="295"/>
      <c r="J282" s="295"/>
      <c r="K282" s="295"/>
      <c r="L282" s="295"/>
      <c r="M282" s="295"/>
      <c r="N282" s="291"/>
      <c r="O282" s="295"/>
      <c r="P282" s="295"/>
      <c r="Q282" s="295"/>
      <c r="R282" s="295"/>
      <c r="S282" s="295"/>
      <c r="T282" s="295"/>
      <c r="U282" s="295"/>
      <c r="V282" s="295"/>
      <c r="W282" s="295"/>
      <c r="X282" s="295"/>
      <c r="Y282" s="410"/>
      <c r="Z282" s="410"/>
      <c r="AA282" s="410"/>
      <c r="AB282" s="410"/>
      <c r="AC282" s="410"/>
      <c r="AD282" s="410"/>
      <c r="AE282" s="410"/>
      <c r="AF282" s="410"/>
      <c r="AG282" s="410"/>
      <c r="AH282" s="410"/>
      <c r="AI282" s="410"/>
      <c r="AJ282" s="410"/>
      <c r="AK282" s="410"/>
      <c r="AL282" s="410"/>
      <c r="AM282" s="296">
        <f>SUM(Y282:AL282)</f>
        <v>0</v>
      </c>
    </row>
    <row r="283" spans="1:39" ht="15.5" outlineLevel="1">
      <c r="B283" s="294" t="s">
        <v>249</v>
      </c>
      <c r="C283" s="291" t="s">
        <v>163</v>
      </c>
      <c r="D283" s="295"/>
      <c r="E283" s="295"/>
      <c r="F283" s="295"/>
      <c r="G283" s="295"/>
      <c r="H283" s="295"/>
      <c r="I283" s="295" t="s">
        <v>718</v>
      </c>
      <c r="J283" s="295"/>
      <c r="K283" s="295"/>
      <c r="L283" s="295"/>
      <c r="M283" s="295"/>
      <c r="N283" s="468"/>
      <c r="O283" s="295"/>
      <c r="P283" s="295"/>
      <c r="Q283" s="295"/>
      <c r="R283" s="295"/>
      <c r="S283" s="295"/>
      <c r="T283" s="295" t="s">
        <v>718</v>
      </c>
      <c r="U283" s="295"/>
      <c r="V283" s="295"/>
      <c r="W283" s="295"/>
      <c r="X283" s="295"/>
      <c r="Y283" s="411">
        <v>0</v>
      </c>
      <c r="Z283" s="411">
        <v>0</v>
      </c>
      <c r="AA283" s="411">
        <v>0</v>
      </c>
      <c r="AB283" s="411">
        <v>0</v>
      </c>
      <c r="AC283" s="411">
        <f t="shared" ref="AC283:AL283" si="82">AC282</f>
        <v>0</v>
      </c>
      <c r="AD283" s="411">
        <f t="shared" si="82"/>
        <v>0</v>
      </c>
      <c r="AE283" s="411">
        <f t="shared" si="82"/>
        <v>0</v>
      </c>
      <c r="AF283" s="411">
        <f t="shared" si="82"/>
        <v>0</v>
      </c>
      <c r="AG283" s="411">
        <f t="shared" si="82"/>
        <v>0</v>
      </c>
      <c r="AH283" s="411">
        <f t="shared" si="82"/>
        <v>0</v>
      </c>
      <c r="AI283" s="411">
        <f t="shared" si="82"/>
        <v>0</v>
      </c>
      <c r="AJ283" s="411">
        <f t="shared" si="82"/>
        <v>0</v>
      </c>
      <c r="AK283" s="411">
        <f t="shared" si="82"/>
        <v>0</v>
      </c>
      <c r="AL283" s="411">
        <f t="shared" si="82"/>
        <v>0</v>
      </c>
      <c r="AM283" s="297"/>
    </row>
    <row r="284" spans="1:39" ht="15.5" outlineLevel="1">
      <c r="A284" s="507"/>
      <c r="B284" s="298"/>
      <c r="C284" s="299"/>
      <c r="D284" s="304"/>
      <c r="E284" s="304"/>
      <c r="F284" s="304"/>
      <c r="G284" s="304"/>
      <c r="H284" s="304"/>
      <c r="I284" s="304"/>
      <c r="J284" s="304"/>
      <c r="K284" s="304"/>
      <c r="L284" s="304"/>
      <c r="M284" s="304"/>
      <c r="N284" s="303"/>
      <c r="O284" s="304"/>
      <c r="P284" s="304"/>
      <c r="Q284" s="304"/>
      <c r="R284" s="304"/>
      <c r="S284" s="304"/>
      <c r="T284" s="304"/>
      <c r="U284" s="304"/>
      <c r="V284" s="304"/>
      <c r="W284" s="304"/>
      <c r="X284" s="304"/>
      <c r="Y284" s="412"/>
      <c r="Z284" s="413"/>
      <c r="AA284" s="413"/>
      <c r="AB284" s="413"/>
      <c r="AC284" s="413"/>
      <c r="AD284" s="413"/>
      <c r="AE284" s="413"/>
      <c r="AF284" s="413"/>
      <c r="AG284" s="413"/>
      <c r="AH284" s="413"/>
      <c r="AI284" s="413"/>
      <c r="AJ284" s="413"/>
      <c r="AK284" s="413"/>
      <c r="AL284" s="413"/>
      <c r="AM284" s="302"/>
    </row>
    <row r="285" spans="1:39" ht="15.5" outlineLevel="1">
      <c r="A285" s="505">
        <v>3</v>
      </c>
      <c r="B285" s="294" t="s">
        <v>3</v>
      </c>
      <c r="C285" s="291" t="s">
        <v>25</v>
      </c>
      <c r="D285" s="295"/>
      <c r="E285" s="295"/>
      <c r="F285" s="295"/>
      <c r="G285" s="295"/>
      <c r="H285" s="295"/>
      <c r="I285" s="295">
        <v>285796.35990693897</v>
      </c>
      <c r="J285" s="295"/>
      <c r="K285" s="295"/>
      <c r="L285" s="295"/>
      <c r="M285" s="295"/>
      <c r="N285" s="291"/>
      <c r="O285" s="295"/>
      <c r="P285" s="295"/>
      <c r="Q285" s="295"/>
      <c r="R285" s="295"/>
      <c r="S285" s="295"/>
      <c r="T285" s="295">
        <v>166.82965403</v>
      </c>
      <c r="U285" s="295"/>
      <c r="V285" s="295"/>
      <c r="W285" s="295"/>
      <c r="X285" s="295"/>
      <c r="Y285" s="410">
        <v>1</v>
      </c>
      <c r="Z285" s="410"/>
      <c r="AA285" s="410"/>
      <c r="AB285" s="410"/>
      <c r="AC285" s="410"/>
      <c r="AD285" s="410"/>
      <c r="AE285" s="410"/>
      <c r="AF285" s="410"/>
      <c r="AG285" s="410"/>
      <c r="AH285" s="410"/>
      <c r="AI285" s="410"/>
      <c r="AJ285" s="410"/>
      <c r="AK285" s="410"/>
      <c r="AL285" s="410"/>
      <c r="AM285" s="296">
        <f>SUM(Y285:AL285)</f>
        <v>1</v>
      </c>
    </row>
    <row r="286" spans="1:39" ht="15.5" outlineLevel="1">
      <c r="B286" s="294" t="s">
        <v>249</v>
      </c>
      <c r="C286" s="291" t="s">
        <v>163</v>
      </c>
      <c r="D286" s="295"/>
      <c r="E286" s="295"/>
      <c r="F286" s="295"/>
      <c r="G286" s="295"/>
      <c r="H286" s="295"/>
      <c r="I286" s="295">
        <v>22022.349110600004</v>
      </c>
      <c r="J286" s="295"/>
      <c r="K286" s="295"/>
      <c r="L286" s="295"/>
      <c r="M286" s="295"/>
      <c r="N286" s="468"/>
      <c r="O286" s="295"/>
      <c r="P286" s="295"/>
      <c r="Q286" s="295"/>
      <c r="R286" s="295"/>
      <c r="S286" s="295"/>
      <c r="T286" s="295">
        <v>12.614953809000001</v>
      </c>
      <c r="U286" s="295"/>
      <c r="V286" s="295"/>
      <c r="W286" s="295"/>
      <c r="X286" s="295"/>
      <c r="Y286" s="411">
        <v>1</v>
      </c>
      <c r="Z286" s="411">
        <v>0</v>
      </c>
      <c r="AA286" s="411">
        <v>0</v>
      </c>
      <c r="AB286" s="411">
        <v>0</v>
      </c>
      <c r="AC286" s="411">
        <f t="shared" ref="AC286:AL286" si="83">AC285</f>
        <v>0</v>
      </c>
      <c r="AD286" s="411">
        <f t="shared" si="83"/>
        <v>0</v>
      </c>
      <c r="AE286" s="411">
        <f t="shared" si="83"/>
        <v>0</v>
      </c>
      <c r="AF286" s="411">
        <f t="shared" si="83"/>
        <v>0</v>
      </c>
      <c r="AG286" s="411">
        <f t="shared" si="83"/>
        <v>0</v>
      </c>
      <c r="AH286" s="411">
        <f t="shared" si="83"/>
        <v>0</v>
      </c>
      <c r="AI286" s="411">
        <f t="shared" si="83"/>
        <v>0</v>
      </c>
      <c r="AJ286" s="411">
        <f t="shared" si="83"/>
        <v>0</v>
      </c>
      <c r="AK286" s="411">
        <f t="shared" si="83"/>
        <v>0</v>
      </c>
      <c r="AL286" s="411">
        <f t="shared" si="83"/>
        <v>0</v>
      </c>
      <c r="AM286" s="297"/>
    </row>
    <row r="287" spans="1:39" ht="15.5" outlineLevel="1">
      <c r="B287" s="294"/>
      <c r="C287" s="305"/>
      <c r="D287" s="291"/>
      <c r="E287" s="291"/>
      <c r="F287" s="291"/>
      <c r="G287" s="291"/>
      <c r="H287" s="291"/>
      <c r="I287" s="291"/>
      <c r="J287" s="291"/>
      <c r="K287" s="291"/>
      <c r="L287" s="291"/>
      <c r="M287" s="291"/>
      <c r="N287" s="283"/>
      <c r="O287" s="291"/>
      <c r="P287" s="291"/>
      <c r="Q287" s="291"/>
      <c r="R287" s="291"/>
      <c r="S287" s="291"/>
      <c r="T287" s="291"/>
      <c r="U287" s="291"/>
      <c r="V287" s="291"/>
      <c r="W287" s="291"/>
      <c r="X287" s="291"/>
      <c r="Y287" s="412"/>
      <c r="Z287" s="412"/>
      <c r="AA287" s="412"/>
      <c r="AB287" s="412"/>
      <c r="AC287" s="412"/>
      <c r="AD287" s="412"/>
      <c r="AE287" s="412"/>
      <c r="AF287" s="412"/>
      <c r="AG287" s="412"/>
      <c r="AH287" s="412"/>
      <c r="AI287" s="412"/>
      <c r="AJ287" s="412"/>
      <c r="AK287" s="412"/>
      <c r="AL287" s="412"/>
      <c r="AM287" s="306"/>
    </row>
    <row r="288" spans="1:39" ht="15.5" outlineLevel="1">
      <c r="A288" s="505">
        <v>4</v>
      </c>
      <c r="B288" s="294" t="s">
        <v>4</v>
      </c>
      <c r="C288" s="291" t="s">
        <v>25</v>
      </c>
      <c r="D288" s="295"/>
      <c r="E288" s="295"/>
      <c r="F288" s="295"/>
      <c r="G288" s="295"/>
      <c r="H288" s="295"/>
      <c r="I288" s="295">
        <v>41477.548576850997</v>
      </c>
      <c r="J288" s="295"/>
      <c r="K288" s="295"/>
      <c r="L288" s="295"/>
      <c r="M288" s="295"/>
      <c r="N288" s="291"/>
      <c r="O288" s="295"/>
      <c r="P288" s="295"/>
      <c r="Q288" s="295"/>
      <c r="R288" s="295"/>
      <c r="S288" s="295"/>
      <c r="T288" s="295">
        <v>2.820048501</v>
      </c>
      <c r="U288" s="295"/>
      <c r="V288" s="295"/>
      <c r="W288" s="295"/>
      <c r="X288" s="295"/>
      <c r="Y288" s="410">
        <v>1</v>
      </c>
      <c r="Z288" s="410"/>
      <c r="AA288" s="410"/>
      <c r="AB288" s="410"/>
      <c r="AC288" s="410"/>
      <c r="AD288" s="410"/>
      <c r="AE288" s="410"/>
      <c r="AF288" s="410"/>
      <c r="AG288" s="410"/>
      <c r="AH288" s="410"/>
      <c r="AI288" s="410"/>
      <c r="AJ288" s="410"/>
      <c r="AK288" s="410"/>
      <c r="AL288" s="410"/>
      <c r="AM288" s="296">
        <f>SUM(Y288:AL288)</f>
        <v>1</v>
      </c>
    </row>
    <row r="289" spans="1:39" ht="15.5" outlineLevel="1">
      <c r="B289" s="294" t="s">
        <v>249</v>
      </c>
      <c r="C289" s="291" t="s">
        <v>163</v>
      </c>
      <c r="D289" s="295"/>
      <c r="E289" s="295"/>
      <c r="F289" s="295"/>
      <c r="G289" s="295"/>
      <c r="H289" s="295"/>
      <c r="I289" s="295">
        <v>128</v>
      </c>
      <c r="J289" s="295"/>
      <c r="K289" s="295"/>
      <c r="L289" s="295"/>
      <c r="M289" s="295"/>
      <c r="N289" s="468"/>
      <c r="O289" s="295"/>
      <c r="P289" s="295"/>
      <c r="Q289" s="295"/>
      <c r="R289" s="295"/>
      <c r="S289" s="295"/>
      <c r="T289" s="295">
        <v>8.9999999999999993E-3</v>
      </c>
      <c r="U289" s="295"/>
      <c r="V289" s="295"/>
      <c r="W289" s="295"/>
      <c r="X289" s="295"/>
      <c r="Y289" s="411">
        <v>1</v>
      </c>
      <c r="Z289" s="411">
        <v>0</v>
      </c>
      <c r="AA289" s="411">
        <v>0</v>
      </c>
      <c r="AB289" s="411">
        <v>0</v>
      </c>
      <c r="AC289" s="411">
        <f t="shared" ref="AC289:AL289" si="84">AC288</f>
        <v>0</v>
      </c>
      <c r="AD289" s="411">
        <f t="shared" si="84"/>
        <v>0</v>
      </c>
      <c r="AE289" s="411">
        <f t="shared" si="84"/>
        <v>0</v>
      </c>
      <c r="AF289" s="411">
        <f t="shared" si="84"/>
        <v>0</v>
      </c>
      <c r="AG289" s="411">
        <f t="shared" si="84"/>
        <v>0</v>
      </c>
      <c r="AH289" s="411">
        <f t="shared" si="84"/>
        <v>0</v>
      </c>
      <c r="AI289" s="411">
        <f t="shared" si="84"/>
        <v>0</v>
      </c>
      <c r="AJ289" s="411">
        <f t="shared" si="84"/>
        <v>0</v>
      </c>
      <c r="AK289" s="411">
        <f t="shared" si="84"/>
        <v>0</v>
      </c>
      <c r="AL289" s="411">
        <f t="shared" si="84"/>
        <v>0</v>
      </c>
      <c r="AM289" s="297"/>
    </row>
    <row r="290" spans="1:39" ht="15.5" outlineLevel="1">
      <c r="B290" s="294"/>
      <c r="C290" s="305"/>
      <c r="D290" s="304"/>
      <c r="E290" s="304"/>
      <c r="F290" s="304"/>
      <c r="G290" s="304"/>
      <c r="H290" s="304"/>
      <c r="I290" s="304"/>
      <c r="J290" s="304"/>
      <c r="K290" s="304"/>
      <c r="L290" s="304"/>
      <c r="M290" s="304"/>
      <c r="N290" s="291"/>
      <c r="O290" s="304"/>
      <c r="P290" s="304"/>
      <c r="Q290" s="304"/>
      <c r="R290" s="304"/>
      <c r="S290" s="304"/>
      <c r="T290" s="304"/>
      <c r="U290" s="304"/>
      <c r="V290" s="304"/>
      <c r="W290" s="304"/>
      <c r="X290" s="304"/>
      <c r="Y290" s="412"/>
      <c r="Z290" s="412"/>
      <c r="AA290" s="412"/>
      <c r="AB290" s="412"/>
      <c r="AC290" s="412"/>
      <c r="AD290" s="412"/>
      <c r="AE290" s="412"/>
      <c r="AF290" s="412"/>
      <c r="AG290" s="412"/>
      <c r="AH290" s="412"/>
      <c r="AI290" s="412"/>
      <c r="AJ290" s="412"/>
      <c r="AK290" s="412"/>
      <c r="AL290" s="412"/>
      <c r="AM290" s="306"/>
    </row>
    <row r="291" spans="1:39" ht="15.5" outlineLevel="1">
      <c r="A291" s="505">
        <v>5</v>
      </c>
      <c r="B291" s="294" t="s">
        <v>5</v>
      </c>
      <c r="C291" s="291" t="s">
        <v>25</v>
      </c>
      <c r="D291" s="295"/>
      <c r="E291" s="295"/>
      <c r="F291" s="295"/>
      <c r="G291" s="295"/>
      <c r="H291" s="295"/>
      <c r="I291" s="295">
        <v>83322.094815484001</v>
      </c>
      <c r="J291" s="295"/>
      <c r="K291" s="295"/>
      <c r="L291" s="295"/>
      <c r="M291" s="295"/>
      <c r="N291" s="291"/>
      <c r="O291" s="295"/>
      <c r="P291" s="295"/>
      <c r="Q291" s="295"/>
      <c r="R291" s="295"/>
      <c r="S291" s="295"/>
      <c r="T291" s="295">
        <v>5.9254621619999996</v>
      </c>
      <c r="U291" s="295"/>
      <c r="V291" s="295"/>
      <c r="W291" s="295"/>
      <c r="X291" s="295"/>
      <c r="Y291" s="410">
        <v>1</v>
      </c>
      <c r="Z291" s="410"/>
      <c r="AA291" s="410"/>
      <c r="AB291" s="410"/>
      <c r="AC291" s="410"/>
      <c r="AD291" s="410"/>
      <c r="AE291" s="410"/>
      <c r="AF291" s="410"/>
      <c r="AG291" s="410"/>
      <c r="AH291" s="410"/>
      <c r="AI291" s="410"/>
      <c r="AJ291" s="410"/>
      <c r="AK291" s="410"/>
      <c r="AL291" s="410"/>
      <c r="AM291" s="296">
        <f>SUM(Y291:AL291)</f>
        <v>1</v>
      </c>
    </row>
    <row r="292" spans="1:39" ht="15.5" outlineLevel="1">
      <c r="B292" s="294" t="s">
        <v>249</v>
      </c>
      <c r="C292" s="291" t="s">
        <v>163</v>
      </c>
      <c r="D292" s="295"/>
      <c r="E292" s="295"/>
      <c r="F292" s="295"/>
      <c r="G292" s="295"/>
      <c r="H292" s="295"/>
      <c r="I292" s="295" t="s">
        <v>718</v>
      </c>
      <c r="J292" s="295"/>
      <c r="K292" s="295"/>
      <c r="L292" s="295"/>
      <c r="M292" s="295"/>
      <c r="N292" s="468"/>
      <c r="O292" s="295"/>
      <c r="P292" s="295"/>
      <c r="Q292" s="295"/>
      <c r="R292" s="295"/>
      <c r="S292" s="295"/>
      <c r="T292" s="295" t="s">
        <v>718</v>
      </c>
      <c r="U292" s="295"/>
      <c r="V292" s="295"/>
      <c r="W292" s="295"/>
      <c r="X292" s="295"/>
      <c r="Y292" s="411">
        <v>1</v>
      </c>
      <c r="Z292" s="411">
        <v>0</v>
      </c>
      <c r="AA292" s="411">
        <v>0</v>
      </c>
      <c r="AB292" s="411">
        <v>0</v>
      </c>
      <c r="AC292" s="411">
        <f t="shared" ref="AC292:AL292" si="85">AC291</f>
        <v>0</v>
      </c>
      <c r="AD292" s="411">
        <f t="shared" si="85"/>
        <v>0</v>
      </c>
      <c r="AE292" s="411">
        <f t="shared" si="85"/>
        <v>0</v>
      </c>
      <c r="AF292" s="411">
        <f t="shared" si="85"/>
        <v>0</v>
      </c>
      <c r="AG292" s="411">
        <f t="shared" si="85"/>
        <v>0</v>
      </c>
      <c r="AH292" s="411">
        <f t="shared" si="85"/>
        <v>0</v>
      </c>
      <c r="AI292" s="411">
        <f t="shared" si="85"/>
        <v>0</v>
      </c>
      <c r="AJ292" s="411">
        <f t="shared" si="85"/>
        <v>0</v>
      </c>
      <c r="AK292" s="411">
        <f t="shared" si="85"/>
        <v>0</v>
      </c>
      <c r="AL292" s="411">
        <f t="shared" si="85"/>
        <v>0</v>
      </c>
      <c r="AM292" s="297"/>
    </row>
    <row r="293" spans="1:39" ht="15.5" outlineLevel="1">
      <c r="B293" s="294"/>
      <c r="C293" s="305"/>
      <c r="D293" s="304"/>
      <c r="E293" s="304"/>
      <c r="F293" s="304"/>
      <c r="G293" s="304"/>
      <c r="H293" s="304"/>
      <c r="I293" s="304"/>
      <c r="J293" s="304"/>
      <c r="K293" s="304"/>
      <c r="L293" s="304"/>
      <c r="M293" s="304"/>
      <c r="N293" s="291"/>
      <c r="O293" s="304"/>
      <c r="P293" s="304"/>
      <c r="Q293" s="304"/>
      <c r="R293" s="304"/>
      <c r="S293" s="304"/>
      <c r="T293" s="304"/>
      <c r="U293" s="304"/>
      <c r="V293" s="304"/>
      <c r="W293" s="304"/>
      <c r="X293" s="304"/>
      <c r="Y293" s="412"/>
      <c r="Z293" s="412"/>
      <c r="AA293" s="412"/>
      <c r="AB293" s="412"/>
      <c r="AC293" s="412"/>
      <c r="AD293" s="412"/>
      <c r="AE293" s="412"/>
      <c r="AF293" s="412"/>
      <c r="AG293" s="412"/>
      <c r="AH293" s="412"/>
      <c r="AI293" s="412"/>
      <c r="AJ293" s="412"/>
      <c r="AK293" s="412"/>
      <c r="AL293" s="412"/>
      <c r="AM293" s="306"/>
    </row>
    <row r="294" spans="1:39" ht="15.5" outlineLevel="1">
      <c r="A294" s="505">
        <v>6</v>
      </c>
      <c r="B294" s="294" t="s">
        <v>6</v>
      </c>
      <c r="C294" s="291" t="s">
        <v>25</v>
      </c>
      <c r="D294" s="295"/>
      <c r="E294" s="295"/>
      <c r="F294" s="295"/>
      <c r="G294" s="295"/>
      <c r="H294" s="295"/>
      <c r="I294" s="295" t="s">
        <v>718</v>
      </c>
      <c r="J294" s="295"/>
      <c r="K294" s="295"/>
      <c r="L294" s="295"/>
      <c r="M294" s="295"/>
      <c r="N294" s="291"/>
      <c r="O294" s="295"/>
      <c r="P294" s="295"/>
      <c r="Q294" s="295"/>
      <c r="R294" s="295"/>
      <c r="S294" s="295"/>
      <c r="T294" s="295" t="s">
        <v>718</v>
      </c>
      <c r="U294" s="295"/>
      <c r="V294" s="295"/>
      <c r="W294" s="295"/>
      <c r="X294" s="295"/>
      <c r="Y294" s="410"/>
      <c r="Z294" s="410"/>
      <c r="AA294" s="410"/>
      <c r="AB294" s="410"/>
      <c r="AC294" s="410"/>
      <c r="AD294" s="410"/>
      <c r="AE294" s="410"/>
      <c r="AF294" s="410"/>
      <c r="AG294" s="410"/>
      <c r="AH294" s="410"/>
      <c r="AI294" s="410"/>
      <c r="AJ294" s="410"/>
      <c r="AK294" s="410"/>
      <c r="AL294" s="410"/>
      <c r="AM294" s="296">
        <f>SUM(Y294:AL294)</f>
        <v>0</v>
      </c>
    </row>
    <row r="295" spans="1:39" ht="15.5" outlineLevel="1">
      <c r="B295" s="294" t="s">
        <v>249</v>
      </c>
      <c r="C295" s="291" t="s">
        <v>163</v>
      </c>
      <c r="D295" s="295"/>
      <c r="E295" s="295"/>
      <c r="F295" s="295"/>
      <c r="G295" s="295"/>
      <c r="H295" s="295"/>
      <c r="I295" s="295" t="s">
        <v>718</v>
      </c>
      <c r="J295" s="295"/>
      <c r="K295" s="295"/>
      <c r="L295" s="295"/>
      <c r="M295" s="295"/>
      <c r="N295" s="468"/>
      <c r="O295" s="295"/>
      <c r="P295" s="295"/>
      <c r="Q295" s="295"/>
      <c r="R295" s="295"/>
      <c r="S295" s="295"/>
      <c r="T295" s="295" t="s">
        <v>718</v>
      </c>
      <c r="U295" s="295"/>
      <c r="V295" s="295"/>
      <c r="W295" s="295"/>
      <c r="X295" s="295"/>
      <c r="Y295" s="411">
        <v>0</v>
      </c>
      <c r="Z295" s="411">
        <v>0</v>
      </c>
      <c r="AA295" s="411">
        <v>0</v>
      </c>
      <c r="AB295" s="411">
        <v>0</v>
      </c>
      <c r="AC295" s="411">
        <f t="shared" ref="AC295:AL295" si="86">AC294</f>
        <v>0</v>
      </c>
      <c r="AD295" s="411">
        <f t="shared" si="86"/>
        <v>0</v>
      </c>
      <c r="AE295" s="411">
        <f t="shared" si="86"/>
        <v>0</v>
      </c>
      <c r="AF295" s="411">
        <f t="shared" si="86"/>
        <v>0</v>
      </c>
      <c r="AG295" s="411">
        <f t="shared" si="86"/>
        <v>0</v>
      </c>
      <c r="AH295" s="411">
        <f t="shared" si="86"/>
        <v>0</v>
      </c>
      <c r="AI295" s="411">
        <f t="shared" si="86"/>
        <v>0</v>
      </c>
      <c r="AJ295" s="411">
        <f t="shared" si="86"/>
        <v>0</v>
      </c>
      <c r="AK295" s="411">
        <f t="shared" si="86"/>
        <v>0</v>
      </c>
      <c r="AL295" s="411">
        <f t="shared" si="86"/>
        <v>0</v>
      </c>
      <c r="AM295" s="297"/>
    </row>
    <row r="296" spans="1:39" ht="15.5" outlineLevel="1">
      <c r="B296" s="294"/>
      <c r="C296" s="305"/>
      <c r="D296" s="304"/>
      <c r="E296" s="304"/>
      <c r="F296" s="304"/>
      <c r="G296" s="304"/>
      <c r="H296" s="304"/>
      <c r="I296" s="304"/>
      <c r="J296" s="304"/>
      <c r="K296" s="304"/>
      <c r="L296" s="304"/>
      <c r="M296" s="304"/>
      <c r="N296" s="291"/>
      <c r="O296" s="304"/>
      <c r="P296" s="304"/>
      <c r="Q296" s="304"/>
      <c r="R296" s="304"/>
      <c r="S296" s="304"/>
      <c r="T296" s="304"/>
      <c r="U296" s="304"/>
      <c r="V296" s="304"/>
      <c r="W296" s="304"/>
      <c r="X296" s="304"/>
      <c r="Y296" s="412"/>
      <c r="Z296" s="412"/>
      <c r="AA296" s="412"/>
      <c r="AB296" s="412"/>
      <c r="AC296" s="412"/>
      <c r="AD296" s="412"/>
      <c r="AE296" s="412"/>
      <c r="AF296" s="412"/>
      <c r="AG296" s="412"/>
      <c r="AH296" s="412"/>
      <c r="AI296" s="412"/>
      <c r="AJ296" s="412"/>
      <c r="AK296" s="412"/>
      <c r="AL296" s="412"/>
      <c r="AM296" s="306"/>
    </row>
    <row r="297" spans="1:39" ht="15.5" outlineLevel="1">
      <c r="A297" s="505">
        <v>7</v>
      </c>
      <c r="B297" s="294" t="s">
        <v>42</v>
      </c>
      <c r="C297" s="291" t="s">
        <v>25</v>
      </c>
      <c r="D297" s="295"/>
      <c r="E297" s="295"/>
      <c r="F297" s="295"/>
      <c r="G297" s="295"/>
      <c r="H297" s="295"/>
      <c r="I297" s="295" t="s">
        <v>718</v>
      </c>
      <c r="J297" s="295"/>
      <c r="K297" s="295"/>
      <c r="L297" s="295"/>
      <c r="M297" s="295"/>
      <c r="N297" s="291"/>
      <c r="O297" s="295"/>
      <c r="P297" s="295"/>
      <c r="Q297" s="295"/>
      <c r="R297" s="295"/>
      <c r="S297" s="295"/>
      <c r="T297" s="295" t="s">
        <v>718</v>
      </c>
      <c r="U297" s="295"/>
      <c r="V297" s="295"/>
      <c r="W297" s="295"/>
      <c r="X297" s="295"/>
      <c r="Y297" s="410"/>
      <c r="Z297" s="410"/>
      <c r="AA297" s="410"/>
      <c r="AB297" s="410"/>
      <c r="AC297" s="410"/>
      <c r="AD297" s="410"/>
      <c r="AE297" s="410"/>
      <c r="AF297" s="410"/>
      <c r="AG297" s="410"/>
      <c r="AH297" s="410"/>
      <c r="AI297" s="410"/>
      <c r="AJ297" s="410"/>
      <c r="AK297" s="410"/>
      <c r="AL297" s="410"/>
      <c r="AM297" s="296">
        <f>SUM(Y297:AL297)</f>
        <v>0</v>
      </c>
    </row>
    <row r="298" spans="1:39" ht="15.5" outlineLevel="1">
      <c r="B298" s="294" t="s">
        <v>249</v>
      </c>
      <c r="C298" s="291" t="s">
        <v>163</v>
      </c>
      <c r="D298" s="295"/>
      <c r="E298" s="295"/>
      <c r="F298" s="295"/>
      <c r="G298" s="295"/>
      <c r="H298" s="295"/>
      <c r="I298" s="295" t="s">
        <v>718</v>
      </c>
      <c r="J298" s="295"/>
      <c r="K298" s="295"/>
      <c r="L298" s="295"/>
      <c r="M298" s="295"/>
      <c r="N298" s="291"/>
      <c r="O298" s="295"/>
      <c r="P298" s="295"/>
      <c r="Q298" s="295"/>
      <c r="R298" s="295"/>
      <c r="S298" s="295"/>
      <c r="T298" s="295" t="s">
        <v>718</v>
      </c>
      <c r="U298" s="295"/>
      <c r="V298" s="295"/>
      <c r="W298" s="295"/>
      <c r="X298" s="295"/>
      <c r="Y298" s="411">
        <v>0</v>
      </c>
      <c r="Z298" s="411">
        <v>0</v>
      </c>
      <c r="AA298" s="411">
        <v>0</v>
      </c>
      <c r="AB298" s="411">
        <v>0</v>
      </c>
      <c r="AC298" s="411">
        <f t="shared" ref="AC298:AL298" si="87">AC297</f>
        <v>0</v>
      </c>
      <c r="AD298" s="411">
        <f t="shared" si="87"/>
        <v>0</v>
      </c>
      <c r="AE298" s="411">
        <f t="shared" si="87"/>
        <v>0</v>
      </c>
      <c r="AF298" s="411">
        <f t="shared" si="87"/>
        <v>0</v>
      </c>
      <c r="AG298" s="411">
        <f t="shared" si="87"/>
        <v>0</v>
      </c>
      <c r="AH298" s="411">
        <f t="shared" si="87"/>
        <v>0</v>
      </c>
      <c r="AI298" s="411">
        <f t="shared" si="87"/>
        <v>0</v>
      </c>
      <c r="AJ298" s="411">
        <f t="shared" si="87"/>
        <v>0</v>
      </c>
      <c r="AK298" s="411">
        <f t="shared" si="87"/>
        <v>0</v>
      </c>
      <c r="AL298" s="411">
        <f t="shared" si="87"/>
        <v>0</v>
      </c>
      <c r="AM298" s="297"/>
    </row>
    <row r="299" spans="1:39" ht="15.5" outlineLevel="1">
      <c r="B299" s="294"/>
      <c r="C299" s="305"/>
      <c r="D299" s="304"/>
      <c r="E299" s="304"/>
      <c r="F299" s="304"/>
      <c r="G299" s="304"/>
      <c r="H299" s="304"/>
      <c r="I299" s="304"/>
      <c r="J299" s="304"/>
      <c r="K299" s="304"/>
      <c r="L299" s="304"/>
      <c r="M299" s="304"/>
      <c r="N299" s="291"/>
      <c r="O299" s="304"/>
      <c r="P299" s="304"/>
      <c r="Q299" s="304"/>
      <c r="R299" s="304"/>
      <c r="S299" s="304"/>
      <c r="T299" s="304"/>
      <c r="U299" s="304"/>
      <c r="V299" s="304"/>
      <c r="W299" s="304"/>
      <c r="X299" s="304"/>
      <c r="Y299" s="412"/>
      <c r="Z299" s="412"/>
      <c r="AA299" s="412"/>
      <c r="AB299" s="412"/>
      <c r="AC299" s="412"/>
      <c r="AD299" s="412"/>
      <c r="AE299" s="412"/>
      <c r="AF299" s="412"/>
      <c r="AG299" s="412"/>
      <c r="AH299" s="412"/>
      <c r="AI299" s="412"/>
      <c r="AJ299" s="412"/>
      <c r="AK299" s="412"/>
      <c r="AL299" s="412"/>
      <c r="AM299" s="306"/>
    </row>
    <row r="300" spans="1:39" s="283" customFormat="1" ht="15.5" outlineLevel="1">
      <c r="A300" s="505">
        <v>8</v>
      </c>
      <c r="B300" s="294" t="s">
        <v>484</v>
      </c>
      <c r="C300" s="291" t="s">
        <v>25</v>
      </c>
      <c r="D300" s="295"/>
      <c r="E300" s="295"/>
      <c r="F300" s="295"/>
      <c r="G300" s="295"/>
      <c r="H300" s="295"/>
      <c r="I300" s="295" t="s">
        <v>718</v>
      </c>
      <c r="J300" s="295"/>
      <c r="K300" s="295"/>
      <c r="L300" s="295"/>
      <c r="M300" s="295"/>
      <c r="N300" s="291"/>
      <c r="O300" s="295"/>
      <c r="P300" s="295"/>
      <c r="Q300" s="295"/>
      <c r="R300" s="295"/>
      <c r="S300" s="295"/>
      <c r="T300" s="295" t="s">
        <v>718</v>
      </c>
      <c r="U300" s="295"/>
      <c r="V300" s="295"/>
      <c r="W300" s="295"/>
      <c r="X300" s="295"/>
      <c r="Y300" s="410"/>
      <c r="Z300" s="410"/>
      <c r="AA300" s="410"/>
      <c r="AB300" s="410"/>
      <c r="AC300" s="410"/>
      <c r="AD300" s="410"/>
      <c r="AE300" s="410"/>
      <c r="AF300" s="410"/>
      <c r="AG300" s="410"/>
      <c r="AH300" s="410"/>
      <c r="AI300" s="410"/>
      <c r="AJ300" s="410"/>
      <c r="AK300" s="410"/>
      <c r="AL300" s="410"/>
      <c r="AM300" s="296">
        <f>SUM(Y300:AL300)</f>
        <v>0</v>
      </c>
    </row>
    <row r="301" spans="1:39" s="283" customFormat="1" ht="15.5" outlineLevel="1">
      <c r="A301" s="505"/>
      <c r="B301" s="294" t="s">
        <v>249</v>
      </c>
      <c r="C301" s="291" t="s">
        <v>163</v>
      </c>
      <c r="D301" s="295"/>
      <c r="E301" s="295"/>
      <c r="F301" s="295"/>
      <c r="G301" s="295"/>
      <c r="H301" s="295"/>
      <c r="I301" s="295" t="s">
        <v>718</v>
      </c>
      <c r="J301" s="295"/>
      <c r="K301" s="295"/>
      <c r="L301" s="295"/>
      <c r="M301" s="295"/>
      <c r="N301" s="291"/>
      <c r="O301" s="295"/>
      <c r="P301" s="295"/>
      <c r="Q301" s="295"/>
      <c r="R301" s="295"/>
      <c r="S301" s="295"/>
      <c r="T301" s="295" t="s">
        <v>718</v>
      </c>
      <c r="U301" s="295"/>
      <c r="V301" s="295"/>
      <c r="W301" s="295"/>
      <c r="X301" s="295"/>
      <c r="Y301" s="411">
        <v>0</v>
      </c>
      <c r="Z301" s="411">
        <v>0</v>
      </c>
      <c r="AA301" s="411">
        <v>0</v>
      </c>
      <c r="AB301" s="411">
        <v>0</v>
      </c>
      <c r="AC301" s="411">
        <f t="shared" ref="AC301:AL301" si="88">AC300</f>
        <v>0</v>
      </c>
      <c r="AD301" s="411">
        <f t="shared" si="88"/>
        <v>0</v>
      </c>
      <c r="AE301" s="411">
        <f t="shared" si="88"/>
        <v>0</v>
      </c>
      <c r="AF301" s="411">
        <f t="shared" si="88"/>
        <v>0</v>
      </c>
      <c r="AG301" s="411">
        <f t="shared" si="88"/>
        <v>0</v>
      </c>
      <c r="AH301" s="411">
        <f t="shared" si="88"/>
        <v>0</v>
      </c>
      <c r="AI301" s="411">
        <f t="shared" si="88"/>
        <v>0</v>
      </c>
      <c r="AJ301" s="411">
        <f t="shared" si="88"/>
        <v>0</v>
      </c>
      <c r="AK301" s="411">
        <f t="shared" si="88"/>
        <v>0</v>
      </c>
      <c r="AL301" s="411">
        <f t="shared" si="88"/>
        <v>0</v>
      </c>
      <c r="AM301" s="297"/>
    </row>
    <row r="302" spans="1:39" s="283" customFormat="1" ht="15.5" outlineLevel="1">
      <c r="A302" s="505"/>
      <c r="B302" s="294"/>
      <c r="C302" s="305"/>
      <c r="D302" s="304"/>
      <c r="E302" s="304"/>
      <c r="F302" s="304"/>
      <c r="G302" s="304"/>
      <c r="H302" s="304"/>
      <c r="I302" s="304"/>
      <c r="J302" s="304"/>
      <c r="K302" s="304"/>
      <c r="L302" s="304"/>
      <c r="M302" s="304"/>
      <c r="N302" s="291"/>
      <c r="O302" s="304"/>
      <c r="P302" s="304"/>
      <c r="Q302" s="304"/>
      <c r="R302" s="304"/>
      <c r="S302" s="304"/>
      <c r="T302" s="304"/>
      <c r="U302" s="304"/>
      <c r="V302" s="304"/>
      <c r="W302" s="304"/>
      <c r="X302" s="304"/>
      <c r="Y302" s="412"/>
      <c r="Z302" s="412"/>
      <c r="AA302" s="412"/>
      <c r="AB302" s="412"/>
      <c r="AC302" s="412"/>
      <c r="AD302" s="412"/>
      <c r="AE302" s="412"/>
      <c r="AF302" s="412"/>
      <c r="AG302" s="412"/>
      <c r="AH302" s="412"/>
      <c r="AI302" s="412"/>
      <c r="AJ302" s="412"/>
      <c r="AK302" s="412"/>
      <c r="AL302" s="412"/>
      <c r="AM302" s="306"/>
    </row>
    <row r="303" spans="1:39" ht="15.5" outlineLevel="1">
      <c r="A303" s="505">
        <v>9</v>
      </c>
      <c r="B303" s="294" t="s">
        <v>7</v>
      </c>
      <c r="C303" s="291" t="s">
        <v>25</v>
      </c>
      <c r="D303" s="295"/>
      <c r="E303" s="295"/>
      <c r="F303" s="295"/>
      <c r="G303" s="295"/>
      <c r="H303" s="295"/>
      <c r="I303" s="295" t="s">
        <v>718</v>
      </c>
      <c r="J303" s="295"/>
      <c r="K303" s="295"/>
      <c r="L303" s="295"/>
      <c r="M303" s="295"/>
      <c r="N303" s="291"/>
      <c r="O303" s="295"/>
      <c r="P303" s="295"/>
      <c r="Q303" s="295"/>
      <c r="R303" s="295"/>
      <c r="S303" s="295"/>
      <c r="T303" s="295" t="s">
        <v>718</v>
      </c>
      <c r="U303" s="295"/>
      <c r="V303" s="295"/>
      <c r="W303" s="295"/>
      <c r="X303" s="295"/>
      <c r="Y303" s="410"/>
      <c r="Z303" s="410"/>
      <c r="AA303" s="410"/>
      <c r="AB303" s="410"/>
      <c r="AC303" s="410"/>
      <c r="AD303" s="410"/>
      <c r="AE303" s="410"/>
      <c r="AF303" s="410"/>
      <c r="AG303" s="410"/>
      <c r="AH303" s="410"/>
      <c r="AI303" s="410"/>
      <c r="AJ303" s="410"/>
      <c r="AK303" s="410"/>
      <c r="AL303" s="410"/>
      <c r="AM303" s="296">
        <f>SUM(Y303:AL303)</f>
        <v>0</v>
      </c>
    </row>
    <row r="304" spans="1:39" ht="15.5" outlineLevel="1">
      <c r="B304" s="294" t="s">
        <v>249</v>
      </c>
      <c r="C304" s="291" t="s">
        <v>163</v>
      </c>
      <c r="D304" s="295"/>
      <c r="E304" s="295"/>
      <c r="F304" s="295"/>
      <c r="G304" s="295"/>
      <c r="H304" s="295"/>
      <c r="I304" s="295" t="s">
        <v>718</v>
      </c>
      <c r="J304" s="295"/>
      <c r="K304" s="295"/>
      <c r="L304" s="295"/>
      <c r="M304" s="295"/>
      <c r="N304" s="291"/>
      <c r="O304" s="295"/>
      <c r="P304" s="295"/>
      <c r="Q304" s="295"/>
      <c r="R304" s="295"/>
      <c r="S304" s="295"/>
      <c r="T304" s="295" t="s">
        <v>718</v>
      </c>
      <c r="U304" s="295"/>
      <c r="V304" s="295"/>
      <c r="W304" s="295"/>
      <c r="X304" s="295"/>
      <c r="Y304" s="411">
        <v>0</v>
      </c>
      <c r="Z304" s="411">
        <v>0</v>
      </c>
      <c r="AA304" s="411">
        <v>0</v>
      </c>
      <c r="AB304" s="411">
        <v>0</v>
      </c>
      <c r="AC304" s="411">
        <f t="shared" ref="AC304:AL304" si="89">AC303</f>
        <v>0</v>
      </c>
      <c r="AD304" s="411">
        <f t="shared" si="89"/>
        <v>0</v>
      </c>
      <c r="AE304" s="411">
        <f t="shared" si="89"/>
        <v>0</v>
      </c>
      <c r="AF304" s="411">
        <f t="shared" si="89"/>
        <v>0</v>
      </c>
      <c r="AG304" s="411">
        <f t="shared" si="89"/>
        <v>0</v>
      </c>
      <c r="AH304" s="411">
        <f t="shared" si="89"/>
        <v>0</v>
      </c>
      <c r="AI304" s="411">
        <f t="shared" si="89"/>
        <v>0</v>
      </c>
      <c r="AJ304" s="411">
        <f t="shared" si="89"/>
        <v>0</v>
      </c>
      <c r="AK304" s="411">
        <f t="shared" si="89"/>
        <v>0</v>
      </c>
      <c r="AL304" s="411">
        <f t="shared" si="89"/>
        <v>0</v>
      </c>
      <c r="AM304" s="297"/>
    </row>
    <row r="305" spans="1:39" ht="15.5" outlineLevel="1">
      <c r="B305" s="307"/>
      <c r="C305" s="308"/>
      <c r="D305" s="291"/>
      <c r="E305" s="291"/>
      <c r="F305" s="291"/>
      <c r="G305" s="291"/>
      <c r="H305" s="291"/>
      <c r="I305" s="291"/>
      <c r="J305" s="291"/>
      <c r="K305" s="291"/>
      <c r="L305" s="291"/>
      <c r="M305" s="291"/>
      <c r="N305" s="291"/>
      <c r="O305" s="291"/>
      <c r="P305" s="291"/>
      <c r="Q305" s="291"/>
      <c r="R305" s="291"/>
      <c r="S305" s="291"/>
      <c r="T305" s="291"/>
      <c r="U305" s="291"/>
      <c r="V305" s="291"/>
      <c r="W305" s="291"/>
      <c r="X305" s="291"/>
      <c r="Y305" s="412"/>
      <c r="Z305" s="412"/>
      <c r="AA305" s="412"/>
      <c r="AB305" s="412"/>
      <c r="AC305" s="412"/>
      <c r="AD305" s="412"/>
      <c r="AE305" s="412"/>
      <c r="AF305" s="412"/>
      <c r="AG305" s="412"/>
      <c r="AH305" s="412"/>
      <c r="AI305" s="412"/>
      <c r="AJ305" s="412"/>
      <c r="AK305" s="412"/>
      <c r="AL305" s="412"/>
      <c r="AM305" s="306"/>
    </row>
    <row r="306" spans="1:39" ht="15.5" outlineLevel="1">
      <c r="A306" s="506"/>
      <c r="B306" s="288" t="s">
        <v>8</v>
      </c>
      <c r="C306" s="289"/>
      <c r="D306" s="289"/>
      <c r="E306" s="289"/>
      <c r="F306" s="289"/>
      <c r="G306" s="289"/>
      <c r="H306" s="289"/>
      <c r="I306" s="289"/>
      <c r="J306" s="289"/>
      <c r="K306" s="289"/>
      <c r="L306" s="289"/>
      <c r="M306" s="289"/>
      <c r="N306" s="291"/>
      <c r="O306" s="289"/>
      <c r="P306" s="289"/>
      <c r="Q306" s="289"/>
      <c r="R306" s="289"/>
      <c r="S306" s="289"/>
      <c r="T306" s="289"/>
      <c r="U306" s="289"/>
      <c r="V306" s="289"/>
      <c r="W306" s="289"/>
      <c r="X306" s="289"/>
      <c r="Y306" s="414"/>
      <c r="Z306" s="414"/>
      <c r="AA306" s="414"/>
      <c r="AB306" s="414"/>
      <c r="AC306" s="414"/>
      <c r="AD306" s="414"/>
      <c r="AE306" s="414"/>
      <c r="AF306" s="414"/>
      <c r="AG306" s="414"/>
      <c r="AH306" s="414"/>
      <c r="AI306" s="414"/>
      <c r="AJ306" s="414"/>
      <c r="AK306" s="414"/>
      <c r="AL306" s="414"/>
      <c r="AM306" s="292"/>
    </row>
    <row r="307" spans="1:39" ht="15.5" outlineLevel="1">
      <c r="A307" s="505">
        <v>10</v>
      </c>
      <c r="B307" s="310" t="s">
        <v>22</v>
      </c>
      <c r="C307" s="291" t="s">
        <v>25</v>
      </c>
      <c r="D307" s="295"/>
      <c r="E307" s="295"/>
      <c r="F307" s="295"/>
      <c r="G307" s="295"/>
      <c r="H307" s="295"/>
      <c r="I307" s="295"/>
      <c r="J307" s="295"/>
      <c r="K307" s="295"/>
      <c r="L307" s="295"/>
      <c r="M307" s="295"/>
      <c r="N307" s="295">
        <v>12</v>
      </c>
      <c r="O307" s="295"/>
      <c r="P307" s="295"/>
      <c r="Q307" s="295"/>
      <c r="R307" s="295"/>
      <c r="S307" s="295"/>
      <c r="T307" s="295"/>
      <c r="U307" s="295"/>
      <c r="V307" s="295"/>
      <c r="W307" s="295"/>
      <c r="X307" s="295"/>
      <c r="Y307" s="415"/>
      <c r="Z307" s="499"/>
      <c r="AA307" s="499"/>
      <c r="AB307" s="499"/>
      <c r="AC307" s="415"/>
      <c r="AD307" s="415"/>
      <c r="AE307" s="415"/>
      <c r="AF307" s="415"/>
      <c r="AG307" s="415"/>
      <c r="AH307" s="415"/>
      <c r="AI307" s="415"/>
      <c r="AJ307" s="415"/>
      <c r="AK307" s="415"/>
      <c r="AL307" s="415"/>
      <c r="AM307" s="296">
        <f>SUM(Y307:AL307)</f>
        <v>0</v>
      </c>
    </row>
    <row r="308" spans="1:39" ht="15.5" outlineLevel="1">
      <c r="B308" s="294" t="s">
        <v>249</v>
      </c>
      <c r="C308" s="291" t="s">
        <v>163</v>
      </c>
      <c r="D308" s="295"/>
      <c r="E308" s="295"/>
      <c r="F308" s="295"/>
      <c r="G308" s="295"/>
      <c r="H308" s="295"/>
      <c r="I308" s="295"/>
      <c r="J308" s="295"/>
      <c r="K308" s="295"/>
      <c r="L308" s="295"/>
      <c r="M308" s="295"/>
      <c r="N308" s="295">
        <f>N307</f>
        <v>12</v>
      </c>
      <c r="O308" s="295"/>
      <c r="P308" s="295"/>
      <c r="Q308" s="295"/>
      <c r="R308" s="295"/>
      <c r="S308" s="295"/>
      <c r="T308" s="295"/>
      <c r="U308" s="295"/>
      <c r="V308" s="295"/>
      <c r="W308" s="295"/>
      <c r="X308" s="295"/>
      <c r="Y308" s="411">
        <v>0</v>
      </c>
      <c r="Z308" s="411">
        <v>0</v>
      </c>
      <c r="AA308" s="411">
        <v>0</v>
      </c>
      <c r="AB308" s="411">
        <v>0</v>
      </c>
      <c r="AC308" s="411">
        <f t="shared" ref="AC308:AL308" si="90">AC307</f>
        <v>0</v>
      </c>
      <c r="AD308" s="411">
        <f t="shared" si="90"/>
        <v>0</v>
      </c>
      <c r="AE308" s="411">
        <f t="shared" si="90"/>
        <v>0</v>
      </c>
      <c r="AF308" s="411">
        <f t="shared" si="90"/>
        <v>0</v>
      </c>
      <c r="AG308" s="411">
        <f t="shared" si="90"/>
        <v>0</v>
      </c>
      <c r="AH308" s="411">
        <f t="shared" si="90"/>
        <v>0</v>
      </c>
      <c r="AI308" s="411">
        <f t="shared" si="90"/>
        <v>0</v>
      </c>
      <c r="AJ308" s="411">
        <f t="shared" si="90"/>
        <v>0</v>
      </c>
      <c r="AK308" s="411">
        <f t="shared" si="90"/>
        <v>0</v>
      </c>
      <c r="AL308" s="411">
        <f t="shared" si="90"/>
        <v>0</v>
      </c>
      <c r="AM308" s="311"/>
    </row>
    <row r="309" spans="1:39" ht="15.5" outlineLevel="1">
      <c r="B309" s="310"/>
      <c r="C309" s="312"/>
      <c r="D309" s="291"/>
      <c r="E309" s="291"/>
      <c r="F309" s="291"/>
      <c r="G309" s="291"/>
      <c r="H309" s="291"/>
      <c r="I309" s="291"/>
      <c r="J309" s="291"/>
      <c r="K309" s="291"/>
      <c r="L309" s="291"/>
      <c r="M309" s="291"/>
      <c r="N309" s="291"/>
      <c r="O309" s="291"/>
      <c r="P309" s="291"/>
      <c r="Q309" s="291"/>
      <c r="R309" s="291"/>
      <c r="S309" s="291"/>
      <c r="T309" s="291"/>
      <c r="U309" s="291"/>
      <c r="V309" s="291"/>
      <c r="W309" s="291"/>
      <c r="X309" s="291"/>
      <c r="Y309" s="416"/>
      <c r="Z309" s="416"/>
      <c r="AA309" s="416"/>
      <c r="AB309" s="416"/>
      <c r="AC309" s="416"/>
      <c r="AD309" s="416"/>
      <c r="AE309" s="416"/>
      <c r="AF309" s="416"/>
      <c r="AG309" s="416"/>
      <c r="AH309" s="416"/>
      <c r="AI309" s="416"/>
      <c r="AJ309" s="416"/>
      <c r="AK309" s="416"/>
      <c r="AL309" s="416"/>
      <c r="AM309" s="313"/>
    </row>
    <row r="310" spans="1:39" ht="15.5" outlineLevel="1">
      <c r="A310" s="505">
        <v>11</v>
      </c>
      <c r="B310" s="314" t="s">
        <v>21</v>
      </c>
      <c r="C310" s="291" t="s">
        <v>25</v>
      </c>
      <c r="D310" s="295"/>
      <c r="E310" s="295"/>
      <c r="F310" s="295"/>
      <c r="G310" s="295"/>
      <c r="H310" s="295"/>
      <c r="I310" s="295">
        <v>113637.770557258</v>
      </c>
      <c r="J310" s="295"/>
      <c r="K310" s="295"/>
      <c r="L310" s="295"/>
      <c r="M310" s="295"/>
      <c r="N310" s="295">
        <v>12</v>
      </c>
      <c r="O310" s="295"/>
      <c r="P310" s="295"/>
      <c r="Q310" s="295"/>
      <c r="R310" s="295"/>
      <c r="S310" s="295"/>
      <c r="T310" s="295">
        <v>31.941110055999999</v>
      </c>
      <c r="U310" s="295"/>
      <c r="V310" s="295"/>
      <c r="W310" s="295"/>
      <c r="X310" s="295"/>
      <c r="Y310" s="415"/>
      <c r="Z310" s="499">
        <v>1</v>
      </c>
      <c r="AA310" s="415"/>
      <c r="AB310" s="415"/>
      <c r="AC310" s="415"/>
      <c r="AD310" s="415"/>
      <c r="AE310" s="415"/>
      <c r="AF310" s="415"/>
      <c r="AG310" s="415"/>
      <c r="AH310" s="415"/>
      <c r="AI310" s="415"/>
      <c r="AJ310" s="415"/>
      <c r="AK310" s="415"/>
      <c r="AL310" s="415"/>
      <c r="AM310" s="296">
        <f>SUM(Y310:AL310)</f>
        <v>1</v>
      </c>
    </row>
    <row r="311" spans="1:39" ht="15.5" outlineLevel="1">
      <c r="B311" s="294" t="s">
        <v>249</v>
      </c>
      <c r="C311" s="291" t="s">
        <v>163</v>
      </c>
      <c r="D311" s="295"/>
      <c r="E311" s="295"/>
      <c r="F311" s="295"/>
      <c r="G311" s="295"/>
      <c r="H311" s="295"/>
      <c r="I311" s="295" t="s">
        <v>718</v>
      </c>
      <c r="J311" s="295"/>
      <c r="K311" s="295"/>
      <c r="L311" s="295"/>
      <c r="M311" s="295"/>
      <c r="N311" s="295">
        <f>N310</f>
        <v>12</v>
      </c>
      <c r="O311" s="295"/>
      <c r="P311" s="295"/>
      <c r="Q311" s="295"/>
      <c r="R311" s="295"/>
      <c r="S311" s="295"/>
      <c r="T311" s="295" t="s">
        <v>718</v>
      </c>
      <c r="U311" s="295"/>
      <c r="V311" s="295"/>
      <c r="W311" s="295"/>
      <c r="X311" s="295"/>
      <c r="Y311" s="411">
        <v>0</v>
      </c>
      <c r="Z311" s="411">
        <v>1</v>
      </c>
      <c r="AA311" s="411">
        <v>0</v>
      </c>
      <c r="AB311" s="411">
        <v>0</v>
      </c>
      <c r="AC311" s="411">
        <f t="shared" ref="AC311:AL311" si="91">AC310</f>
        <v>0</v>
      </c>
      <c r="AD311" s="411">
        <f t="shared" si="91"/>
        <v>0</v>
      </c>
      <c r="AE311" s="411">
        <f t="shared" si="91"/>
        <v>0</v>
      </c>
      <c r="AF311" s="411">
        <f t="shared" si="91"/>
        <v>0</v>
      </c>
      <c r="AG311" s="411">
        <f t="shared" si="91"/>
        <v>0</v>
      </c>
      <c r="AH311" s="411">
        <f t="shared" si="91"/>
        <v>0</v>
      </c>
      <c r="AI311" s="411">
        <f t="shared" si="91"/>
        <v>0</v>
      </c>
      <c r="AJ311" s="411">
        <f t="shared" si="91"/>
        <v>0</v>
      </c>
      <c r="AK311" s="411">
        <f t="shared" si="91"/>
        <v>0</v>
      </c>
      <c r="AL311" s="411">
        <f t="shared" si="91"/>
        <v>0</v>
      </c>
      <c r="AM311" s="311"/>
    </row>
    <row r="312" spans="1:39" ht="15.5" outlineLevel="1">
      <c r="B312" s="314"/>
      <c r="C312" s="312"/>
      <c r="D312" s="291"/>
      <c r="E312" s="291"/>
      <c r="F312" s="291"/>
      <c r="G312" s="291"/>
      <c r="H312" s="291"/>
      <c r="I312" s="291"/>
      <c r="J312" s="291"/>
      <c r="K312" s="291"/>
      <c r="L312" s="291"/>
      <c r="M312" s="291"/>
      <c r="N312" s="291"/>
      <c r="O312" s="291"/>
      <c r="P312" s="291"/>
      <c r="Q312" s="291"/>
      <c r="R312" s="291"/>
      <c r="S312" s="291"/>
      <c r="T312" s="291"/>
      <c r="U312" s="291"/>
      <c r="V312" s="291"/>
      <c r="W312" s="291"/>
      <c r="X312" s="291"/>
      <c r="Y312" s="416"/>
      <c r="Z312" s="417"/>
      <c r="AA312" s="416"/>
      <c r="AB312" s="416"/>
      <c r="AC312" s="416"/>
      <c r="AD312" s="416"/>
      <c r="AE312" s="416"/>
      <c r="AF312" s="416"/>
      <c r="AG312" s="416"/>
      <c r="AH312" s="416"/>
      <c r="AI312" s="416"/>
      <c r="AJ312" s="416"/>
      <c r="AK312" s="416"/>
      <c r="AL312" s="416"/>
      <c r="AM312" s="313"/>
    </row>
    <row r="313" spans="1:39" ht="15.5" outlineLevel="1">
      <c r="A313" s="505">
        <v>12</v>
      </c>
      <c r="B313" s="314" t="s">
        <v>23</v>
      </c>
      <c r="C313" s="291" t="s">
        <v>25</v>
      </c>
      <c r="D313" s="295"/>
      <c r="E313" s="295"/>
      <c r="F313" s="295"/>
      <c r="G313" s="295"/>
      <c r="H313" s="295"/>
      <c r="I313" s="295" t="s">
        <v>718</v>
      </c>
      <c r="J313" s="295"/>
      <c r="K313" s="295"/>
      <c r="L313" s="295"/>
      <c r="M313" s="295"/>
      <c r="N313" s="295">
        <v>3</v>
      </c>
      <c r="O313" s="295"/>
      <c r="P313" s="295"/>
      <c r="Q313" s="295"/>
      <c r="R313" s="295"/>
      <c r="S313" s="295"/>
      <c r="T313" s="295" t="s">
        <v>718</v>
      </c>
      <c r="U313" s="295"/>
      <c r="V313" s="295"/>
      <c r="W313" s="295"/>
      <c r="X313" s="295"/>
      <c r="Y313" s="415"/>
      <c r="Z313" s="415"/>
      <c r="AA313" s="415"/>
      <c r="AB313" s="415"/>
      <c r="AC313" s="415"/>
      <c r="AD313" s="415"/>
      <c r="AE313" s="415"/>
      <c r="AF313" s="415"/>
      <c r="AG313" s="415"/>
      <c r="AH313" s="415"/>
      <c r="AI313" s="415"/>
      <c r="AJ313" s="415"/>
      <c r="AK313" s="415"/>
      <c r="AL313" s="415"/>
      <c r="AM313" s="296">
        <f>SUM(Y313:AL313)</f>
        <v>0</v>
      </c>
    </row>
    <row r="314" spans="1:39" ht="15.5" outlineLevel="1">
      <c r="B314" s="294" t="s">
        <v>249</v>
      </c>
      <c r="C314" s="291" t="s">
        <v>163</v>
      </c>
      <c r="D314" s="295"/>
      <c r="E314" s="295"/>
      <c r="F314" s="295"/>
      <c r="G314" s="295"/>
      <c r="H314" s="295"/>
      <c r="I314" s="295" t="s">
        <v>718</v>
      </c>
      <c r="J314" s="295"/>
      <c r="K314" s="295"/>
      <c r="L314" s="295"/>
      <c r="M314" s="295"/>
      <c r="N314" s="295">
        <f>N313</f>
        <v>3</v>
      </c>
      <c r="O314" s="295"/>
      <c r="P314" s="295"/>
      <c r="Q314" s="295"/>
      <c r="R314" s="295"/>
      <c r="S314" s="295"/>
      <c r="T314" s="295" t="s">
        <v>718</v>
      </c>
      <c r="U314" s="295"/>
      <c r="V314" s="295"/>
      <c r="W314" s="295"/>
      <c r="X314" s="295"/>
      <c r="Y314" s="411">
        <v>0</v>
      </c>
      <c r="Z314" s="411">
        <v>0</v>
      </c>
      <c r="AA314" s="411">
        <v>0</v>
      </c>
      <c r="AB314" s="411">
        <v>0</v>
      </c>
      <c r="AC314" s="411">
        <f t="shared" ref="AC314:AL314" si="92">AC313</f>
        <v>0</v>
      </c>
      <c r="AD314" s="411">
        <f t="shared" si="92"/>
        <v>0</v>
      </c>
      <c r="AE314" s="411">
        <f t="shared" si="92"/>
        <v>0</v>
      </c>
      <c r="AF314" s="411">
        <f t="shared" si="92"/>
        <v>0</v>
      </c>
      <c r="AG314" s="411">
        <f t="shared" si="92"/>
        <v>0</v>
      </c>
      <c r="AH314" s="411">
        <f t="shared" si="92"/>
        <v>0</v>
      </c>
      <c r="AI314" s="411">
        <f t="shared" si="92"/>
        <v>0</v>
      </c>
      <c r="AJ314" s="411">
        <f t="shared" si="92"/>
        <v>0</v>
      </c>
      <c r="AK314" s="411">
        <f t="shared" si="92"/>
        <v>0</v>
      </c>
      <c r="AL314" s="411">
        <f t="shared" si="92"/>
        <v>0</v>
      </c>
      <c r="AM314" s="311"/>
    </row>
    <row r="315" spans="1:39" ht="15.5" outlineLevel="1">
      <c r="B315" s="314"/>
      <c r="C315" s="312"/>
      <c r="D315" s="316"/>
      <c r="E315" s="316"/>
      <c r="F315" s="316"/>
      <c r="G315" s="316"/>
      <c r="H315" s="316"/>
      <c r="I315" s="316"/>
      <c r="J315" s="316"/>
      <c r="K315" s="316"/>
      <c r="L315" s="316"/>
      <c r="M315" s="316"/>
      <c r="N315" s="291"/>
      <c r="O315" s="316"/>
      <c r="P315" s="316"/>
      <c r="Q315" s="316"/>
      <c r="R315" s="316"/>
      <c r="S315" s="316"/>
      <c r="T315" s="316"/>
      <c r="U315" s="316"/>
      <c r="V315" s="316"/>
      <c r="W315" s="316"/>
      <c r="X315" s="316"/>
      <c r="Y315" s="416"/>
      <c r="Z315" s="417"/>
      <c r="AA315" s="416"/>
      <c r="AB315" s="416"/>
      <c r="AC315" s="416"/>
      <c r="AD315" s="416"/>
      <c r="AE315" s="416"/>
      <c r="AF315" s="416"/>
      <c r="AG315" s="416"/>
      <c r="AH315" s="416"/>
      <c r="AI315" s="416"/>
      <c r="AJ315" s="416"/>
      <c r="AK315" s="416"/>
      <c r="AL315" s="416"/>
      <c r="AM315" s="313"/>
    </row>
    <row r="316" spans="1:39" ht="15.5" outlineLevel="1">
      <c r="A316" s="505">
        <v>13</v>
      </c>
      <c r="B316" s="314" t="s">
        <v>24</v>
      </c>
      <c r="C316" s="291" t="s">
        <v>25</v>
      </c>
      <c r="D316" s="295"/>
      <c r="E316" s="295"/>
      <c r="F316" s="295"/>
      <c r="G316" s="295"/>
      <c r="H316" s="295"/>
      <c r="I316" s="295">
        <v>13635.28026</v>
      </c>
      <c r="J316" s="295"/>
      <c r="K316" s="295"/>
      <c r="L316" s="295"/>
      <c r="M316" s="295"/>
      <c r="N316" s="295">
        <v>12</v>
      </c>
      <c r="O316" s="295"/>
      <c r="P316" s="295"/>
      <c r="Q316" s="295"/>
      <c r="R316" s="295"/>
      <c r="S316" s="295"/>
      <c r="T316" s="295">
        <v>5.3575108489999996</v>
      </c>
      <c r="U316" s="295"/>
      <c r="V316" s="295"/>
      <c r="W316" s="295"/>
      <c r="X316" s="295"/>
      <c r="Y316" s="415"/>
      <c r="Z316" s="415">
        <v>1</v>
      </c>
      <c r="AA316" s="415"/>
      <c r="AB316" s="415"/>
      <c r="AC316" s="415"/>
      <c r="AD316" s="415"/>
      <c r="AE316" s="415"/>
      <c r="AF316" s="415"/>
      <c r="AG316" s="415"/>
      <c r="AH316" s="415"/>
      <c r="AI316" s="415"/>
      <c r="AJ316" s="415"/>
      <c r="AK316" s="415"/>
      <c r="AL316" s="415"/>
      <c r="AM316" s="296">
        <f>SUM(Y316:AL316)</f>
        <v>1</v>
      </c>
    </row>
    <row r="317" spans="1:39" ht="15.5" outlineLevel="1">
      <c r="B317" s="294" t="s">
        <v>249</v>
      </c>
      <c r="C317" s="291" t="s">
        <v>163</v>
      </c>
      <c r="D317" s="295"/>
      <c r="E317" s="295"/>
      <c r="F317" s="295"/>
      <c r="G317" s="295"/>
      <c r="H317" s="295"/>
      <c r="I317" s="295" t="s">
        <v>718</v>
      </c>
      <c r="J317" s="295"/>
      <c r="K317" s="295"/>
      <c r="L317" s="295"/>
      <c r="M317" s="295"/>
      <c r="N317" s="295">
        <f>N316</f>
        <v>12</v>
      </c>
      <c r="O317" s="295"/>
      <c r="P317" s="295"/>
      <c r="Q317" s="295"/>
      <c r="R317" s="295"/>
      <c r="S317" s="295"/>
      <c r="T317" s="295" t="s">
        <v>718</v>
      </c>
      <c r="U317" s="295"/>
      <c r="V317" s="295"/>
      <c r="W317" s="295"/>
      <c r="X317" s="295"/>
      <c r="Y317" s="411">
        <v>0</v>
      </c>
      <c r="Z317" s="411">
        <v>1</v>
      </c>
      <c r="AA317" s="411">
        <v>0</v>
      </c>
      <c r="AB317" s="411">
        <v>0</v>
      </c>
      <c r="AC317" s="411">
        <f t="shared" ref="AC317:AL317" si="93">AC316</f>
        <v>0</v>
      </c>
      <c r="AD317" s="411">
        <f t="shared" si="93"/>
        <v>0</v>
      </c>
      <c r="AE317" s="411">
        <f t="shared" si="93"/>
        <v>0</v>
      </c>
      <c r="AF317" s="411">
        <f t="shared" si="93"/>
        <v>0</v>
      </c>
      <c r="AG317" s="411">
        <f t="shared" si="93"/>
        <v>0</v>
      </c>
      <c r="AH317" s="411">
        <f t="shared" si="93"/>
        <v>0</v>
      </c>
      <c r="AI317" s="411">
        <f t="shared" si="93"/>
        <v>0</v>
      </c>
      <c r="AJ317" s="411">
        <f t="shared" si="93"/>
        <v>0</v>
      </c>
      <c r="AK317" s="411">
        <f t="shared" si="93"/>
        <v>0</v>
      </c>
      <c r="AL317" s="411">
        <f t="shared" si="93"/>
        <v>0</v>
      </c>
      <c r="AM317" s="311"/>
    </row>
    <row r="318" spans="1:39" ht="15.5" outlineLevel="1">
      <c r="B318" s="314"/>
      <c r="C318" s="312"/>
      <c r="D318" s="316"/>
      <c r="E318" s="316"/>
      <c r="F318" s="316"/>
      <c r="G318" s="316"/>
      <c r="H318" s="316"/>
      <c r="I318" s="316"/>
      <c r="J318" s="316"/>
      <c r="K318" s="316"/>
      <c r="L318" s="316"/>
      <c r="M318" s="316"/>
      <c r="N318" s="291"/>
      <c r="O318" s="316"/>
      <c r="P318" s="316"/>
      <c r="Q318" s="316"/>
      <c r="R318" s="316"/>
      <c r="S318" s="316"/>
      <c r="T318" s="316"/>
      <c r="U318" s="316"/>
      <c r="V318" s="316"/>
      <c r="W318" s="316"/>
      <c r="X318" s="316"/>
      <c r="Y318" s="416"/>
      <c r="Z318" s="416"/>
      <c r="AA318" s="416"/>
      <c r="AB318" s="416"/>
      <c r="AC318" s="416"/>
      <c r="AD318" s="416"/>
      <c r="AE318" s="416"/>
      <c r="AF318" s="416"/>
      <c r="AG318" s="416"/>
      <c r="AH318" s="416"/>
      <c r="AI318" s="416"/>
      <c r="AJ318" s="416"/>
      <c r="AK318" s="416"/>
      <c r="AL318" s="416"/>
      <c r="AM318" s="313"/>
    </row>
    <row r="319" spans="1:39" ht="15.5" outlineLevel="1">
      <c r="A319" s="505">
        <v>14</v>
      </c>
      <c r="B319" s="314" t="s">
        <v>20</v>
      </c>
      <c r="C319" s="291" t="s">
        <v>25</v>
      </c>
      <c r="D319" s="295"/>
      <c r="E319" s="295"/>
      <c r="F319" s="295"/>
      <c r="G319" s="295"/>
      <c r="H319" s="295"/>
      <c r="I319" s="295"/>
      <c r="J319" s="295"/>
      <c r="K319" s="295"/>
      <c r="L319" s="295"/>
      <c r="M319" s="295"/>
      <c r="N319" s="295">
        <v>12</v>
      </c>
      <c r="O319" s="295"/>
      <c r="P319" s="295"/>
      <c r="Q319" s="295"/>
      <c r="R319" s="295"/>
      <c r="S319" s="295"/>
      <c r="T319" s="295"/>
      <c r="U319" s="295"/>
      <c r="V319" s="295"/>
      <c r="W319" s="295"/>
      <c r="X319" s="295"/>
      <c r="Y319" s="415"/>
      <c r="Z319" s="410"/>
      <c r="AA319" s="499"/>
      <c r="AB319" s="415"/>
      <c r="AC319" s="415"/>
      <c r="AD319" s="415"/>
      <c r="AE319" s="415"/>
      <c r="AF319" s="415"/>
      <c r="AG319" s="415"/>
      <c r="AH319" s="415"/>
      <c r="AI319" s="415"/>
      <c r="AJ319" s="415"/>
      <c r="AK319" s="415"/>
      <c r="AL319" s="415"/>
      <c r="AM319" s="296">
        <f>SUM(Y319:AL319)</f>
        <v>0</v>
      </c>
    </row>
    <row r="320" spans="1:39" ht="15.5" outlineLevel="1">
      <c r="B320" s="294" t="s">
        <v>249</v>
      </c>
      <c r="C320" s="291" t="s">
        <v>163</v>
      </c>
      <c r="D320" s="295"/>
      <c r="E320" s="295"/>
      <c r="F320" s="295"/>
      <c r="G320" s="295"/>
      <c r="H320" s="295"/>
      <c r="I320" s="295"/>
      <c r="J320" s="295"/>
      <c r="K320" s="295"/>
      <c r="L320" s="295"/>
      <c r="M320" s="295"/>
      <c r="N320" s="295">
        <f>N319</f>
        <v>12</v>
      </c>
      <c r="O320" s="295"/>
      <c r="P320" s="295"/>
      <c r="Q320" s="295"/>
      <c r="R320" s="295"/>
      <c r="S320" s="295"/>
      <c r="T320" s="295"/>
      <c r="U320" s="295"/>
      <c r="V320" s="295"/>
      <c r="W320" s="295"/>
      <c r="X320" s="295"/>
      <c r="Y320" s="411">
        <v>0</v>
      </c>
      <c r="Z320" s="411">
        <v>0</v>
      </c>
      <c r="AA320" s="411">
        <v>0</v>
      </c>
      <c r="AB320" s="411">
        <v>0</v>
      </c>
      <c r="AC320" s="411">
        <f t="shared" ref="AC320:AL320" si="94">AC319</f>
        <v>0</v>
      </c>
      <c r="AD320" s="411">
        <f t="shared" si="94"/>
        <v>0</v>
      </c>
      <c r="AE320" s="411">
        <f t="shared" si="94"/>
        <v>0</v>
      </c>
      <c r="AF320" s="411">
        <f t="shared" si="94"/>
        <v>0</v>
      </c>
      <c r="AG320" s="411">
        <f t="shared" si="94"/>
        <v>0</v>
      </c>
      <c r="AH320" s="411">
        <f t="shared" si="94"/>
        <v>0</v>
      </c>
      <c r="AI320" s="411">
        <f t="shared" si="94"/>
        <v>0</v>
      </c>
      <c r="AJ320" s="411">
        <f t="shared" si="94"/>
        <v>0</v>
      </c>
      <c r="AK320" s="411">
        <f t="shared" si="94"/>
        <v>0</v>
      </c>
      <c r="AL320" s="411">
        <f t="shared" si="94"/>
        <v>0</v>
      </c>
      <c r="AM320" s="311"/>
    </row>
    <row r="321" spans="1:39" ht="15.5" outlineLevel="1">
      <c r="B321" s="314"/>
      <c r="C321" s="312"/>
      <c r="D321" s="316"/>
      <c r="E321" s="316"/>
      <c r="F321" s="316"/>
      <c r="G321" s="316"/>
      <c r="H321" s="316"/>
      <c r="I321" s="316"/>
      <c r="J321" s="316"/>
      <c r="K321" s="316"/>
      <c r="L321" s="316"/>
      <c r="M321" s="316"/>
      <c r="N321" s="291"/>
      <c r="O321" s="316"/>
      <c r="P321" s="316"/>
      <c r="Q321" s="316"/>
      <c r="R321" s="316"/>
      <c r="S321" s="316"/>
      <c r="T321" s="316"/>
      <c r="U321" s="316"/>
      <c r="V321" s="316"/>
      <c r="W321" s="316"/>
      <c r="X321" s="316"/>
      <c r="Y321" s="416"/>
      <c r="Z321" s="417"/>
      <c r="AA321" s="416"/>
      <c r="AB321" s="416"/>
      <c r="AC321" s="416"/>
      <c r="AD321" s="416"/>
      <c r="AE321" s="416"/>
      <c r="AF321" s="416"/>
      <c r="AG321" s="416"/>
      <c r="AH321" s="416"/>
      <c r="AI321" s="416"/>
      <c r="AJ321" s="416"/>
      <c r="AK321" s="416"/>
      <c r="AL321" s="416"/>
      <c r="AM321" s="313"/>
    </row>
    <row r="322" spans="1:39" s="283" customFormat="1" ht="15.5" outlineLevel="1">
      <c r="A322" s="505">
        <v>15</v>
      </c>
      <c r="B322" s="314" t="s">
        <v>485</v>
      </c>
      <c r="C322" s="291" t="s">
        <v>25</v>
      </c>
      <c r="D322" s="295"/>
      <c r="E322" s="295"/>
      <c r="F322" s="295"/>
      <c r="G322" s="295"/>
      <c r="H322" s="295"/>
      <c r="I322" s="295" t="s">
        <v>718</v>
      </c>
      <c r="J322" s="295"/>
      <c r="K322" s="295"/>
      <c r="L322" s="295"/>
      <c r="M322" s="295"/>
      <c r="N322" s="291"/>
      <c r="O322" s="295"/>
      <c r="P322" s="295"/>
      <c r="Q322" s="295"/>
      <c r="R322" s="295"/>
      <c r="S322" s="295"/>
      <c r="T322" s="295" t="s">
        <v>718</v>
      </c>
      <c r="U322" s="295"/>
      <c r="V322" s="295"/>
      <c r="W322" s="295"/>
      <c r="X322" s="295"/>
      <c r="Y322" s="415"/>
      <c r="Z322" s="415"/>
      <c r="AA322" s="415"/>
      <c r="AB322" s="415"/>
      <c r="AC322" s="415"/>
      <c r="AD322" s="415"/>
      <c r="AE322" s="415"/>
      <c r="AF322" s="415"/>
      <c r="AG322" s="415"/>
      <c r="AH322" s="415"/>
      <c r="AI322" s="415"/>
      <c r="AJ322" s="415"/>
      <c r="AK322" s="415"/>
      <c r="AL322" s="415"/>
      <c r="AM322" s="296">
        <f>SUM(Y322:AL322)</f>
        <v>0</v>
      </c>
    </row>
    <row r="323" spans="1:39" s="283" customFormat="1" ht="15.5" outlineLevel="1">
      <c r="A323" s="505"/>
      <c r="B323" s="315" t="s">
        <v>249</v>
      </c>
      <c r="C323" s="291" t="s">
        <v>163</v>
      </c>
      <c r="D323" s="295"/>
      <c r="E323" s="295"/>
      <c r="F323" s="295"/>
      <c r="G323" s="295"/>
      <c r="H323" s="295"/>
      <c r="I323" s="295" t="s">
        <v>718</v>
      </c>
      <c r="J323" s="295"/>
      <c r="K323" s="295"/>
      <c r="L323" s="295"/>
      <c r="M323" s="295"/>
      <c r="N323" s="291"/>
      <c r="O323" s="295"/>
      <c r="P323" s="295"/>
      <c r="Q323" s="295"/>
      <c r="R323" s="295"/>
      <c r="S323" s="295"/>
      <c r="T323" s="295" t="s">
        <v>718</v>
      </c>
      <c r="U323" s="295"/>
      <c r="V323" s="295"/>
      <c r="W323" s="295"/>
      <c r="X323" s="295"/>
      <c r="Y323" s="411">
        <v>0</v>
      </c>
      <c r="Z323" s="411">
        <v>0</v>
      </c>
      <c r="AA323" s="411">
        <v>0</v>
      </c>
      <c r="AB323" s="411">
        <v>0</v>
      </c>
      <c r="AC323" s="411">
        <f t="shared" ref="AC323:AL323" si="95">AC322</f>
        <v>0</v>
      </c>
      <c r="AD323" s="411">
        <f t="shared" si="95"/>
        <v>0</v>
      </c>
      <c r="AE323" s="411">
        <f t="shared" si="95"/>
        <v>0</v>
      </c>
      <c r="AF323" s="411">
        <f t="shared" si="95"/>
        <v>0</v>
      </c>
      <c r="AG323" s="411">
        <f t="shared" si="95"/>
        <v>0</v>
      </c>
      <c r="AH323" s="411">
        <f t="shared" si="95"/>
        <v>0</v>
      </c>
      <c r="AI323" s="411">
        <f t="shared" si="95"/>
        <v>0</v>
      </c>
      <c r="AJ323" s="411">
        <f t="shared" si="95"/>
        <v>0</v>
      </c>
      <c r="AK323" s="411">
        <f t="shared" si="95"/>
        <v>0</v>
      </c>
      <c r="AL323" s="411">
        <f t="shared" si="95"/>
        <v>0</v>
      </c>
      <c r="AM323" s="311"/>
    </row>
    <row r="324" spans="1:39" s="283" customFormat="1" ht="15.5" outlineLevel="1">
      <c r="A324" s="505"/>
      <c r="B324" s="314"/>
      <c r="C324" s="312"/>
      <c r="D324" s="316"/>
      <c r="E324" s="316"/>
      <c r="F324" s="316"/>
      <c r="G324" s="316"/>
      <c r="H324" s="316"/>
      <c r="I324" s="316"/>
      <c r="J324" s="316"/>
      <c r="K324" s="316"/>
      <c r="L324" s="316"/>
      <c r="M324" s="316"/>
      <c r="N324" s="291"/>
      <c r="O324" s="316"/>
      <c r="P324" s="316"/>
      <c r="Q324" s="316"/>
      <c r="R324" s="316"/>
      <c r="S324" s="316"/>
      <c r="T324" s="316"/>
      <c r="U324" s="316"/>
      <c r="V324" s="316"/>
      <c r="W324" s="316"/>
      <c r="X324" s="316"/>
      <c r="Y324" s="418"/>
      <c r="Z324" s="416"/>
      <c r="AA324" s="416"/>
      <c r="AB324" s="416"/>
      <c r="AC324" s="416"/>
      <c r="AD324" s="416"/>
      <c r="AE324" s="416"/>
      <c r="AF324" s="416"/>
      <c r="AG324" s="416"/>
      <c r="AH324" s="416"/>
      <c r="AI324" s="416"/>
      <c r="AJ324" s="416"/>
      <c r="AK324" s="416"/>
      <c r="AL324" s="416"/>
      <c r="AM324" s="313"/>
    </row>
    <row r="325" spans="1:39" s="283" customFormat="1" ht="31" outlineLevel="1">
      <c r="A325" s="505">
        <v>16</v>
      </c>
      <c r="B325" s="314" t="s">
        <v>486</v>
      </c>
      <c r="C325" s="291" t="s">
        <v>25</v>
      </c>
      <c r="D325" s="295"/>
      <c r="E325" s="295"/>
      <c r="F325" s="295"/>
      <c r="G325" s="295"/>
      <c r="H325" s="295"/>
      <c r="I325" s="295" t="s">
        <v>718</v>
      </c>
      <c r="J325" s="295"/>
      <c r="K325" s="295"/>
      <c r="L325" s="295"/>
      <c r="M325" s="295"/>
      <c r="N325" s="291"/>
      <c r="O325" s="295"/>
      <c r="P325" s="295"/>
      <c r="Q325" s="295"/>
      <c r="R325" s="295"/>
      <c r="S325" s="295"/>
      <c r="T325" s="295" t="s">
        <v>718</v>
      </c>
      <c r="U325" s="295"/>
      <c r="V325" s="295"/>
      <c r="W325" s="295"/>
      <c r="X325" s="295"/>
      <c r="Y325" s="415"/>
      <c r="Z325" s="415"/>
      <c r="AA325" s="415"/>
      <c r="AB325" s="415"/>
      <c r="AC325" s="415"/>
      <c r="AD325" s="415"/>
      <c r="AE325" s="415"/>
      <c r="AF325" s="415"/>
      <c r="AG325" s="415"/>
      <c r="AH325" s="415"/>
      <c r="AI325" s="415"/>
      <c r="AJ325" s="415"/>
      <c r="AK325" s="415"/>
      <c r="AL325" s="415"/>
      <c r="AM325" s="296">
        <f>SUM(Y325:AL325)</f>
        <v>0</v>
      </c>
    </row>
    <row r="326" spans="1:39" s="283" customFormat="1" ht="15.5" outlineLevel="1">
      <c r="A326" s="505"/>
      <c r="B326" s="315" t="s">
        <v>249</v>
      </c>
      <c r="C326" s="291" t="s">
        <v>163</v>
      </c>
      <c r="D326" s="295"/>
      <c r="E326" s="295"/>
      <c r="F326" s="295"/>
      <c r="G326" s="295"/>
      <c r="H326" s="295"/>
      <c r="I326" s="295" t="s">
        <v>718</v>
      </c>
      <c r="J326" s="295"/>
      <c r="K326" s="295"/>
      <c r="L326" s="295"/>
      <c r="M326" s="295"/>
      <c r="N326" s="291"/>
      <c r="O326" s="295"/>
      <c r="P326" s="295"/>
      <c r="Q326" s="295"/>
      <c r="R326" s="295"/>
      <c r="S326" s="295"/>
      <c r="T326" s="295" t="s">
        <v>718</v>
      </c>
      <c r="U326" s="295"/>
      <c r="V326" s="295"/>
      <c r="W326" s="295"/>
      <c r="X326" s="295"/>
      <c r="Y326" s="411">
        <v>0</v>
      </c>
      <c r="Z326" s="411">
        <v>0</v>
      </c>
      <c r="AA326" s="411">
        <v>0</v>
      </c>
      <c r="AB326" s="411">
        <v>0</v>
      </c>
      <c r="AC326" s="411">
        <f t="shared" ref="AC326:AL326" si="96">AC325</f>
        <v>0</v>
      </c>
      <c r="AD326" s="411">
        <f t="shared" si="96"/>
        <v>0</v>
      </c>
      <c r="AE326" s="411">
        <f t="shared" si="96"/>
        <v>0</v>
      </c>
      <c r="AF326" s="411">
        <f t="shared" si="96"/>
        <v>0</v>
      </c>
      <c r="AG326" s="411">
        <f t="shared" si="96"/>
        <v>0</v>
      </c>
      <c r="AH326" s="411">
        <f t="shared" si="96"/>
        <v>0</v>
      </c>
      <c r="AI326" s="411">
        <f t="shared" si="96"/>
        <v>0</v>
      </c>
      <c r="AJ326" s="411">
        <f t="shared" si="96"/>
        <v>0</v>
      </c>
      <c r="AK326" s="411">
        <f t="shared" si="96"/>
        <v>0</v>
      </c>
      <c r="AL326" s="411">
        <f t="shared" si="96"/>
        <v>0</v>
      </c>
      <c r="AM326" s="311"/>
    </row>
    <row r="327" spans="1:39" s="283" customFormat="1" ht="15.5" outlineLevel="1">
      <c r="A327" s="505"/>
      <c r="B327" s="314"/>
      <c r="C327" s="312"/>
      <c r="D327" s="316"/>
      <c r="E327" s="316"/>
      <c r="F327" s="316"/>
      <c r="G327" s="316"/>
      <c r="H327" s="316"/>
      <c r="I327" s="316"/>
      <c r="J327" s="316"/>
      <c r="K327" s="316"/>
      <c r="L327" s="316"/>
      <c r="M327" s="316"/>
      <c r="N327" s="291"/>
      <c r="O327" s="316"/>
      <c r="P327" s="316"/>
      <c r="Q327" s="316"/>
      <c r="R327" s="316"/>
      <c r="S327" s="316"/>
      <c r="T327" s="316"/>
      <c r="U327" s="316"/>
      <c r="V327" s="316"/>
      <c r="W327" s="316"/>
      <c r="X327" s="316"/>
      <c r="Y327" s="418"/>
      <c r="Z327" s="416"/>
      <c r="AA327" s="416"/>
      <c r="AB327" s="416"/>
      <c r="AC327" s="416"/>
      <c r="AD327" s="416"/>
      <c r="AE327" s="416"/>
      <c r="AF327" s="416"/>
      <c r="AG327" s="416"/>
      <c r="AH327" s="416"/>
      <c r="AI327" s="416"/>
      <c r="AJ327" s="416"/>
      <c r="AK327" s="416"/>
      <c r="AL327" s="416"/>
      <c r="AM327" s="313"/>
    </row>
    <row r="328" spans="1:39" ht="15.5" outlineLevel="1">
      <c r="A328" s="505">
        <v>17</v>
      </c>
      <c r="B328" s="314" t="s">
        <v>9</v>
      </c>
      <c r="C328" s="291" t="s">
        <v>25</v>
      </c>
      <c r="D328" s="295"/>
      <c r="E328" s="295"/>
      <c r="F328" s="295"/>
      <c r="G328" s="295"/>
      <c r="H328" s="295"/>
      <c r="I328" s="295" t="s">
        <v>718</v>
      </c>
      <c r="J328" s="295"/>
      <c r="K328" s="295"/>
      <c r="L328" s="295"/>
      <c r="M328" s="295"/>
      <c r="N328" s="291"/>
      <c r="O328" s="295"/>
      <c r="P328" s="295"/>
      <c r="Q328" s="295"/>
      <c r="R328" s="295"/>
      <c r="S328" s="295"/>
      <c r="T328" s="295" t="s">
        <v>718</v>
      </c>
      <c r="U328" s="295"/>
      <c r="V328" s="295"/>
      <c r="W328" s="295"/>
      <c r="X328" s="295"/>
      <c r="Y328" s="415"/>
      <c r="Z328" s="415"/>
      <c r="AA328" s="415"/>
      <c r="AB328" s="415"/>
      <c r="AC328" s="415"/>
      <c r="AD328" s="415"/>
      <c r="AE328" s="415"/>
      <c r="AF328" s="415"/>
      <c r="AG328" s="415"/>
      <c r="AH328" s="415"/>
      <c r="AI328" s="415"/>
      <c r="AJ328" s="415"/>
      <c r="AK328" s="415"/>
      <c r="AL328" s="415"/>
      <c r="AM328" s="296">
        <f>SUM(Y328:AL328)</f>
        <v>0</v>
      </c>
    </row>
    <row r="329" spans="1:39" ht="15.5" outlineLevel="1">
      <c r="B329" s="294" t="s">
        <v>249</v>
      </c>
      <c r="C329" s="291" t="s">
        <v>163</v>
      </c>
      <c r="D329" s="295"/>
      <c r="E329" s="295"/>
      <c r="F329" s="295"/>
      <c r="G329" s="295"/>
      <c r="H329" s="295"/>
      <c r="I329" s="295" t="s">
        <v>718</v>
      </c>
      <c r="J329" s="295"/>
      <c r="K329" s="295"/>
      <c r="L329" s="295"/>
      <c r="M329" s="295"/>
      <c r="N329" s="291"/>
      <c r="O329" s="295"/>
      <c r="P329" s="295"/>
      <c r="Q329" s="295"/>
      <c r="R329" s="295"/>
      <c r="S329" s="295"/>
      <c r="T329" s="295" t="s">
        <v>718</v>
      </c>
      <c r="U329" s="295"/>
      <c r="V329" s="295"/>
      <c r="W329" s="295"/>
      <c r="X329" s="295"/>
      <c r="Y329" s="411">
        <v>0</v>
      </c>
      <c r="Z329" s="411">
        <v>0</v>
      </c>
      <c r="AA329" s="411">
        <v>0</v>
      </c>
      <c r="AB329" s="411">
        <v>0</v>
      </c>
      <c r="AC329" s="411">
        <f t="shared" ref="AC329:AL329" si="97">AC328</f>
        <v>0</v>
      </c>
      <c r="AD329" s="411">
        <f t="shared" si="97"/>
        <v>0</v>
      </c>
      <c r="AE329" s="411">
        <f t="shared" si="97"/>
        <v>0</v>
      </c>
      <c r="AF329" s="411">
        <f t="shared" si="97"/>
        <v>0</v>
      </c>
      <c r="AG329" s="411">
        <f t="shared" si="97"/>
        <v>0</v>
      </c>
      <c r="AH329" s="411">
        <f t="shared" si="97"/>
        <v>0</v>
      </c>
      <c r="AI329" s="411">
        <f t="shared" si="97"/>
        <v>0</v>
      </c>
      <c r="AJ329" s="411">
        <f t="shared" si="97"/>
        <v>0</v>
      </c>
      <c r="AK329" s="411">
        <f t="shared" si="97"/>
        <v>0</v>
      </c>
      <c r="AL329" s="411">
        <f t="shared" si="97"/>
        <v>0</v>
      </c>
      <c r="AM329" s="311"/>
    </row>
    <row r="330" spans="1:39" ht="15.5" outlineLevel="1">
      <c r="B330" s="315"/>
      <c r="C330" s="305"/>
      <c r="D330" s="291"/>
      <c r="E330" s="291"/>
      <c r="F330" s="291"/>
      <c r="G330" s="291"/>
      <c r="H330" s="291"/>
      <c r="I330" s="291"/>
      <c r="J330" s="291"/>
      <c r="K330" s="291"/>
      <c r="L330" s="291"/>
      <c r="M330" s="291"/>
      <c r="N330" s="291"/>
      <c r="O330" s="291"/>
      <c r="P330" s="291"/>
      <c r="Q330" s="291"/>
      <c r="R330" s="291"/>
      <c r="S330" s="291"/>
      <c r="T330" s="291"/>
      <c r="U330" s="291"/>
      <c r="V330" s="291"/>
      <c r="W330" s="291"/>
      <c r="X330" s="291"/>
      <c r="Y330" s="419"/>
      <c r="Z330" s="420"/>
      <c r="AA330" s="420"/>
      <c r="AB330" s="420"/>
      <c r="AC330" s="420"/>
      <c r="AD330" s="420"/>
      <c r="AE330" s="420"/>
      <c r="AF330" s="420"/>
      <c r="AG330" s="420"/>
      <c r="AH330" s="420"/>
      <c r="AI330" s="420"/>
      <c r="AJ330" s="420"/>
      <c r="AK330" s="420"/>
      <c r="AL330" s="420"/>
      <c r="AM330" s="317"/>
    </row>
    <row r="331" spans="1:39" ht="15.5" outlineLevel="1">
      <c r="A331" s="506"/>
      <c r="B331" s="288" t="s">
        <v>10</v>
      </c>
      <c r="C331" s="289"/>
      <c r="D331" s="289"/>
      <c r="E331" s="289"/>
      <c r="F331" s="289"/>
      <c r="G331" s="289"/>
      <c r="H331" s="289"/>
      <c r="I331" s="289"/>
      <c r="J331" s="289"/>
      <c r="K331" s="289"/>
      <c r="L331" s="289"/>
      <c r="M331" s="289"/>
      <c r="N331" s="290"/>
      <c r="O331" s="289"/>
      <c r="P331" s="289"/>
      <c r="Q331" s="289"/>
      <c r="R331" s="289"/>
      <c r="S331" s="289"/>
      <c r="T331" s="289"/>
      <c r="U331" s="289"/>
      <c r="V331" s="289"/>
      <c r="W331" s="289"/>
      <c r="X331" s="289"/>
      <c r="Y331" s="414"/>
      <c r="Z331" s="414"/>
      <c r="AA331" s="414"/>
      <c r="AB331" s="414"/>
      <c r="AC331" s="414"/>
      <c r="AD331" s="414"/>
      <c r="AE331" s="414"/>
      <c r="AF331" s="414"/>
      <c r="AG331" s="414"/>
      <c r="AH331" s="414"/>
      <c r="AI331" s="414"/>
      <c r="AJ331" s="414"/>
      <c r="AK331" s="414"/>
      <c r="AL331" s="414"/>
      <c r="AM331" s="292"/>
    </row>
    <row r="332" spans="1:39" ht="15.5" outlineLevel="1">
      <c r="A332" s="505">
        <v>18</v>
      </c>
      <c r="B332" s="315" t="s">
        <v>11</v>
      </c>
      <c r="C332" s="291" t="s">
        <v>25</v>
      </c>
      <c r="D332" s="295"/>
      <c r="E332" s="295"/>
      <c r="F332" s="295"/>
      <c r="G332" s="295"/>
      <c r="H332" s="295"/>
      <c r="I332" s="295" t="s">
        <v>718</v>
      </c>
      <c r="J332" s="295"/>
      <c r="K332" s="295"/>
      <c r="L332" s="295"/>
      <c r="M332" s="295"/>
      <c r="N332" s="295">
        <v>12</v>
      </c>
      <c r="O332" s="295"/>
      <c r="P332" s="295"/>
      <c r="Q332" s="295"/>
      <c r="R332" s="295"/>
      <c r="S332" s="295"/>
      <c r="T332" s="295" t="s">
        <v>718</v>
      </c>
      <c r="U332" s="295"/>
      <c r="V332" s="295"/>
      <c r="W332" s="295"/>
      <c r="X332" s="295"/>
      <c r="Y332" s="426"/>
      <c r="Z332" s="415"/>
      <c r="AA332" s="415"/>
      <c r="AB332" s="415"/>
      <c r="AC332" s="415"/>
      <c r="AD332" s="415"/>
      <c r="AE332" s="415"/>
      <c r="AF332" s="415"/>
      <c r="AG332" s="415"/>
      <c r="AH332" s="415"/>
      <c r="AI332" s="415"/>
      <c r="AJ332" s="415"/>
      <c r="AK332" s="415"/>
      <c r="AL332" s="415"/>
      <c r="AM332" s="296">
        <f>SUM(Y332:AL332)</f>
        <v>0</v>
      </c>
    </row>
    <row r="333" spans="1:39" ht="15.5" outlineLevel="1">
      <c r="B333" s="294" t="s">
        <v>249</v>
      </c>
      <c r="C333" s="291" t="s">
        <v>163</v>
      </c>
      <c r="D333" s="295"/>
      <c r="E333" s="295"/>
      <c r="F333" s="295"/>
      <c r="G333" s="295"/>
      <c r="H333" s="295"/>
      <c r="I333" s="295" t="s">
        <v>718</v>
      </c>
      <c r="J333" s="295"/>
      <c r="K333" s="295"/>
      <c r="L333" s="295"/>
      <c r="M333" s="295"/>
      <c r="N333" s="295">
        <f>N332</f>
        <v>12</v>
      </c>
      <c r="O333" s="295"/>
      <c r="P333" s="295"/>
      <c r="Q333" s="295"/>
      <c r="R333" s="295"/>
      <c r="S333" s="295"/>
      <c r="T333" s="295" t="s">
        <v>718</v>
      </c>
      <c r="U333" s="295"/>
      <c r="V333" s="295"/>
      <c r="W333" s="295"/>
      <c r="X333" s="295"/>
      <c r="Y333" s="411">
        <v>0</v>
      </c>
      <c r="Z333" s="411">
        <v>0</v>
      </c>
      <c r="AA333" s="411">
        <v>0</v>
      </c>
      <c r="AB333" s="411">
        <v>0</v>
      </c>
      <c r="AC333" s="411">
        <f t="shared" ref="AC333:AL333" si="98">AC332</f>
        <v>0</v>
      </c>
      <c r="AD333" s="411">
        <f t="shared" si="98"/>
        <v>0</v>
      </c>
      <c r="AE333" s="411">
        <f t="shared" si="98"/>
        <v>0</v>
      </c>
      <c r="AF333" s="411">
        <f t="shared" si="98"/>
        <v>0</v>
      </c>
      <c r="AG333" s="411">
        <f t="shared" si="98"/>
        <v>0</v>
      </c>
      <c r="AH333" s="411">
        <f t="shared" si="98"/>
        <v>0</v>
      </c>
      <c r="AI333" s="411">
        <f t="shared" si="98"/>
        <v>0</v>
      </c>
      <c r="AJ333" s="411">
        <f t="shared" si="98"/>
        <v>0</v>
      </c>
      <c r="AK333" s="411">
        <f t="shared" si="98"/>
        <v>0</v>
      </c>
      <c r="AL333" s="411">
        <f t="shared" si="98"/>
        <v>0</v>
      </c>
      <c r="AM333" s="297"/>
    </row>
    <row r="334" spans="1:39" ht="15.5" outlineLevel="1">
      <c r="A334" s="508"/>
      <c r="B334" s="315"/>
      <c r="C334" s="305"/>
      <c r="D334" s="291"/>
      <c r="E334" s="291"/>
      <c r="F334" s="291"/>
      <c r="G334" s="291"/>
      <c r="H334" s="291"/>
      <c r="I334" s="291"/>
      <c r="J334" s="291"/>
      <c r="K334" s="291"/>
      <c r="L334" s="291"/>
      <c r="M334" s="291"/>
      <c r="N334" s="291"/>
      <c r="O334" s="291"/>
      <c r="P334" s="291"/>
      <c r="Q334" s="291"/>
      <c r="R334" s="291"/>
      <c r="S334" s="291"/>
      <c r="T334" s="291"/>
      <c r="U334" s="291"/>
      <c r="V334" s="291"/>
      <c r="W334" s="291"/>
      <c r="X334" s="291"/>
      <c r="Y334" s="412"/>
      <c r="Z334" s="421"/>
      <c r="AA334" s="421"/>
      <c r="AB334" s="421"/>
      <c r="AC334" s="421"/>
      <c r="AD334" s="421"/>
      <c r="AE334" s="421"/>
      <c r="AF334" s="421"/>
      <c r="AG334" s="421"/>
      <c r="AH334" s="421"/>
      <c r="AI334" s="421"/>
      <c r="AJ334" s="421"/>
      <c r="AK334" s="421"/>
      <c r="AL334" s="421"/>
      <c r="AM334" s="306"/>
    </row>
    <row r="335" spans="1:39" ht="15.5" outlineLevel="1">
      <c r="A335" s="505">
        <v>19</v>
      </c>
      <c r="B335" s="315" t="s">
        <v>12</v>
      </c>
      <c r="C335" s="291" t="s">
        <v>25</v>
      </c>
      <c r="D335" s="295"/>
      <c r="E335" s="295"/>
      <c r="F335" s="295"/>
      <c r="G335" s="295"/>
      <c r="H335" s="295"/>
      <c r="I335" s="295" t="s">
        <v>718</v>
      </c>
      <c r="J335" s="295"/>
      <c r="K335" s="295"/>
      <c r="L335" s="295"/>
      <c r="M335" s="295"/>
      <c r="N335" s="295">
        <v>12</v>
      </c>
      <c r="O335" s="295"/>
      <c r="P335" s="295"/>
      <c r="Q335" s="295"/>
      <c r="R335" s="295"/>
      <c r="S335" s="295"/>
      <c r="T335" s="295" t="s">
        <v>718</v>
      </c>
      <c r="U335" s="295"/>
      <c r="V335" s="295"/>
      <c r="W335" s="295"/>
      <c r="X335" s="295"/>
      <c r="Y335" s="410"/>
      <c r="Z335" s="415"/>
      <c r="AA335" s="415"/>
      <c r="AB335" s="415"/>
      <c r="AC335" s="415"/>
      <c r="AD335" s="415"/>
      <c r="AE335" s="415"/>
      <c r="AF335" s="415"/>
      <c r="AG335" s="415"/>
      <c r="AH335" s="415"/>
      <c r="AI335" s="415"/>
      <c r="AJ335" s="415"/>
      <c r="AK335" s="415"/>
      <c r="AL335" s="415"/>
      <c r="AM335" s="296">
        <f>SUM(Y335:AL335)</f>
        <v>0</v>
      </c>
    </row>
    <row r="336" spans="1:39" ht="15.5" outlineLevel="1">
      <c r="B336" s="294" t="s">
        <v>249</v>
      </c>
      <c r="C336" s="291" t="s">
        <v>163</v>
      </c>
      <c r="D336" s="295"/>
      <c r="E336" s="295"/>
      <c r="F336" s="295"/>
      <c r="G336" s="295"/>
      <c r="H336" s="295"/>
      <c r="I336" s="295" t="s">
        <v>718</v>
      </c>
      <c r="J336" s="295"/>
      <c r="K336" s="295"/>
      <c r="L336" s="295"/>
      <c r="M336" s="295"/>
      <c r="N336" s="295">
        <f>N335</f>
        <v>12</v>
      </c>
      <c r="O336" s="295"/>
      <c r="P336" s="295"/>
      <c r="Q336" s="295"/>
      <c r="R336" s="295"/>
      <c r="S336" s="295"/>
      <c r="T336" s="295" t="s">
        <v>718</v>
      </c>
      <c r="U336" s="295"/>
      <c r="V336" s="295"/>
      <c r="W336" s="295"/>
      <c r="X336" s="295"/>
      <c r="Y336" s="411">
        <v>0</v>
      </c>
      <c r="Z336" s="411">
        <v>0</v>
      </c>
      <c r="AA336" s="411">
        <v>0</v>
      </c>
      <c r="AB336" s="411">
        <v>0</v>
      </c>
      <c r="AC336" s="411">
        <f t="shared" ref="AC336:AL336" si="99">AC335</f>
        <v>0</v>
      </c>
      <c r="AD336" s="411">
        <f t="shared" si="99"/>
        <v>0</v>
      </c>
      <c r="AE336" s="411">
        <f t="shared" si="99"/>
        <v>0</v>
      </c>
      <c r="AF336" s="411">
        <f t="shared" si="99"/>
        <v>0</v>
      </c>
      <c r="AG336" s="411">
        <f t="shared" si="99"/>
        <v>0</v>
      </c>
      <c r="AH336" s="411">
        <f t="shared" si="99"/>
        <v>0</v>
      </c>
      <c r="AI336" s="411">
        <f t="shared" si="99"/>
        <v>0</v>
      </c>
      <c r="AJ336" s="411">
        <f t="shared" si="99"/>
        <v>0</v>
      </c>
      <c r="AK336" s="411">
        <f t="shared" si="99"/>
        <v>0</v>
      </c>
      <c r="AL336" s="411">
        <f t="shared" si="99"/>
        <v>0</v>
      </c>
      <c r="AM336" s="297"/>
    </row>
    <row r="337" spans="1:39" ht="15.5" outlineLevel="1">
      <c r="B337" s="315"/>
      <c r="C337" s="305"/>
      <c r="D337" s="291"/>
      <c r="E337" s="291"/>
      <c r="F337" s="291"/>
      <c r="G337" s="291"/>
      <c r="H337" s="291"/>
      <c r="I337" s="291"/>
      <c r="J337" s="291"/>
      <c r="K337" s="291"/>
      <c r="L337" s="291"/>
      <c r="M337" s="291"/>
      <c r="N337" s="291"/>
      <c r="O337" s="291"/>
      <c r="P337" s="291"/>
      <c r="Q337" s="291"/>
      <c r="R337" s="291"/>
      <c r="S337" s="291"/>
      <c r="T337" s="291"/>
      <c r="U337" s="291"/>
      <c r="V337" s="291"/>
      <c r="W337" s="291"/>
      <c r="X337" s="291"/>
      <c r="Y337" s="422"/>
      <c r="Z337" s="422"/>
      <c r="AA337" s="412"/>
      <c r="AB337" s="412"/>
      <c r="AC337" s="412"/>
      <c r="AD337" s="412"/>
      <c r="AE337" s="412"/>
      <c r="AF337" s="412"/>
      <c r="AG337" s="412"/>
      <c r="AH337" s="412"/>
      <c r="AI337" s="412"/>
      <c r="AJ337" s="412"/>
      <c r="AK337" s="412"/>
      <c r="AL337" s="412"/>
      <c r="AM337" s="306"/>
    </row>
    <row r="338" spans="1:39" ht="15.5" outlineLevel="1">
      <c r="A338" s="505">
        <v>20</v>
      </c>
      <c r="B338" s="315" t="s">
        <v>13</v>
      </c>
      <c r="C338" s="291" t="s">
        <v>25</v>
      </c>
      <c r="D338" s="295"/>
      <c r="E338" s="295"/>
      <c r="F338" s="295"/>
      <c r="G338" s="295"/>
      <c r="H338" s="295"/>
      <c r="I338" s="295"/>
      <c r="J338" s="295"/>
      <c r="K338" s="295"/>
      <c r="L338" s="295"/>
      <c r="M338" s="295"/>
      <c r="N338" s="295">
        <v>12</v>
      </c>
      <c r="O338" s="295"/>
      <c r="P338" s="295"/>
      <c r="Q338" s="295"/>
      <c r="R338" s="295"/>
      <c r="S338" s="295"/>
      <c r="T338" s="295"/>
      <c r="U338" s="295"/>
      <c r="V338" s="295"/>
      <c r="W338" s="295"/>
      <c r="X338" s="295"/>
      <c r="Y338" s="410"/>
      <c r="Z338" s="415">
        <v>0.3</v>
      </c>
      <c r="AA338" s="415">
        <v>0.65</v>
      </c>
      <c r="AB338" s="415">
        <v>0.05</v>
      </c>
      <c r="AC338" s="469"/>
      <c r="AD338" s="415"/>
      <c r="AE338" s="415"/>
      <c r="AF338" s="415"/>
      <c r="AG338" s="415"/>
      <c r="AH338" s="415"/>
      <c r="AI338" s="415"/>
      <c r="AJ338" s="415"/>
      <c r="AK338" s="415"/>
      <c r="AL338" s="415"/>
      <c r="AM338" s="296">
        <f>SUM(Y338:AL338)</f>
        <v>1</v>
      </c>
    </row>
    <row r="339" spans="1:39" ht="15.5" outlineLevel="1">
      <c r="B339" s="294" t="s">
        <v>249</v>
      </c>
      <c r="C339" s="291" t="s">
        <v>163</v>
      </c>
      <c r="D339" s="295"/>
      <c r="E339" s="295"/>
      <c r="F339" s="295"/>
      <c r="G339" s="295"/>
      <c r="H339" s="295"/>
      <c r="I339" s="295">
        <v>141300</v>
      </c>
      <c r="J339" s="295"/>
      <c r="K339" s="295"/>
      <c r="L339" s="295"/>
      <c r="M339" s="295"/>
      <c r="N339" s="295">
        <f>N338</f>
        <v>12</v>
      </c>
      <c r="O339" s="295"/>
      <c r="P339" s="295"/>
      <c r="Q339" s="295"/>
      <c r="R339" s="295"/>
      <c r="S339" s="295"/>
      <c r="T339" s="295">
        <v>11.7135</v>
      </c>
      <c r="U339" s="295"/>
      <c r="V339" s="295"/>
      <c r="W339" s="295"/>
      <c r="X339" s="295"/>
      <c r="Y339" s="411">
        <v>0</v>
      </c>
      <c r="Z339" s="411">
        <v>0.3</v>
      </c>
      <c r="AA339" s="411">
        <v>0.65</v>
      </c>
      <c r="AB339" s="411">
        <v>0.05</v>
      </c>
      <c r="AC339" s="411">
        <f t="shared" ref="AC339:AL339" si="100">AC338</f>
        <v>0</v>
      </c>
      <c r="AD339" s="411">
        <f t="shared" si="100"/>
        <v>0</v>
      </c>
      <c r="AE339" s="411">
        <f t="shared" si="100"/>
        <v>0</v>
      </c>
      <c r="AF339" s="411">
        <f t="shared" si="100"/>
        <v>0</v>
      </c>
      <c r="AG339" s="411">
        <f t="shared" si="100"/>
        <v>0</v>
      </c>
      <c r="AH339" s="411">
        <f t="shared" si="100"/>
        <v>0</v>
      </c>
      <c r="AI339" s="411">
        <f t="shared" si="100"/>
        <v>0</v>
      </c>
      <c r="AJ339" s="411">
        <f t="shared" si="100"/>
        <v>0</v>
      </c>
      <c r="AK339" s="411">
        <f t="shared" si="100"/>
        <v>0</v>
      </c>
      <c r="AL339" s="411">
        <f t="shared" si="100"/>
        <v>0</v>
      </c>
      <c r="AM339" s="306"/>
    </row>
    <row r="340" spans="1:39" ht="15.5" outlineLevel="1">
      <c r="B340" s="315"/>
      <c r="C340" s="305"/>
      <c r="D340" s="291"/>
      <c r="E340" s="291"/>
      <c r="F340" s="291"/>
      <c r="G340" s="291"/>
      <c r="H340" s="291"/>
      <c r="I340" s="291"/>
      <c r="J340" s="291"/>
      <c r="K340" s="291"/>
      <c r="L340" s="291"/>
      <c r="M340" s="291"/>
      <c r="N340" s="318"/>
      <c r="O340" s="291"/>
      <c r="P340" s="291"/>
      <c r="Q340" s="291"/>
      <c r="R340" s="291"/>
      <c r="S340" s="291"/>
      <c r="T340" s="291"/>
      <c r="U340" s="291"/>
      <c r="V340" s="291"/>
      <c r="W340" s="291"/>
      <c r="X340" s="291"/>
      <c r="Y340" s="412"/>
      <c r="Z340" s="412"/>
      <c r="AA340" s="412"/>
      <c r="AB340" s="412"/>
      <c r="AC340" s="412"/>
      <c r="AD340" s="412"/>
      <c r="AE340" s="412"/>
      <c r="AF340" s="412"/>
      <c r="AG340" s="412"/>
      <c r="AH340" s="412"/>
      <c r="AI340" s="412"/>
      <c r="AJ340" s="412"/>
      <c r="AK340" s="412"/>
      <c r="AL340" s="412"/>
      <c r="AM340" s="306"/>
    </row>
    <row r="341" spans="1:39" ht="15.5" outlineLevel="1">
      <c r="A341" s="505">
        <v>21</v>
      </c>
      <c r="B341" s="315" t="s">
        <v>22</v>
      </c>
      <c r="C341" s="291" t="s">
        <v>25</v>
      </c>
      <c r="D341" s="295"/>
      <c r="E341" s="295"/>
      <c r="F341" s="295"/>
      <c r="G341" s="295"/>
      <c r="H341" s="295"/>
      <c r="I341" s="295">
        <v>1401472.10243102</v>
      </c>
      <c r="J341" s="295"/>
      <c r="K341" s="295"/>
      <c r="L341" s="295"/>
      <c r="M341" s="295"/>
      <c r="N341" s="295">
        <v>12</v>
      </c>
      <c r="O341" s="295"/>
      <c r="P341" s="295"/>
      <c r="Q341" s="295"/>
      <c r="R341" s="295"/>
      <c r="S341" s="295"/>
      <c r="T341" s="295">
        <v>279.63799772499999</v>
      </c>
      <c r="U341" s="295"/>
      <c r="V341" s="295"/>
      <c r="W341" s="295"/>
      <c r="X341" s="295"/>
      <c r="Y341" s="410"/>
      <c r="Z341" s="415">
        <v>0.3</v>
      </c>
      <c r="AA341" s="415">
        <v>0.65</v>
      </c>
      <c r="AB341" s="415">
        <v>0.05</v>
      </c>
      <c r="AC341" s="415"/>
      <c r="AD341" s="415"/>
      <c r="AE341" s="415"/>
      <c r="AF341" s="415"/>
      <c r="AG341" s="415"/>
      <c r="AH341" s="415"/>
      <c r="AI341" s="415"/>
      <c r="AJ341" s="415"/>
      <c r="AK341" s="415"/>
      <c r="AL341" s="415"/>
      <c r="AM341" s="296">
        <f>SUM(Y341:AL341)</f>
        <v>1</v>
      </c>
    </row>
    <row r="342" spans="1:39" ht="15.5" outlineLevel="1">
      <c r="B342" s="294" t="s">
        <v>249</v>
      </c>
      <c r="C342" s="291" t="s">
        <v>163</v>
      </c>
      <c r="D342" s="295"/>
      <c r="E342" s="295"/>
      <c r="F342" s="295"/>
      <c r="G342" s="295"/>
      <c r="H342" s="295"/>
      <c r="I342" s="295">
        <v>180855.01439999999</v>
      </c>
      <c r="J342" s="295"/>
      <c r="K342" s="295"/>
      <c r="L342" s="295"/>
      <c r="M342" s="295"/>
      <c r="N342" s="295">
        <f>N341</f>
        <v>12</v>
      </c>
      <c r="O342" s="295"/>
      <c r="P342" s="295"/>
      <c r="Q342" s="295"/>
      <c r="R342" s="295"/>
      <c r="S342" s="295"/>
      <c r="T342" s="295">
        <v>35.613754489999998</v>
      </c>
      <c r="U342" s="295"/>
      <c r="V342" s="295"/>
      <c r="W342" s="295"/>
      <c r="X342" s="295"/>
      <c r="Y342" s="411">
        <v>0</v>
      </c>
      <c r="Z342" s="411">
        <v>0.3</v>
      </c>
      <c r="AA342" s="411">
        <v>0.65</v>
      </c>
      <c r="AB342" s="411">
        <v>0.05</v>
      </c>
      <c r="AC342" s="411">
        <f t="shared" ref="AC342:AL342" si="101">AC341</f>
        <v>0</v>
      </c>
      <c r="AD342" s="411">
        <f t="shared" si="101"/>
        <v>0</v>
      </c>
      <c r="AE342" s="411">
        <f t="shared" si="101"/>
        <v>0</v>
      </c>
      <c r="AF342" s="411">
        <f t="shared" si="101"/>
        <v>0</v>
      </c>
      <c r="AG342" s="411">
        <f t="shared" si="101"/>
        <v>0</v>
      </c>
      <c r="AH342" s="411">
        <f t="shared" si="101"/>
        <v>0</v>
      </c>
      <c r="AI342" s="411">
        <f t="shared" si="101"/>
        <v>0</v>
      </c>
      <c r="AJ342" s="411">
        <f t="shared" si="101"/>
        <v>0</v>
      </c>
      <c r="AK342" s="411">
        <f t="shared" si="101"/>
        <v>0</v>
      </c>
      <c r="AL342" s="411">
        <f t="shared" si="101"/>
        <v>0</v>
      </c>
      <c r="AM342" s="297"/>
    </row>
    <row r="343" spans="1:39" ht="15.5" outlineLevel="1">
      <c r="B343" s="315"/>
      <c r="C343" s="305"/>
      <c r="D343" s="291"/>
      <c r="E343" s="291"/>
      <c r="F343" s="291"/>
      <c r="G343" s="291"/>
      <c r="H343" s="291"/>
      <c r="I343" s="291"/>
      <c r="J343" s="291"/>
      <c r="K343" s="291"/>
      <c r="L343" s="291"/>
      <c r="M343" s="291"/>
      <c r="N343" s="291"/>
      <c r="O343" s="291"/>
      <c r="P343" s="291"/>
      <c r="Q343" s="291"/>
      <c r="R343" s="291"/>
      <c r="S343" s="291"/>
      <c r="T343" s="291"/>
      <c r="U343" s="291"/>
      <c r="V343" s="291"/>
      <c r="W343" s="291"/>
      <c r="X343" s="291"/>
      <c r="Y343" s="422"/>
      <c r="Z343" s="412"/>
      <c r="AA343" s="412"/>
      <c r="AB343" s="412"/>
      <c r="AC343" s="412"/>
      <c r="AD343" s="412"/>
      <c r="AE343" s="412"/>
      <c r="AF343" s="412"/>
      <c r="AG343" s="412"/>
      <c r="AH343" s="412"/>
      <c r="AI343" s="412"/>
      <c r="AJ343" s="412"/>
      <c r="AK343" s="412"/>
      <c r="AL343" s="412"/>
      <c r="AM343" s="306"/>
    </row>
    <row r="344" spans="1:39" ht="15.5" outlineLevel="1">
      <c r="A344" s="505">
        <v>22</v>
      </c>
      <c r="B344" s="315" t="s">
        <v>9</v>
      </c>
      <c r="C344" s="291" t="s">
        <v>25</v>
      </c>
      <c r="D344" s="295"/>
      <c r="E344" s="295"/>
      <c r="F344" s="295"/>
      <c r="G344" s="295"/>
      <c r="H344" s="295"/>
      <c r="I344" s="295" t="s">
        <v>718</v>
      </c>
      <c r="J344" s="295"/>
      <c r="K344" s="295"/>
      <c r="L344" s="295"/>
      <c r="M344" s="295"/>
      <c r="N344" s="291"/>
      <c r="O344" s="295"/>
      <c r="P344" s="295"/>
      <c r="Q344" s="295"/>
      <c r="R344" s="295"/>
      <c r="S344" s="295"/>
      <c r="T344" s="295" t="s">
        <v>718</v>
      </c>
      <c r="U344" s="295"/>
      <c r="V344" s="295"/>
      <c r="W344" s="295"/>
      <c r="X344" s="295"/>
      <c r="Y344" s="410"/>
      <c r="Z344" s="415"/>
      <c r="AA344" s="415"/>
      <c r="AB344" s="415"/>
      <c r="AC344" s="415"/>
      <c r="AD344" s="415"/>
      <c r="AE344" s="415"/>
      <c r="AF344" s="415"/>
      <c r="AG344" s="415"/>
      <c r="AH344" s="415"/>
      <c r="AI344" s="415"/>
      <c r="AJ344" s="415"/>
      <c r="AK344" s="415"/>
      <c r="AL344" s="415"/>
      <c r="AM344" s="296">
        <f>SUM(Y344:AL344)</f>
        <v>0</v>
      </c>
    </row>
    <row r="345" spans="1:39" ht="15.5" outlineLevel="1">
      <c r="B345" s="294" t="s">
        <v>249</v>
      </c>
      <c r="C345" s="291" t="s">
        <v>163</v>
      </c>
      <c r="D345" s="295"/>
      <c r="E345" s="295"/>
      <c r="F345" s="295"/>
      <c r="G345" s="295"/>
      <c r="H345" s="295"/>
      <c r="I345" s="295" t="s">
        <v>718</v>
      </c>
      <c r="J345" s="295"/>
      <c r="K345" s="295"/>
      <c r="L345" s="295"/>
      <c r="M345" s="295"/>
      <c r="N345" s="291"/>
      <c r="O345" s="295"/>
      <c r="P345" s="295"/>
      <c r="Q345" s="295"/>
      <c r="R345" s="295"/>
      <c r="S345" s="295"/>
      <c r="T345" s="295" t="s">
        <v>718</v>
      </c>
      <c r="U345" s="295"/>
      <c r="V345" s="295"/>
      <c r="W345" s="295"/>
      <c r="X345" s="295"/>
      <c r="Y345" s="411">
        <v>0</v>
      </c>
      <c r="Z345" s="411">
        <v>0</v>
      </c>
      <c r="AA345" s="411">
        <v>0</v>
      </c>
      <c r="AB345" s="411">
        <v>0</v>
      </c>
      <c r="AC345" s="411">
        <f t="shared" ref="AC345:AL345" si="102">AC344</f>
        <v>0</v>
      </c>
      <c r="AD345" s="411">
        <f t="shared" si="102"/>
        <v>0</v>
      </c>
      <c r="AE345" s="411">
        <f t="shared" si="102"/>
        <v>0</v>
      </c>
      <c r="AF345" s="411">
        <f t="shared" si="102"/>
        <v>0</v>
      </c>
      <c r="AG345" s="411">
        <f t="shared" si="102"/>
        <v>0</v>
      </c>
      <c r="AH345" s="411">
        <f t="shared" si="102"/>
        <v>0</v>
      </c>
      <c r="AI345" s="411">
        <f t="shared" si="102"/>
        <v>0</v>
      </c>
      <c r="AJ345" s="411">
        <f t="shared" si="102"/>
        <v>0</v>
      </c>
      <c r="AK345" s="411">
        <f t="shared" si="102"/>
        <v>0</v>
      </c>
      <c r="AL345" s="411">
        <f t="shared" si="102"/>
        <v>0</v>
      </c>
      <c r="AM345" s="306"/>
    </row>
    <row r="346" spans="1:39" ht="15.5" outlineLevel="1">
      <c r="B346" s="315"/>
      <c r="C346" s="305"/>
      <c r="D346" s="291"/>
      <c r="E346" s="291"/>
      <c r="F346" s="291"/>
      <c r="G346" s="291"/>
      <c r="H346" s="291"/>
      <c r="I346" s="291"/>
      <c r="J346" s="291"/>
      <c r="K346" s="291"/>
      <c r="L346" s="291"/>
      <c r="M346" s="291"/>
      <c r="N346" s="291"/>
      <c r="O346" s="291"/>
      <c r="P346" s="291"/>
      <c r="Q346" s="291"/>
      <c r="R346" s="291"/>
      <c r="S346" s="291"/>
      <c r="T346" s="291"/>
      <c r="U346" s="291"/>
      <c r="V346" s="291"/>
      <c r="W346" s="291"/>
      <c r="X346" s="291"/>
      <c r="Y346" s="412"/>
      <c r="Z346" s="412"/>
      <c r="AA346" s="412"/>
      <c r="AB346" s="412"/>
      <c r="AC346" s="412"/>
      <c r="AD346" s="412"/>
      <c r="AE346" s="412"/>
      <c r="AF346" s="412"/>
      <c r="AG346" s="412"/>
      <c r="AH346" s="412"/>
      <c r="AI346" s="412"/>
      <c r="AJ346" s="412"/>
      <c r="AK346" s="412"/>
      <c r="AL346" s="412"/>
      <c r="AM346" s="306"/>
    </row>
    <row r="347" spans="1:39" ht="15.5" outlineLevel="1">
      <c r="A347" s="506"/>
      <c r="B347" s="288" t="s">
        <v>14</v>
      </c>
      <c r="C347" s="289"/>
      <c r="D347" s="290"/>
      <c r="E347" s="290"/>
      <c r="F347" s="290"/>
      <c r="G347" s="290"/>
      <c r="H347" s="290"/>
      <c r="I347" s="290"/>
      <c r="J347" s="290"/>
      <c r="K347" s="290"/>
      <c r="L347" s="290"/>
      <c r="M347" s="290"/>
      <c r="N347" s="290"/>
      <c r="O347" s="290"/>
      <c r="P347" s="289"/>
      <c r="Q347" s="289"/>
      <c r="R347" s="289"/>
      <c r="S347" s="289"/>
      <c r="T347" s="289"/>
      <c r="U347" s="289"/>
      <c r="V347" s="289"/>
      <c r="W347" s="289"/>
      <c r="X347" s="289"/>
      <c r="Y347" s="414"/>
      <c r="Z347" s="414"/>
      <c r="AA347" s="414"/>
      <c r="AB347" s="414"/>
      <c r="AC347" s="414"/>
      <c r="AD347" s="414"/>
      <c r="AE347" s="414"/>
      <c r="AF347" s="414"/>
      <c r="AG347" s="414"/>
      <c r="AH347" s="414"/>
      <c r="AI347" s="414"/>
      <c r="AJ347" s="414"/>
      <c r="AK347" s="414"/>
      <c r="AL347" s="414"/>
      <c r="AM347" s="292"/>
    </row>
    <row r="348" spans="1:39" ht="15.5" outlineLevel="1">
      <c r="A348" s="505">
        <v>23</v>
      </c>
      <c r="B348" s="315" t="s">
        <v>14</v>
      </c>
      <c r="C348" s="291" t="s">
        <v>25</v>
      </c>
      <c r="D348" s="295"/>
      <c r="E348" s="295"/>
      <c r="F348" s="295"/>
      <c r="G348" s="295"/>
      <c r="H348" s="295"/>
      <c r="I348" s="295">
        <v>129033.4649086</v>
      </c>
      <c r="J348" s="295"/>
      <c r="K348" s="295"/>
      <c r="L348" s="295"/>
      <c r="M348" s="295"/>
      <c r="N348" s="291"/>
      <c r="O348" s="295"/>
      <c r="P348" s="295"/>
      <c r="Q348" s="295"/>
      <c r="R348" s="295"/>
      <c r="S348" s="295"/>
      <c r="T348" s="295">
        <v>24.697805370000001</v>
      </c>
      <c r="U348" s="295"/>
      <c r="V348" s="295"/>
      <c r="W348" s="295"/>
      <c r="X348" s="295"/>
      <c r="Y348" s="470">
        <v>1</v>
      </c>
      <c r="Z348" s="410"/>
      <c r="AA348" s="410"/>
      <c r="AB348" s="410"/>
      <c r="AC348" s="410"/>
      <c r="AD348" s="410"/>
      <c r="AE348" s="410"/>
      <c r="AF348" s="410"/>
      <c r="AG348" s="410"/>
      <c r="AH348" s="410"/>
      <c r="AI348" s="410"/>
      <c r="AJ348" s="410"/>
      <c r="AK348" s="410"/>
      <c r="AL348" s="410"/>
      <c r="AM348" s="296">
        <f>SUM(Y348:AL348)</f>
        <v>1</v>
      </c>
    </row>
    <row r="349" spans="1:39" ht="15.5" outlineLevel="1">
      <c r="B349" s="294" t="s">
        <v>249</v>
      </c>
      <c r="C349" s="291" t="s">
        <v>163</v>
      </c>
      <c r="D349" s="295"/>
      <c r="E349" s="295"/>
      <c r="F349" s="295"/>
      <c r="G349" s="295"/>
      <c r="H349" s="295"/>
      <c r="I349" s="295">
        <v>456.5668144</v>
      </c>
      <c r="J349" s="295"/>
      <c r="K349" s="295"/>
      <c r="L349" s="295"/>
      <c r="M349" s="295"/>
      <c r="N349" s="468"/>
      <c r="O349" s="295"/>
      <c r="P349" s="295"/>
      <c r="Q349" s="295"/>
      <c r="R349" s="295"/>
      <c r="S349" s="295"/>
      <c r="T349" s="295">
        <v>2.3789187E-2</v>
      </c>
      <c r="U349" s="295"/>
      <c r="V349" s="295"/>
      <c r="W349" s="295"/>
      <c r="X349" s="295"/>
      <c r="Y349" s="411">
        <v>1</v>
      </c>
      <c r="Z349" s="411">
        <v>0</v>
      </c>
      <c r="AA349" s="411">
        <v>0</v>
      </c>
      <c r="AB349" s="411">
        <v>0</v>
      </c>
      <c r="AC349" s="411">
        <f t="shared" ref="AC349:AL349" si="103">AC348</f>
        <v>0</v>
      </c>
      <c r="AD349" s="411">
        <f t="shared" si="103"/>
        <v>0</v>
      </c>
      <c r="AE349" s="411">
        <f t="shared" si="103"/>
        <v>0</v>
      </c>
      <c r="AF349" s="411">
        <f t="shared" si="103"/>
        <v>0</v>
      </c>
      <c r="AG349" s="411">
        <f t="shared" si="103"/>
        <v>0</v>
      </c>
      <c r="AH349" s="411">
        <f t="shared" si="103"/>
        <v>0</v>
      </c>
      <c r="AI349" s="411">
        <f t="shared" si="103"/>
        <v>0</v>
      </c>
      <c r="AJ349" s="411">
        <f t="shared" si="103"/>
        <v>0</v>
      </c>
      <c r="AK349" s="411">
        <f t="shared" si="103"/>
        <v>0</v>
      </c>
      <c r="AL349" s="411">
        <f t="shared" si="103"/>
        <v>0</v>
      </c>
      <c r="AM349" s="297"/>
    </row>
    <row r="350" spans="1:39" ht="15.5" outlineLevel="1">
      <c r="B350" s="315"/>
      <c r="C350" s="305"/>
      <c r="D350" s="291"/>
      <c r="E350" s="291"/>
      <c r="F350" s="291"/>
      <c r="G350" s="291"/>
      <c r="H350" s="291"/>
      <c r="I350" s="291"/>
      <c r="J350" s="291"/>
      <c r="K350" s="291"/>
      <c r="L350" s="291"/>
      <c r="M350" s="291"/>
      <c r="N350" s="291"/>
      <c r="O350" s="291"/>
      <c r="P350" s="291"/>
      <c r="Q350" s="291"/>
      <c r="R350" s="291"/>
      <c r="S350" s="291"/>
      <c r="T350" s="291"/>
      <c r="U350" s="291"/>
      <c r="V350" s="291"/>
      <c r="W350" s="291"/>
      <c r="X350" s="291"/>
      <c r="Y350" s="412"/>
      <c r="Z350" s="412"/>
      <c r="AA350" s="412"/>
      <c r="AB350" s="412"/>
      <c r="AC350" s="412"/>
      <c r="AD350" s="412"/>
      <c r="AE350" s="412"/>
      <c r="AF350" s="412"/>
      <c r="AG350" s="412"/>
      <c r="AH350" s="412"/>
      <c r="AI350" s="412"/>
      <c r="AJ350" s="412"/>
      <c r="AK350" s="412"/>
      <c r="AL350" s="412"/>
      <c r="AM350" s="306"/>
    </row>
    <row r="351" spans="1:39" s="293" customFormat="1" ht="15.5" outlineLevel="1">
      <c r="A351" s="506"/>
      <c r="B351" s="288" t="s">
        <v>487</v>
      </c>
      <c r="C351" s="289"/>
      <c r="D351" s="290"/>
      <c r="E351" s="290"/>
      <c r="F351" s="290"/>
      <c r="G351" s="290"/>
      <c r="H351" s="290"/>
      <c r="I351" s="290"/>
      <c r="J351" s="290"/>
      <c r="K351" s="290"/>
      <c r="L351" s="290"/>
      <c r="M351" s="290"/>
      <c r="N351" s="290"/>
      <c r="O351" s="290"/>
      <c r="P351" s="289"/>
      <c r="Q351" s="289"/>
      <c r="R351" s="289"/>
      <c r="S351" s="289"/>
      <c r="T351" s="289"/>
      <c r="U351" s="289"/>
      <c r="V351" s="289"/>
      <c r="W351" s="289"/>
      <c r="X351" s="289"/>
      <c r="Y351" s="414"/>
      <c r="Z351" s="414"/>
      <c r="AA351" s="414"/>
      <c r="AB351" s="414"/>
      <c r="AC351" s="414"/>
      <c r="AD351" s="414"/>
      <c r="AE351" s="414"/>
      <c r="AF351" s="414"/>
      <c r="AG351" s="414"/>
      <c r="AH351" s="414"/>
      <c r="AI351" s="414"/>
      <c r="AJ351" s="414"/>
      <c r="AK351" s="414"/>
      <c r="AL351" s="414"/>
      <c r="AM351" s="292"/>
    </row>
    <row r="352" spans="1:39" s="283" customFormat="1" ht="15.5" outlineLevel="1">
      <c r="A352" s="505">
        <v>24</v>
      </c>
      <c r="B352" s="315" t="s">
        <v>14</v>
      </c>
      <c r="C352" s="291" t="s">
        <v>25</v>
      </c>
      <c r="D352" s="295"/>
      <c r="E352" s="295"/>
      <c r="F352" s="295"/>
      <c r="G352" s="295"/>
      <c r="H352" s="295"/>
      <c r="I352" s="295"/>
      <c r="J352" s="295"/>
      <c r="K352" s="295"/>
      <c r="L352" s="295"/>
      <c r="M352" s="295"/>
      <c r="N352" s="291"/>
      <c r="O352" s="295"/>
      <c r="P352" s="295"/>
      <c r="Q352" s="295"/>
      <c r="R352" s="295"/>
      <c r="S352" s="295"/>
      <c r="T352" s="295"/>
      <c r="U352" s="295"/>
      <c r="V352" s="295"/>
      <c r="W352" s="295"/>
      <c r="X352" s="295"/>
      <c r="Y352" s="410"/>
      <c r="Z352" s="410"/>
      <c r="AA352" s="410"/>
      <c r="AB352" s="410"/>
      <c r="AC352" s="410"/>
      <c r="AD352" s="410"/>
      <c r="AE352" s="410"/>
      <c r="AF352" s="410"/>
      <c r="AG352" s="410"/>
      <c r="AH352" s="410"/>
      <c r="AI352" s="410"/>
      <c r="AJ352" s="410"/>
      <c r="AK352" s="410"/>
      <c r="AL352" s="410"/>
      <c r="AM352" s="296">
        <f>SUM(Y352:AL352)</f>
        <v>0</v>
      </c>
    </row>
    <row r="353" spans="1:39" s="283" customFormat="1" ht="15.5" outlineLevel="1">
      <c r="A353" s="505"/>
      <c r="B353" s="315" t="s">
        <v>249</v>
      </c>
      <c r="C353" s="291" t="s">
        <v>163</v>
      </c>
      <c r="D353" s="295"/>
      <c r="E353" s="295"/>
      <c r="F353" s="295"/>
      <c r="G353" s="295"/>
      <c r="H353" s="295"/>
      <c r="I353" s="295"/>
      <c r="J353" s="295"/>
      <c r="K353" s="295"/>
      <c r="L353" s="295"/>
      <c r="M353" s="295"/>
      <c r="N353" s="468"/>
      <c r="O353" s="295"/>
      <c r="P353" s="295"/>
      <c r="Q353" s="295"/>
      <c r="R353" s="295"/>
      <c r="S353" s="295"/>
      <c r="T353" s="295"/>
      <c r="U353" s="295"/>
      <c r="V353" s="295"/>
      <c r="W353" s="295"/>
      <c r="X353" s="295"/>
      <c r="Y353" s="411">
        <v>0</v>
      </c>
      <c r="Z353" s="411">
        <v>0</v>
      </c>
      <c r="AA353" s="411">
        <v>0</v>
      </c>
      <c r="AB353" s="411">
        <v>0</v>
      </c>
      <c r="AC353" s="411">
        <f t="shared" ref="AC353:AL353" si="104">AC352</f>
        <v>0</v>
      </c>
      <c r="AD353" s="411">
        <f t="shared" si="104"/>
        <v>0</v>
      </c>
      <c r="AE353" s="411">
        <f t="shared" si="104"/>
        <v>0</v>
      </c>
      <c r="AF353" s="411">
        <f t="shared" si="104"/>
        <v>0</v>
      </c>
      <c r="AG353" s="411">
        <f t="shared" si="104"/>
        <v>0</v>
      </c>
      <c r="AH353" s="411">
        <f t="shared" si="104"/>
        <v>0</v>
      </c>
      <c r="AI353" s="411">
        <f t="shared" si="104"/>
        <v>0</v>
      </c>
      <c r="AJ353" s="411">
        <f t="shared" si="104"/>
        <v>0</v>
      </c>
      <c r="AK353" s="411">
        <f t="shared" si="104"/>
        <v>0</v>
      </c>
      <c r="AL353" s="411">
        <f t="shared" si="104"/>
        <v>0</v>
      </c>
      <c r="AM353" s="297"/>
    </row>
    <row r="354" spans="1:39" s="283" customFormat="1" ht="15.5" outlineLevel="1">
      <c r="A354" s="505"/>
      <c r="B354" s="315"/>
      <c r="C354" s="305"/>
      <c r="D354" s="291"/>
      <c r="E354" s="291"/>
      <c r="F354" s="291"/>
      <c r="G354" s="291"/>
      <c r="H354" s="291"/>
      <c r="I354" s="291"/>
      <c r="J354" s="291"/>
      <c r="K354" s="291"/>
      <c r="L354" s="291"/>
      <c r="M354" s="291"/>
      <c r="N354" s="291"/>
      <c r="O354" s="291"/>
      <c r="P354" s="291"/>
      <c r="Q354" s="291"/>
      <c r="R354" s="291"/>
      <c r="S354" s="291"/>
      <c r="T354" s="291"/>
      <c r="U354" s="291"/>
      <c r="V354" s="291"/>
      <c r="W354" s="291"/>
      <c r="X354" s="291"/>
      <c r="Y354" s="412"/>
      <c r="Z354" s="412"/>
      <c r="AA354" s="412"/>
      <c r="AB354" s="412"/>
      <c r="AC354" s="412"/>
      <c r="AD354" s="412"/>
      <c r="AE354" s="412"/>
      <c r="AF354" s="412"/>
      <c r="AG354" s="412"/>
      <c r="AH354" s="412"/>
      <c r="AI354" s="412"/>
      <c r="AJ354" s="412"/>
      <c r="AK354" s="412"/>
      <c r="AL354" s="412"/>
      <c r="AM354" s="306"/>
    </row>
    <row r="355" spans="1:39" s="283" customFormat="1" ht="15.5" outlineLevel="1">
      <c r="A355" s="505">
        <v>25</v>
      </c>
      <c r="B355" s="314" t="s">
        <v>21</v>
      </c>
      <c r="C355" s="291" t="s">
        <v>25</v>
      </c>
      <c r="D355" s="295"/>
      <c r="E355" s="295"/>
      <c r="F355" s="295"/>
      <c r="G355" s="295"/>
      <c r="H355" s="295"/>
      <c r="I355" s="295"/>
      <c r="J355" s="295"/>
      <c r="K355" s="295"/>
      <c r="L355" s="295"/>
      <c r="M355" s="295"/>
      <c r="N355" s="295">
        <v>0</v>
      </c>
      <c r="O355" s="295"/>
      <c r="P355" s="295"/>
      <c r="Q355" s="295"/>
      <c r="R355" s="295"/>
      <c r="S355" s="295"/>
      <c r="T355" s="295"/>
      <c r="U355" s="295"/>
      <c r="V355" s="295"/>
      <c r="W355" s="295"/>
      <c r="X355" s="295"/>
      <c r="Y355" s="415"/>
      <c r="Z355" s="415"/>
      <c r="AA355" s="415"/>
      <c r="AB355" s="415"/>
      <c r="AC355" s="415"/>
      <c r="AD355" s="415"/>
      <c r="AE355" s="415"/>
      <c r="AF355" s="415"/>
      <c r="AG355" s="415"/>
      <c r="AH355" s="415"/>
      <c r="AI355" s="415"/>
      <c r="AJ355" s="415"/>
      <c r="AK355" s="415"/>
      <c r="AL355" s="415"/>
      <c r="AM355" s="296">
        <f>SUM(Y355:AL355)</f>
        <v>0</v>
      </c>
    </row>
    <row r="356" spans="1:39" s="283" customFormat="1" ht="15.5" outlineLevel="1">
      <c r="A356" s="505"/>
      <c r="B356" s="315" t="s">
        <v>249</v>
      </c>
      <c r="C356" s="291" t="s">
        <v>163</v>
      </c>
      <c r="D356" s="295"/>
      <c r="E356" s="295"/>
      <c r="F356" s="295"/>
      <c r="G356" s="295"/>
      <c r="H356" s="295"/>
      <c r="I356" s="295"/>
      <c r="J356" s="295"/>
      <c r="K356" s="295"/>
      <c r="L356" s="295"/>
      <c r="M356" s="295"/>
      <c r="N356" s="295">
        <f>N355</f>
        <v>0</v>
      </c>
      <c r="O356" s="295"/>
      <c r="P356" s="295"/>
      <c r="Q356" s="295"/>
      <c r="R356" s="295"/>
      <c r="S356" s="295"/>
      <c r="T356" s="295"/>
      <c r="U356" s="295"/>
      <c r="V356" s="295"/>
      <c r="W356" s="295"/>
      <c r="X356" s="295"/>
      <c r="Y356" s="411">
        <v>0</v>
      </c>
      <c r="Z356" s="411">
        <v>0</v>
      </c>
      <c r="AA356" s="411">
        <v>0</v>
      </c>
      <c r="AB356" s="411">
        <v>0</v>
      </c>
      <c r="AC356" s="411">
        <f t="shared" ref="AC356:AL356" si="105">AC355</f>
        <v>0</v>
      </c>
      <c r="AD356" s="411">
        <f t="shared" si="105"/>
        <v>0</v>
      </c>
      <c r="AE356" s="411">
        <f t="shared" si="105"/>
        <v>0</v>
      </c>
      <c r="AF356" s="411">
        <f t="shared" si="105"/>
        <v>0</v>
      </c>
      <c r="AG356" s="411">
        <f t="shared" si="105"/>
        <v>0</v>
      </c>
      <c r="AH356" s="411">
        <f t="shared" si="105"/>
        <v>0</v>
      </c>
      <c r="AI356" s="411">
        <f t="shared" si="105"/>
        <v>0</v>
      </c>
      <c r="AJ356" s="411">
        <f t="shared" si="105"/>
        <v>0</v>
      </c>
      <c r="AK356" s="411">
        <f t="shared" si="105"/>
        <v>0</v>
      </c>
      <c r="AL356" s="411">
        <f t="shared" si="105"/>
        <v>0</v>
      </c>
      <c r="AM356" s="311"/>
    </row>
    <row r="357" spans="1:39" s="283" customFormat="1" ht="15.5" outlineLevel="1">
      <c r="A357" s="505"/>
      <c r="B357" s="314"/>
      <c r="C357" s="312"/>
      <c r="D357" s="291"/>
      <c r="E357" s="291"/>
      <c r="F357" s="291"/>
      <c r="G357" s="291"/>
      <c r="H357" s="291"/>
      <c r="I357" s="291"/>
      <c r="J357" s="291"/>
      <c r="K357" s="291"/>
      <c r="L357" s="291"/>
      <c r="M357" s="291"/>
      <c r="N357" s="291"/>
      <c r="O357" s="291"/>
      <c r="P357" s="291"/>
      <c r="Q357" s="291"/>
      <c r="R357" s="291"/>
      <c r="S357" s="291"/>
      <c r="T357" s="291"/>
      <c r="U357" s="291"/>
      <c r="V357" s="291"/>
      <c r="W357" s="291"/>
      <c r="X357" s="291"/>
      <c r="Y357" s="416"/>
      <c r="Z357" s="417"/>
      <c r="AA357" s="416"/>
      <c r="AB357" s="416"/>
      <c r="AC357" s="416"/>
      <c r="AD357" s="416"/>
      <c r="AE357" s="416"/>
      <c r="AF357" s="416"/>
      <c r="AG357" s="416"/>
      <c r="AH357" s="416"/>
      <c r="AI357" s="416"/>
      <c r="AJ357" s="416"/>
      <c r="AK357" s="416"/>
      <c r="AL357" s="416"/>
      <c r="AM357" s="313"/>
    </row>
    <row r="358" spans="1:39" ht="15.5" outlineLevel="1">
      <c r="A358" s="506"/>
      <c r="B358" s="288" t="s">
        <v>15</v>
      </c>
      <c r="C358" s="320"/>
      <c r="D358" s="290"/>
      <c r="E358" s="289"/>
      <c r="F358" s="289"/>
      <c r="G358" s="289"/>
      <c r="H358" s="289"/>
      <c r="I358" s="289"/>
      <c r="J358" s="289"/>
      <c r="K358" s="289"/>
      <c r="L358" s="289"/>
      <c r="M358" s="289"/>
      <c r="N358" s="291"/>
      <c r="O358" s="289"/>
      <c r="P358" s="289"/>
      <c r="Q358" s="289"/>
      <c r="R358" s="289"/>
      <c r="S358" s="289"/>
      <c r="T358" s="289"/>
      <c r="U358" s="289"/>
      <c r="V358" s="289"/>
      <c r="W358" s="289"/>
      <c r="X358" s="289"/>
      <c r="Y358" s="414"/>
      <c r="Z358" s="414"/>
      <c r="AA358" s="414"/>
      <c r="AB358" s="414"/>
      <c r="AC358" s="414"/>
      <c r="AD358" s="414"/>
      <c r="AE358" s="414"/>
      <c r="AF358" s="414"/>
      <c r="AG358" s="414"/>
      <c r="AH358" s="414"/>
      <c r="AI358" s="414"/>
      <c r="AJ358" s="414"/>
      <c r="AK358" s="414"/>
      <c r="AL358" s="414"/>
      <c r="AM358" s="292"/>
    </row>
    <row r="359" spans="1:39" ht="15.5" outlineLevel="1">
      <c r="A359" s="505">
        <v>26</v>
      </c>
      <c r="B359" s="321" t="s">
        <v>16</v>
      </c>
      <c r="C359" s="291" t="s">
        <v>25</v>
      </c>
      <c r="D359" s="295"/>
      <c r="E359" s="295"/>
      <c r="F359" s="295"/>
      <c r="G359" s="295"/>
      <c r="H359" s="295"/>
      <c r="I359" s="295" t="s">
        <v>718</v>
      </c>
      <c r="J359" s="295"/>
      <c r="K359" s="295"/>
      <c r="L359" s="295"/>
      <c r="M359" s="295"/>
      <c r="N359" s="295">
        <v>12</v>
      </c>
      <c r="O359" s="295"/>
      <c r="P359" s="295"/>
      <c r="Q359" s="295"/>
      <c r="R359" s="295"/>
      <c r="S359" s="295"/>
      <c r="T359" s="295" t="s">
        <v>718</v>
      </c>
      <c r="U359" s="295"/>
      <c r="V359" s="295"/>
      <c r="W359" s="295"/>
      <c r="X359" s="295"/>
      <c r="Y359" s="426"/>
      <c r="Z359" s="415"/>
      <c r="AA359" s="415"/>
      <c r="AB359" s="415"/>
      <c r="AC359" s="415"/>
      <c r="AD359" s="415"/>
      <c r="AE359" s="415"/>
      <c r="AF359" s="415"/>
      <c r="AG359" s="415"/>
      <c r="AH359" s="415"/>
      <c r="AI359" s="415"/>
      <c r="AJ359" s="415"/>
      <c r="AK359" s="415"/>
      <c r="AL359" s="415"/>
      <c r="AM359" s="296">
        <f>SUM(Y359:AL359)</f>
        <v>0</v>
      </c>
    </row>
    <row r="360" spans="1:39" ht="15.5" outlineLevel="1">
      <c r="B360" s="294" t="s">
        <v>249</v>
      </c>
      <c r="C360" s="291" t="s">
        <v>163</v>
      </c>
      <c r="D360" s="295"/>
      <c r="E360" s="295"/>
      <c r="F360" s="295"/>
      <c r="G360" s="295"/>
      <c r="H360" s="295"/>
      <c r="I360" s="295" t="s">
        <v>718</v>
      </c>
      <c r="J360" s="295"/>
      <c r="K360" s="295"/>
      <c r="L360" s="295"/>
      <c r="M360" s="295"/>
      <c r="N360" s="295">
        <f>N359</f>
        <v>12</v>
      </c>
      <c r="O360" s="295"/>
      <c r="P360" s="295"/>
      <c r="Q360" s="295"/>
      <c r="R360" s="295"/>
      <c r="S360" s="295"/>
      <c r="T360" s="295" t="s">
        <v>718</v>
      </c>
      <c r="U360" s="295"/>
      <c r="V360" s="295"/>
      <c r="W360" s="295"/>
      <c r="X360" s="295"/>
      <c r="Y360" s="411">
        <v>0</v>
      </c>
      <c r="Z360" s="411">
        <v>0</v>
      </c>
      <c r="AA360" s="411">
        <v>0</v>
      </c>
      <c r="AB360" s="411">
        <v>0</v>
      </c>
      <c r="AC360" s="411">
        <f t="shared" ref="AC360:AL360" si="106">AC359</f>
        <v>0</v>
      </c>
      <c r="AD360" s="411">
        <f t="shared" si="106"/>
        <v>0</v>
      </c>
      <c r="AE360" s="411">
        <f t="shared" si="106"/>
        <v>0</v>
      </c>
      <c r="AF360" s="411">
        <f t="shared" si="106"/>
        <v>0</v>
      </c>
      <c r="AG360" s="411">
        <f t="shared" si="106"/>
        <v>0</v>
      </c>
      <c r="AH360" s="411">
        <f t="shared" si="106"/>
        <v>0</v>
      </c>
      <c r="AI360" s="411">
        <f t="shared" si="106"/>
        <v>0</v>
      </c>
      <c r="AJ360" s="411">
        <f t="shared" si="106"/>
        <v>0</v>
      </c>
      <c r="AK360" s="411">
        <f t="shared" si="106"/>
        <v>0</v>
      </c>
      <c r="AL360" s="411">
        <f t="shared" si="106"/>
        <v>0</v>
      </c>
      <c r="AM360" s="306"/>
    </row>
    <row r="361" spans="1:39" ht="15.5" outlineLevel="1">
      <c r="A361" s="508"/>
      <c r="B361" s="322"/>
      <c r="C361" s="291"/>
      <c r="D361" s="291"/>
      <c r="E361" s="291"/>
      <c r="F361" s="291"/>
      <c r="G361" s="291"/>
      <c r="H361" s="291"/>
      <c r="I361" s="291"/>
      <c r="J361" s="291"/>
      <c r="K361" s="291"/>
      <c r="L361" s="291"/>
      <c r="M361" s="291"/>
      <c r="N361" s="291"/>
      <c r="O361" s="291"/>
      <c r="P361" s="291"/>
      <c r="Q361" s="291"/>
      <c r="R361" s="291"/>
      <c r="S361" s="291"/>
      <c r="T361" s="291"/>
      <c r="U361" s="291"/>
      <c r="V361" s="291"/>
      <c r="W361" s="291"/>
      <c r="X361" s="291"/>
      <c r="Y361" s="423"/>
      <c r="Z361" s="424"/>
      <c r="AA361" s="424"/>
      <c r="AB361" s="424"/>
      <c r="AC361" s="424"/>
      <c r="AD361" s="424"/>
      <c r="AE361" s="424"/>
      <c r="AF361" s="424"/>
      <c r="AG361" s="424"/>
      <c r="AH361" s="424"/>
      <c r="AI361" s="424"/>
      <c r="AJ361" s="424"/>
      <c r="AK361" s="424"/>
      <c r="AL361" s="424"/>
      <c r="AM361" s="297"/>
    </row>
    <row r="362" spans="1:39" ht="15.5" outlineLevel="1">
      <c r="A362" s="505">
        <v>27</v>
      </c>
      <c r="B362" s="321" t="s">
        <v>17</v>
      </c>
      <c r="C362" s="291" t="s">
        <v>25</v>
      </c>
      <c r="D362" s="295"/>
      <c r="E362" s="295"/>
      <c r="F362" s="295"/>
      <c r="G362" s="295"/>
      <c r="H362" s="295"/>
      <c r="I362" s="295" t="s">
        <v>718</v>
      </c>
      <c r="J362" s="295"/>
      <c r="K362" s="295"/>
      <c r="L362" s="295"/>
      <c r="M362" s="295"/>
      <c r="N362" s="295">
        <v>12</v>
      </c>
      <c r="O362" s="295"/>
      <c r="P362" s="295"/>
      <c r="Q362" s="295"/>
      <c r="R362" s="295"/>
      <c r="S362" s="295"/>
      <c r="T362" s="295" t="s">
        <v>718</v>
      </c>
      <c r="U362" s="295"/>
      <c r="V362" s="295"/>
      <c r="W362" s="295"/>
      <c r="X362" s="295"/>
      <c r="Y362" s="426"/>
      <c r="Z362" s="415"/>
      <c r="AA362" s="415"/>
      <c r="AB362" s="415"/>
      <c r="AC362" s="415"/>
      <c r="AD362" s="415"/>
      <c r="AE362" s="415"/>
      <c r="AF362" s="415"/>
      <c r="AG362" s="415"/>
      <c r="AH362" s="415"/>
      <c r="AI362" s="415"/>
      <c r="AJ362" s="415"/>
      <c r="AK362" s="415"/>
      <c r="AL362" s="415"/>
      <c r="AM362" s="296">
        <f>SUM(Y362:AL362)</f>
        <v>0</v>
      </c>
    </row>
    <row r="363" spans="1:39" ht="15.5" outlineLevel="1">
      <c r="B363" s="294" t="s">
        <v>249</v>
      </c>
      <c r="C363" s="291" t="s">
        <v>163</v>
      </c>
      <c r="D363" s="295"/>
      <c r="E363" s="295"/>
      <c r="F363" s="295"/>
      <c r="G363" s="295"/>
      <c r="H363" s="295"/>
      <c r="I363" s="295" t="s">
        <v>718</v>
      </c>
      <c r="J363" s="295"/>
      <c r="K363" s="295"/>
      <c r="L363" s="295"/>
      <c r="M363" s="295"/>
      <c r="N363" s="295">
        <f>N362</f>
        <v>12</v>
      </c>
      <c r="O363" s="295"/>
      <c r="P363" s="295"/>
      <c r="Q363" s="295"/>
      <c r="R363" s="295"/>
      <c r="S363" s="295"/>
      <c r="T363" s="295" t="s">
        <v>718</v>
      </c>
      <c r="U363" s="295"/>
      <c r="V363" s="295"/>
      <c r="W363" s="295"/>
      <c r="X363" s="295"/>
      <c r="Y363" s="411">
        <v>0</v>
      </c>
      <c r="Z363" s="411">
        <v>0</v>
      </c>
      <c r="AA363" s="411">
        <v>0</v>
      </c>
      <c r="AB363" s="411">
        <v>0</v>
      </c>
      <c r="AC363" s="411">
        <f t="shared" ref="AC363:AL363" si="107">AC362</f>
        <v>0</v>
      </c>
      <c r="AD363" s="411">
        <f t="shared" si="107"/>
        <v>0</v>
      </c>
      <c r="AE363" s="411">
        <f t="shared" si="107"/>
        <v>0</v>
      </c>
      <c r="AF363" s="411">
        <f t="shared" si="107"/>
        <v>0</v>
      </c>
      <c r="AG363" s="411">
        <f t="shared" si="107"/>
        <v>0</v>
      </c>
      <c r="AH363" s="411">
        <f t="shared" si="107"/>
        <v>0</v>
      </c>
      <c r="AI363" s="411">
        <f t="shared" si="107"/>
        <v>0</v>
      </c>
      <c r="AJ363" s="411">
        <f t="shared" si="107"/>
        <v>0</v>
      </c>
      <c r="AK363" s="411">
        <f t="shared" si="107"/>
        <v>0</v>
      </c>
      <c r="AL363" s="411">
        <f t="shared" si="107"/>
        <v>0</v>
      </c>
      <c r="AM363" s="306"/>
    </row>
    <row r="364" spans="1:39" ht="15.5" outlineLevel="1">
      <c r="A364" s="508"/>
      <c r="B364" s="323"/>
      <c r="C364" s="300"/>
      <c r="D364" s="291"/>
      <c r="E364" s="291"/>
      <c r="F364" s="291"/>
      <c r="G364" s="291"/>
      <c r="H364" s="291"/>
      <c r="I364" s="291"/>
      <c r="J364" s="291"/>
      <c r="K364" s="291"/>
      <c r="L364" s="291"/>
      <c r="M364" s="291"/>
      <c r="N364" s="300"/>
      <c r="O364" s="291"/>
      <c r="P364" s="291"/>
      <c r="Q364" s="291"/>
      <c r="R364" s="291"/>
      <c r="S364" s="291"/>
      <c r="T364" s="291"/>
      <c r="U364" s="291"/>
      <c r="V364" s="291"/>
      <c r="W364" s="291"/>
      <c r="X364" s="291"/>
      <c r="Y364" s="412"/>
      <c r="Z364" s="412"/>
      <c r="AA364" s="412"/>
      <c r="AB364" s="412"/>
      <c r="AC364" s="412"/>
      <c r="AD364" s="412"/>
      <c r="AE364" s="412"/>
      <c r="AF364" s="412"/>
      <c r="AG364" s="412"/>
      <c r="AH364" s="412"/>
      <c r="AI364" s="412"/>
      <c r="AJ364" s="412"/>
      <c r="AK364" s="412"/>
      <c r="AL364" s="412"/>
      <c r="AM364" s="306"/>
    </row>
    <row r="365" spans="1:39" ht="15.5" outlineLevel="1">
      <c r="A365" s="505">
        <v>28</v>
      </c>
      <c r="B365" s="321" t="s">
        <v>18</v>
      </c>
      <c r="C365" s="291" t="s">
        <v>25</v>
      </c>
      <c r="D365" s="295"/>
      <c r="E365" s="295"/>
      <c r="F365" s="295"/>
      <c r="G365" s="295"/>
      <c r="H365" s="295"/>
      <c r="I365" s="295" t="s">
        <v>718</v>
      </c>
      <c r="J365" s="295"/>
      <c r="K365" s="295"/>
      <c r="L365" s="295"/>
      <c r="M365" s="295"/>
      <c r="N365" s="295">
        <v>0</v>
      </c>
      <c r="O365" s="295"/>
      <c r="P365" s="295"/>
      <c r="Q365" s="295"/>
      <c r="R365" s="295"/>
      <c r="S365" s="295"/>
      <c r="T365" s="295" t="s">
        <v>718</v>
      </c>
      <c r="U365" s="295"/>
      <c r="V365" s="295"/>
      <c r="W365" s="295"/>
      <c r="X365" s="295"/>
      <c r="Y365" s="426"/>
      <c r="Z365" s="415"/>
      <c r="AA365" s="415"/>
      <c r="AB365" s="415"/>
      <c r="AC365" s="415"/>
      <c r="AD365" s="415"/>
      <c r="AE365" s="415"/>
      <c r="AF365" s="415"/>
      <c r="AG365" s="415"/>
      <c r="AH365" s="415"/>
      <c r="AI365" s="415"/>
      <c r="AJ365" s="415"/>
      <c r="AK365" s="415"/>
      <c r="AL365" s="415"/>
      <c r="AM365" s="296">
        <f>SUM(Y365:AL365)</f>
        <v>0</v>
      </c>
    </row>
    <row r="366" spans="1:39" ht="15.5" outlineLevel="1">
      <c r="B366" s="294" t="s">
        <v>249</v>
      </c>
      <c r="C366" s="291" t="s">
        <v>163</v>
      </c>
      <c r="D366" s="295"/>
      <c r="E366" s="295"/>
      <c r="F366" s="295"/>
      <c r="G366" s="295"/>
      <c r="H366" s="295"/>
      <c r="I366" s="295" t="s">
        <v>718</v>
      </c>
      <c r="J366" s="295"/>
      <c r="K366" s="295"/>
      <c r="L366" s="295"/>
      <c r="M366" s="295"/>
      <c r="N366" s="295">
        <f>N365</f>
        <v>0</v>
      </c>
      <c r="O366" s="295"/>
      <c r="P366" s="295"/>
      <c r="Q366" s="295"/>
      <c r="R366" s="295"/>
      <c r="S366" s="295"/>
      <c r="T366" s="295" t="s">
        <v>718</v>
      </c>
      <c r="U366" s="295"/>
      <c r="V366" s="295"/>
      <c r="W366" s="295"/>
      <c r="X366" s="295"/>
      <c r="Y366" s="411">
        <v>0</v>
      </c>
      <c r="Z366" s="411">
        <v>0</v>
      </c>
      <c r="AA366" s="411">
        <v>0</v>
      </c>
      <c r="AB366" s="411">
        <v>0</v>
      </c>
      <c r="AC366" s="411">
        <f t="shared" ref="AC366:AL366" si="108">AC365</f>
        <v>0</v>
      </c>
      <c r="AD366" s="411">
        <f t="shared" si="108"/>
        <v>0</v>
      </c>
      <c r="AE366" s="411">
        <f t="shared" si="108"/>
        <v>0</v>
      </c>
      <c r="AF366" s="411">
        <f t="shared" si="108"/>
        <v>0</v>
      </c>
      <c r="AG366" s="411">
        <f t="shared" si="108"/>
        <v>0</v>
      </c>
      <c r="AH366" s="411">
        <f t="shared" si="108"/>
        <v>0</v>
      </c>
      <c r="AI366" s="411">
        <f t="shared" si="108"/>
        <v>0</v>
      </c>
      <c r="AJ366" s="411">
        <f t="shared" si="108"/>
        <v>0</v>
      </c>
      <c r="AK366" s="411">
        <f t="shared" si="108"/>
        <v>0</v>
      </c>
      <c r="AL366" s="411">
        <f t="shared" si="108"/>
        <v>0</v>
      </c>
      <c r="AM366" s="297"/>
    </row>
    <row r="367" spans="1:39" ht="15.5" outlineLevel="1">
      <c r="A367" s="508"/>
      <c r="B367" s="322"/>
      <c r="C367" s="291"/>
      <c r="D367" s="291"/>
      <c r="E367" s="291"/>
      <c r="F367" s="291"/>
      <c r="G367" s="291"/>
      <c r="H367" s="291"/>
      <c r="I367" s="291"/>
      <c r="J367" s="291"/>
      <c r="K367" s="291"/>
      <c r="L367" s="291"/>
      <c r="M367" s="291"/>
      <c r="N367" s="291"/>
      <c r="O367" s="291"/>
      <c r="P367" s="291"/>
      <c r="Q367" s="291"/>
      <c r="R367" s="291"/>
      <c r="S367" s="291"/>
      <c r="T367" s="291"/>
      <c r="U367" s="291"/>
      <c r="V367" s="291"/>
      <c r="W367" s="291"/>
      <c r="X367" s="291"/>
      <c r="Y367" s="412"/>
      <c r="Z367" s="412"/>
      <c r="AA367" s="412"/>
      <c r="AB367" s="412"/>
      <c r="AC367" s="412"/>
      <c r="AD367" s="412"/>
      <c r="AE367" s="412"/>
      <c r="AF367" s="412"/>
      <c r="AG367" s="412"/>
      <c r="AH367" s="412"/>
      <c r="AI367" s="412"/>
      <c r="AJ367" s="412"/>
      <c r="AK367" s="412"/>
      <c r="AL367" s="412"/>
      <c r="AM367" s="306"/>
    </row>
    <row r="368" spans="1:39" ht="15.5" outlineLevel="1">
      <c r="A368" s="505">
        <v>29</v>
      </c>
      <c r="B368" s="324" t="s">
        <v>19</v>
      </c>
      <c r="C368" s="291" t="s">
        <v>25</v>
      </c>
      <c r="D368" s="295"/>
      <c r="E368" s="295"/>
      <c r="F368" s="295"/>
      <c r="G368" s="295"/>
      <c r="H368" s="295"/>
      <c r="I368" s="295" t="s">
        <v>718</v>
      </c>
      <c r="J368" s="295"/>
      <c r="K368" s="295"/>
      <c r="L368" s="295"/>
      <c r="M368" s="295"/>
      <c r="N368" s="295">
        <v>0</v>
      </c>
      <c r="O368" s="295"/>
      <c r="P368" s="295"/>
      <c r="Q368" s="295"/>
      <c r="R368" s="295"/>
      <c r="S368" s="295"/>
      <c r="T368" s="295" t="s">
        <v>718</v>
      </c>
      <c r="U368" s="295"/>
      <c r="V368" s="295"/>
      <c r="W368" s="295"/>
      <c r="X368" s="295"/>
      <c r="Y368" s="426"/>
      <c r="Z368" s="415"/>
      <c r="AA368" s="415"/>
      <c r="AB368" s="415"/>
      <c r="AC368" s="415"/>
      <c r="AD368" s="415"/>
      <c r="AE368" s="415"/>
      <c r="AF368" s="415"/>
      <c r="AG368" s="415"/>
      <c r="AH368" s="415"/>
      <c r="AI368" s="415"/>
      <c r="AJ368" s="415"/>
      <c r="AK368" s="415"/>
      <c r="AL368" s="415"/>
      <c r="AM368" s="296">
        <f>SUM(Y368:AL368)</f>
        <v>0</v>
      </c>
    </row>
    <row r="369" spans="1:39" ht="15.5" outlineLevel="1">
      <c r="B369" s="324" t="s">
        <v>249</v>
      </c>
      <c r="C369" s="291" t="s">
        <v>163</v>
      </c>
      <c r="D369" s="295"/>
      <c r="E369" s="295"/>
      <c r="F369" s="295"/>
      <c r="G369" s="295"/>
      <c r="H369" s="295"/>
      <c r="I369" s="295" t="s">
        <v>718</v>
      </c>
      <c r="J369" s="295"/>
      <c r="K369" s="295"/>
      <c r="L369" s="295"/>
      <c r="M369" s="295"/>
      <c r="N369" s="295">
        <f>N368</f>
        <v>0</v>
      </c>
      <c r="O369" s="295"/>
      <c r="P369" s="295"/>
      <c r="Q369" s="295"/>
      <c r="R369" s="295"/>
      <c r="S369" s="295"/>
      <c r="T369" s="295" t="s">
        <v>718</v>
      </c>
      <c r="U369" s="295"/>
      <c r="V369" s="295"/>
      <c r="W369" s="295"/>
      <c r="X369" s="295"/>
      <c r="Y369" s="411">
        <v>0</v>
      </c>
      <c r="Z369" s="411">
        <v>0</v>
      </c>
      <c r="AA369" s="411">
        <v>0</v>
      </c>
      <c r="AB369" s="411">
        <v>0</v>
      </c>
      <c r="AC369" s="411">
        <f t="shared" ref="AC369:AL369" si="109">AC368</f>
        <v>0</v>
      </c>
      <c r="AD369" s="411">
        <f t="shared" si="109"/>
        <v>0</v>
      </c>
      <c r="AE369" s="411">
        <f t="shared" si="109"/>
        <v>0</v>
      </c>
      <c r="AF369" s="411">
        <f t="shared" si="109"/>
        <v>0</v>
      </c>
      <c r="AG369" s="411">
        <f t="shared" si="109"/>
        <v>0</v>
      </c>
      <c r="AH369" s="411">
        <f t="shared" si="109"/>
        <v>0</v>
      </c>
      <c r="AI369" s="411">
        <f t="shared" si="109"/>
        <v>0</v>
      </c>
      <c r="AJ369" s="411">
        <f t="shared" si="109"/>
        <v>0</v>
      </c>
      <c r="AK369" s="411">
        <f t="shared" si="109"/>
        <v>0</v>
      </c>
      <c r="AL369" s="411">
        <f t="shared" si="109"/>
        <v>0</v>
      </c>
      <c r="AM369" s="297"/>
    </row>
    <row r="370" spans="1:39" ht="15.5" outlineLevel="1">
      <c r="B370" s="324"/>
      <c r="C370" s="291"/>
      <c r="D370" s="291"/>
      <c r="E370" s="291"/>
      <c r="F370" s="291"/>
      <c r="G370" s="291"/>
      <c r="H370" s="291"/>
      <c r="I370" s="291"/>
      <c r="J370" s="291"/>
      <c r="K370" s="291"/>
      <c r="L370" s="291"/>
      <c r="M370" s="291"/>
      <c r="N370" s="291"/>
      <c r="O370" s="291"/>
      <c r="P370" s="291"/>
      <c r="Q370" s="291"/>
      <c r="R370" s="291"/>
      <c r="S370" s="291"/>
      <c r="T370" s="291"/>
      <c r="U370" s="291"/>
      <c r="V370" s="291"/>
      <c r="W370" s="291"/>
      <c r="X370" s="291"/>
      <c r="Y370" s="423"/>
      <c r="Z370" s="423"/>
      <c r="AA370" s="423"/>
      <c r="AB370" s="423"/>
      <c r="AC370" s="423"/>
      <c r="AD370" s="423"/>
      <c r="AE370" s="423"/>
      <c r="AF370" s="423"/>
      <c r="AG370" s="423"/>
      <c r="AH370" s="423"/>
      <c r="AI370" s="423"/>
      <c r="AJ370" s="423"/>
      <c r="AK370" s="423"/>
      <c r="AL370" s="423"/>
      <c r="AM370" s="313"/>
    </row>
    <row r="371" spans="1:39" s="283" customFormat="1" ht="15.5" outlineLevel="1">
      <c r="A371" s="505">
        <v>30</v>
      </c>
      <c r="B371" s="324" t="s">
        <v>488</v>
      </c>
      <c r="C371" s="291" t="s">
        <v>25</v>
      </c>
      <c r="D371" s="295"/>
      <c r="E371" s="295"/>
      <c r="F371" s="295"/>
      <c r="G371" s="295"/>
      <c r="H371" s="295"/>
      <c r="I371" s="295" t="s">
        <v>718</v>
      </c>
      <c r="J371" s="295"/>
      <c r="K371" s="295"/>
      <c r="L371" s="295"/>
      <c r="M371" s="295"/>
      <c r="N371" s="295">
        <v>0</v>
      </c>
      <c r="O371" s="295"/>
      <c r="P371" s="295"/>
      <c r="Q371" s="295"/>
      <c r="R371" s="295"/>
      <c r="S371" s="295"/>
      <c r="T371" s="295" t="s">
        <v>718</v>
      </c>
      <c r="U371" s="295"/>
      <c r="V371" s="295"/>
      <c r="W371" s="295"/>
      <c r="X371" s="295"/>
      <c r="Y371" s="410"/>
      <c r="Z371" s="410"/>
      <c r="AA371" s="410"/>
      <c r="AB371" s="410"/>
      <c r="AC371" s="410"/>
      <c r="AD371" s="410"/>
      <c r="AE371" s="410"/>
      <c r="AF371" s="410"/>
      <c r="AG371" s="410"/>
      <c r="AH371" s="410"/>
      <c r="AI371" s="410"/>
      <c r="AJ371" s="410"/>
      <c r="AK371" s="410"/>
      <c r="AL371" s="410"/>
      <c r="AM371" s="296">
        <f>SUM(Y371:AL371)</f>
        <v>0</v>
      </c>
    </row>
    <row r="372" spans="1:39" s="283" customFormat="1" ht="15.5" outlineLevel="1">
      <c r="A372" s="505"/>
      <c r="B372" s="324" t="s">
        <v>249</v>
      </c>
      <c r="C372" s="291" t="s">
        <v>163</v>
      </c>
      <c r="D372" s="295"/>
      <c r="E372" s="295"/>
      <c r="F372" s="295"/>
      <c r="G372" s="295"/>
      <c r="H372" s="295"/>
      <c r="I372" s="295" t="s">
        <v>718</v>
      </c>
      <c r="J372" s="295"/>
      <c r="K372" s="295"/>
      <c r="L372" s="295"/>
      <c r="M372" s="295"/>
      <c r="N372" s="295">
        <f>N371</f>
        <v>0</v>
      </c>
      <c r="O372" s="295"/>
      <c r="P372" s="295"/>
      <c r="Q372" s="295"/>
      <c r="R372" s="295"/>
      <c r="S372" s="295"/>
      <c r="T372" s="295" t="s">
        <v>718</v>
      </c>
      <c r="U372" s="295"/>
      <c r="V372" s="295"/>
      <c r="W372" s="295"/>
      <c r="X372" s="295"/>
      <c r="Y372" s="411">
        <v>0</v>
      </c>
      <c r="Z372" s="411">
        <v>0</v>
      </c>
      <c r="AA372" s="411">
        <v>0</v>
      </c>
      <c r="AB372" s="411">
        <v>0</v>
      </c>
      <c r="AC372" s="411">
        <f t="shared" ref="AC372:AL372" si="110">AC371</f>
        <v>0</v>
      </c>
      <c r="AD372" s="411">
        <f t="shared" si="110"/>
        <v>0</v>
      </c>
      <c r="AE372" s="411">
        <f t="shared" si="110"/>
        <v>0</v>
      </c>
      <c r="AF372" s="411">
        <f t="shared" si="110"/>
        <v>0</v>
      </c>
      <c r="AG372" s="411">
        <f t="shared" si="110"/>
        <v>0</v>
      </c>
      <c r="AH372" s="411">
        <f t="shared" si="110"/>
        <v>0</v>
      </c>
      <c r="AI372" s="411">
        <f t="shared" si="110"/>
        <v>0</v>
      </c>
      <c r="AJ372" s="411">
        <f t="shared" si="110"/>
        <v>0</v>
      </c>
      <c r="AK372" s="411">
        <f t="shared" si="110"/>
        <v>0</v>
      </c>
      <c r="AL372" s="411">
        <f t="shared" si="110"/>
        <v>0</v>
      </c>
      <c r="AM372" s="297"/>
    </row>
    <row r="373" spans="1:39" s="283" customFormat="1" ht="15.5" outlineLevel="1">
      <c r="A373" s="505"/>
      <c r="B373" s="324"/>
      <c r="C373" s="291"/>
      <c r="D373" s="291"/>
      <c r="E373" s="291"/>
      <c r="F373" s="291"/>
      <c r="G373" s="291"/>
      <c r="H373" s="291"/>
      <c r="I373" s="291"/>
      <c r="J373" s="291"/>
      <c r="K373" s="291"/>
      <c r="L373" s="291"/>
      <c r="M373" s="291"/>
      <c r="N373" s="291"/>
      <c r="O373" s="291"/>
      <c r="P373" s="291"/>
      <c r="Q373" s="291"/>
      <c r="R373" s="291"/>
      <c r="S373" s="291"/>
      <c r="T373" s="291"/>
      <c r="U373" s="291"/>
      <c r="V373" s="291"/>
      <c r="W373" s="291"/>
      <c r="X373" s="291"/>
      <c r="Y373" s="412"/>
      <c r="Z373" s="412"/>
      <c r="AA373" s="412"/>
      <c r="AB373" s="412"/>
      <c r="AC373" s="412"/>
      <c r="AD373" s="412"/>
      <c r="AE373" s="412"/>
      <c r="AF373" s="412"/>
      <c r="AG373" s="412"/>
      <c r="AH373" s="412"/>
      <c r="AI373" s="412"/>
      <c r="AJ373" s="412"/>
      <c r="AK373" s="412"/>
      <c r="AL373" s="412"/>
      <c r="AM373" s="313"/>
    </row>
    <row r="374" spans="1:39" s="283" customFormat="1" ht="15.5" outlineLevel="1">
      <c r="A374" s="505"/>
      <c r="B374" s="288" t="s">
        <v>489</v>
      </c>
      <c r="C374" s="291"/>
      <c r="D374" s="291"/>
      <c r="E374" s="291"/>
      <c r="F374" s="291"/>
      <c r="G374" s="291"/>
      <c r="H374" s="291"/>
      <c r="I374" s="291"/>
      <c r="J374" s="291"/>
      <c r="K374" s="291"/>
      <c r="L374" s="291"/>
      <c r="M374" s="291"/>
      <c r="N374" s="291"/>
      <c r="O374" s="291"/>
      <c r="P374" s="291"/>
      <c r="Q374" s="291"/>
      <c r="R374" s="291"/>
      <c r="S374" s="291"/>
      <c r="T374" s="291"/>
      <c r="U374" s="291"/>
      <c r="V374" s="291"/>
      <c r="W374" s="291"/>
      <c r="X374" s="291"/>
      <c r="Y374" s="412"/>
      <c r="Z374" s="412"/>
      <c r="AA374" s="412"/>
      <c r="AB374" s="412"/>
      <c r="AC374" s="412"/>
      <c r="AD374" s="412"/>
      <c r="AE374" s="412"/>
      <c r="AF374" s="412"/>
      <c r="AG374" s="412"/>
      <c r="AH374" s="412"/>
      <c r="AI374" s="412"/>
      <c r="AJ374" s="412"/>
      <c r="AK374" s="412"/>
      <c r="AL374" s="412"/>
      <c r="AM374" s="313"/>
    </row>
    <row r="375" spans="1:39" s="283" customFormat="1" ht="15.5" outlineLevel="1">
      <c r="A375" s="505">
        <v>31</v>
      </c>
      <c r="B375" s="324" t="s">
        <v>490</v>
      </c>
      <c r="C375" s="291" t="s">
        <v>25</v>
      </c>
      <c r="D375" s="295"/>
      <c r="E375" s="295"/>
      <c r="F375" s="295"/>
      <c r="G375" s="295"/>
      <c r="H375" s="295"/>
      <c r="I375" s="295" t="s">
        <v>718</v>
      </c>
      <c r="J375" s="295"/>
      <c r="K375" s="295"/>
      <c r="L375" s="295"/>
      <c r="M375" s="295"/>
      <c r="N375" s="295">
        <v>0</v>
      </c>
      <c r="O375" s="295"/>
      <c r="P375" s="295"/>
      <c r="Q375" s="295"/>
      <c r="R375" s="295"/>
      <c r="S375" s="295"/>
      <c r="T375" s="295" t="s">
        <v>718</v>
      </c>
      <c r="U375" s="295"/>
      <c r="V375" s="295"/>
      <c r="W375" s="295"/>
      <c r="X375" s="295"/>
      <c r="Y375" s="410"/>
      <c r="Z375" s="410"/>
      <c r="AA375" s="410"/>
      <c r="AB375" s="410"/>
      <c r="AC375" s="410"/>
      <c r="AD375" s="410"/>
      <c r="AE375" s="410"/>
      <c r="AF375" s="410"/>
      <c r="AG375" s="410"/>
      <c r="AH375" s="410"/>
      <c r="AI375" s="410"/>
      <c r="AJ375" s="410"/>
      <c r="AK375" s="410"/>
      <c r="AL375" s="410"/>
      <c r="AM375" s="296">
        <f>SUM(Y375:AL375)</f>
        <v>0</v>
      </c>
    </row>
    <row r="376" spans="1:39" s="283" customFormat="1" ht="15.5" outlineLevel="1">
      <c r="A376" s="505"/>
      <c r="B376" s="324" t="s">
        <v>249</v>
      </c>
      <c r="C376" s="291" t="s">
        <v>163</v>
      </c>
      <c r="D376" s="295"/>
      <c r="E376" s="295"/>
      <c r="F376" s="295"/>
      <c r="G376" s="295"/>
      <c r="H376" s="295"/>
      <c r="I376" s="295" t="s">
        <v>718</v>
      </c>
      <c r="J376" s="295"/>
      <c r="K376" s="295"/>
      <c r="L376" s="295"/>
      <c r="M376" s="295"/>
      <c r="N376" s="295">
        <f>N375</f>
        <v>0</v>
      </c>
      <c r="O376" s="295"/>
      <c r="P376" s="295"/>
      <c r="Q376" s="295"/>
      <c r="R376" s="295"/>
      <c r="S376" s="295"/>
      <c r="T376" s="295" t="s">
        <v>718</v>
      </c>
      <c r="U376" s="295"/>
      <c r="V376" s="295"/>
      <c r="W376" s="295"/>
      <c r="X376" s="295"/>
      <c r="Y376" s="411">
        <v>0</v>
      </c>
      <c r="Z376" s="411">
        <v>0</v>
      </c>
      <c r="AA376" s="411">
        <v>0</v>
      </c>
      <c r="AB376" s="411">
        <v>0</v>
      </c>
      <c r="AC376" s="411">
        <f t="shared" ref="AC376:AL376" si="111">AC375</f>
        <v>0</v>
      </c>
      <c r="AD376" s="411">
        <f t="shared" si="111"/>
        <v>0</v>
      </c>
      <c r="AE376" s="411">
        <f t="shared" si="111"/>
        <v>0</v>
      </c>
      <c r="AF376" s="411">
        <f t="shared" si="111"/>
        <v>0</v>
      </c>
      <c r="AG376" s="411">
        <f t="shared" si="111"/>
        <v>0</v>
      </c>
      <c r="AH376" s="411">
        <f t="shared" si="111"/>
        <v>0</v>
      </c>
      <c r="AI376" s="411">
        <f t="shared" si="111"/>
        <v>0</v>
      </c>
      <c r="AJ376" s="411">
        <f t="shared" si="111"/>
        <v>0</v>
      </c>
      <c r="AK376" s="411">
        <f t="shared" si="111"/>
        <v>0</v>
      </c>
      <c r="AL376" s="411">
        <f t="shared" si="111"/>
        <v>0</v>
      </c>
      <c r="AM376" s="297"/>
    </row>
    <row r="377" spans="1:39" s="283" customFormat="1" ht="15.5" outlineLevel="1">
      <c r="A377" s="505"/>
      <c r="B377" s="324"/>
      <c r="C377" s="291"/>
      <c r="D377" s="291"/>
      <c r="E377" s="291"/>
      <c r="F377" s="291"/>
      <c r="G377" s="291"/>
      <c r="H377" s="291"/>
      <c r="I377" s="291"/>
      <c r="J377" s="291"/>
      <c r="K377" s="291"/>
      <c r="L377" s="291"/>
      <c r="M377" s="291"/>
      <c r="N377" s="291"/>
      <c r="O377" s="291"/>
      <c r="P377" s="291"/>
      <c r="Q377" s="291"/>
      <c r="R377" s="291"/>
      <c r="S377" s="291"/>
      <c r="T377" s="291"/>
      <c r="U377" s="291"/>
      <c r="V377" s="291"/>
      <c r="W377" s="291"/>
      <c r="X377" s="291"/>
      <c r="Y377" s="412"/>
      <c r="Z377" s="412"/>
      <c r="AA377" s="412"/>
      <c r="AB377" s="412"/>
      <c r="AC377" s="412"/>
      <c r="AD377" s="412"/>
      <c r="AE377" s="412"/>
      <c r="AF377" s="412"/>
      <c r="AG377" s="412"/>
      <c r="AH377" s="412"/>
      <c r="AI377" s="412"/>
      <c r="AJ377" s="412"/>
      <c r="AK377" s="412"/>
      <c r="AL377" s="412"/>
      <c r="AM377" s="313"/>
    </row>
    <row r="378" spans="1:39" s="283" customFormat="1" ht="15.5" outlineLevel="1">
      <c r="A378" s="505">
        <v>32</v>
      </c>
      <c r="B378" s="324" t="s">
        <v>491</v>
      </c>
      <c r="C378" s="291" t="s">
        <v>25</v>
      </c>
      <c r="D378" s="295"/>
      <c r="E378" s="295"/>
      <c r="F378" s="295"/>
      <c r="G378" s="295"/>
      <c r="H378" s="295"/>
      <c r="I378" s="295" t="s">
        <v>718</v>
      </c>
      <c r="J378" s="295"/>
      <c r="K378" s="295"/>
      <c r="L378" s="295"/>
      <c r="M378" s="295"/>
      <c r="N378" s="295">
        <v>0</v>
      </c>
      <c r="O378" s="295"/>
      <c r="P378" s="295"/>
      <c r="Q378" s="295"/>
      <c r="R378" s="295"/>
      <c r="S378" s="295"/>
      <c r="T378" s="295" t="s">
        <v>718</v>
      </c>
      <c r="U378" s="295"/>
      <c r="V378" s="295"/>
      <c r="W378" s="295"/>
      <c r="X378" s="295"/>
      <c r="Y378" s="410"/>
      <c r="Z378" s="410"/>
      <c r="AA378" s="410"/>
      <c r="AB378" s="410"/>
      <c r="AC378" s="410"/>
      <c r="AD378" s="410"/>
      <c r="AE378" s="410"/>
      <c r="AF378" s="410"/>
      <c r="AG378" s="410"/>
      <c r="AH378" s="410"/>
      <c r="AI378" s="410"/>
      <c r="AJ378" s="410"/>
      <c r="AK378" s="410"/>
      <c r="AL378" s="410"/>
      <c r="AM378" s="296">
        <f>SUM(Y378:AL378)</f>
        <v>0</v>
      </c>
    </row>
    <row r="379" spans="1:39" s="283" customFormat="1" ht="15.5" outlineLevel="1">
      <c r="A379" s="505"/>
      <c r="B379" s="324" t="s">
        <v>249</v>
      </c>
      <c r="C379" s="291" t="s">
        <v>163</v>
      </c>
      <c r="D379" s="295"/>
      <c r="E379" s="295"/>
      <c r="F379" s="295"/>
      <c r="G379" s="295"/>
      <c r="H379" s="295"/>
      <c r="I379" s="295" t="s">
        <v>718</v>
      </c>
      <c r="J379" s="295"/>
      <c r="K379" s="295"/>
      <c r="L379" s="295"/>
      <c r="M379" s="295"/>
      <c r="N379" s="295">
        <f>N378</f>
        <v>0</v>
      </c>
      <c r="O379" s="295"/>
      <c r="P379" s="295"/>
      <c r="Q379" s="295"/>
      <c r="R379" s="295"/>
      <c r="S379" s="295"/>
      <c r="T379" s="295" t="s">
        <v>718</v>
      </c>
      <c r="U379" s="295"/>
      <c r="V379" s="295"/>
      <c r="W379" s="295"/>
      <c r="X379" s="295"/>
      <c r="Y379" s="411">
        <v>0</v>
      </c>
      <c r="Z379" s="411">
        <v>0</v>
      </c>
      <c r="AA379" s="411">
        <v>0</v>
      </c>
      <c r="AB379" s="411">
        <v>0</v>
      </c>
      <c r="AC379" s="411">
        <f t="shared" ref="AC379:AL379" si="112">AC378</f>
        <v>0</v>
      </c>
      <c r="AD379" s="411">
        <f t="shared" si="112"/>
        <v>0</v>
      </c>
      <c r="AE379" s="411">
        <f t="shared" si="112"/>
        <v>0</v>
      </c>
      <c r="AF379" s="411">
        <f t="shared" si="112"/>
        <v>0</v>
      </c>
      <c r="AG379" s="411">
        <f t="shared" si="112"/>
        <v>0</v>
      </c>
      <c r="AH379" s="411">
        <f t="shared" si="112"/>
        <v>0</v>
      </c>
      <c r="AI379" s="411">
        <f t="shared" si="112"/>
        <v>0</v>
      </c>
      <c r="AJ379" s="411">
        <f t="shared" si="112"/>
        <v>0</v>
      </c>
      <c r="AK379" s="411">
        <f t="shared" si="112"/>
        <v>0</v>
      </c>
      <c r="AL379" s="411">
        <f t="shared" si="112"/>
        <v>0</v>
      </c>
      <c r="AM379" s="297"/>
    </row>
    <row r="380" spans="1:39" s="283" customFormat="1" ht="15.5" outlineLevel="1">
      <c r="A380" s="505"/>
      <c r="B380" s="324"/>
      <c r="C380" s="291"/>
      <c r="D380" s="291"/>
      <c r="E380" s="291"/>
      <c r="F380" s="291"/>
      <c r="G380" s="291"/>
      <c r="H380" s="291"/>
      <c r="I380" s="291"/>
      <c r="J380" s="291"/>
      <c r="K380" s="291"/>
      <c r="L380" s="291"/>
      <c r="M380" s="291"/>
      <c r="N380" s="291"/>
      <c r="O380" s="291"/>
      <c r="P380" s="291"/>
      <c r="Q380" s="291"/>
      <c r="R380" s="291"/>
      <c r="S380" s="291"/>
      <c r="T380" s="291"/>
      <c r="U380" s="291"/>
      <c r="V380" s="291"/>
      <c r="W380" s="291"/>
      <c r="X380" s="291"/>
      <c r="Y380" s="412"/>
      <c r="Z380" s="412"/>
      <c r="AA380" s="412"/>
      <c r="AB380" s="412"/>
      <c r="AC380" s="412"/>
      <c r="AD380" s="412"/>
      <c r="AE380" s="412"/>
      <c r="AF380" s="412"/>
      <c r="AG380" s="412"/>
      <c r="AH380" s="412"/>
      <c r="AI380" s="412"/>
      <c r="AJ380" s="412"/>
      <c r="AK380" s="412"/>
      <c r="AL380" s="412"/>
      <c r="AM380" s="313"/>
    </row>
    <row r="381" spans="1:39" s="283" customFormat="1" ht="15.5" outlineLevel="1">
      <c r="A381" s="505">
        <v>33</v>
      </c>
      <c r="B381" s="324" t="s">
        <v>492</v>
      </c>
      <c r="C381" s="291" t="s">
        <v>25</v>
      </c>
      <c r="D381" s="295"/>
      <c r="E381" s="295"/>
      <c r="F381" s="295"/>
      <c r="G381" s="295"/>
      <c r="H381" s="295"/>
      <c r="I381" s="295" t="s">
        <v>718</v>
      </c>
      <c r="J381" s="295"/>
      <c r="K381" s="295"/>
      <c r="L381" s="295"/>
      <c r="M381" s="295"/>
      <c r="N381" s="295">
        <v>12</v>
      </c>
      <c r="O381" s="295"/>
      <c r="P381" s="295"/>
      <c r="Q381" s="295"/>
      <c r="R381" s="295"/>
      <c r="S381" s="295"/>
      <c r="T381" s="295" t="s">
        <v>718</v>
      </c>
      <c r="U381" s="295"/>
      <c r="V381" s="295"/>
      <c r="W381" s="295"/>
      <c r="X381" s="295"/>
      <c r="Y381" s="410"/>
      <c r="Z381" s="410"/>
      <c r="AA381" s="410"/>
      <c r="AB381" s="410"/>
      <c r="AC381" s="410"/>
      <c r="AD381" s="410"/>
      <c r="AE381" s="410"/>
      <c r="AF381" s="410"/>
      <c r="AG381" s="410"/>
      <c r="AH381" s="410"/>
      <c r="AI381" s="410"/>
      <c r="AJ381" s="410"/>
      <c r="AK381" s="410"/>
      <c r="AL381" s="410"/>
      <c r="AM381" s="296">
        <f>SUM(Y381:AL381)</f>
        <v>0</v>
      </c>
    </row>
    <row r="382" spans="1:39" s="283" customFormat="1" ht="15.5" outlineLevel="1">
      <c r="A382" s="505"/>
      <c r="B382" s="324" t="s">
        <v>249</v>
      </c>
      <c r="C382" s="291" t="s">
        <v>163</v>
      </c>
      <c r="D382" s="295"/>
      <c r="E382" s="295"/>
      <c r="F382" s="295"/>
      <c r="G382" s="295"/>
      <c r="H382" s="295"/>
      <c r="I382" s="295" t="s">
        <v>718</v>
      </c>
      <c r="J382" s="295"/>
      <c r="K382" s="295"/>
      <c r="L382" s="295"/>
      <c r="M382" s="295"/>
      <c r="N382" s="295">
        <f>N381</f>
        <v>12</v>
      </c>
      <c r="O382" s="295"/>
      <c r="P382" s="295"/>
      <c r="Q382" s="295"/>
      <c r="R382" s="295"/>
      <c r="S382" s="295"/>
      <c r="T382" s="295" t="s">
        <v>718</v>
      </c>
      <c r="U382" s="295"/>
      <c r="V382" s="295"/>
      <c r="W382" s="295"/>
      <c r="X382" s="295"/>
      <c r="Y382" s="411">
        <f>Y381</f>
        <v>0</v>
      </c>
      <c r="Z382" s="411">
        <f t="shared" ref="Z382:AK382" si="113">Z381</f>
        <v>0</v>
      </c>
      <c r="AA382" s="411">
        <f t="shared" si="113"/>
        <v>0</v>
      </c>
      <c r="AB382" s="411">
        <f t="shared" si="113"/>
        <v>0</v>
      </c>
      <c r="AC382" s="411">
        <f t="shared" si="113"/>
        <v>0</v>
      </c>
      <c r="AD382" s="411">
        <f t="shared" si="113"/>
        <v>0</v>
      </c>
      <c r="AE382" s="411">
        <f t="shared" si="113"/>
        <v>0</v>
      </c>
      <c r="AF382" s="411">
        <f t="shared" si="113"/>
        <v>0</v>
      </c>
      <c r="AG382" s="411">
        <f t="shared" si="113"/>
        <v>0</v>
      </c>
      <c r="AH382" s="411">
        <f t="shared" si="113"/>
        <v>0</v>
      </c>
      <c r="AI382" s="411">
        <f t="shared" si="113"/>
        <v>0</v>
      </c>
      <c r="AJ382" s="411">
        <f t="shared" si="113"/>
        <v>0</v>
      </c>
      <c r="AK382" s="411">
        <f t="shared" si="113"/>
        <v>0</v>
      </c>
      <c r="AL382" s="411">
        <f>AL381</f>
        <v>0</v>
      </c>
      <c r="AM382" s="297"/>
    </row>
    <row r="383" spans="1:39" ht="15.5" outlineLevel="1">
      <c r="B383" s="315"/>
      <c r="C383" s="325"/>
      <c r="D383" s="326"/>
      <c r="E383" s="326"/>
      <c r="F383" s="326"/>
      <c r="G383" s="326"/>
      <c r="H383" s="326"/>
      <c r="I383" s="326"/>
      <c r="J383" s="326"/>
      <c r="K383" s="326"/>
      <c r="L383" s="326"/>
      <c r="M383" s="326"/>
      <c r="N383" s="326"/>
      <c r="O383" s="326"/>
      <c r="P383" s="326"/>
      <c r="Q383" s="326"/>
      <c r="R383" s="326"/>
      <c r="S383" s="326"/>
      <c r="T383" s="326"/>
      <c r="U383" s="326"/>
      <c r="V383" s="326"/>
      <c r="W383" s="326"/>
      <c r="X383" s="326"/>
      <c r="Y383" s="301"/>
      <c r="Z383" s="301"/>
      <c r="AA383" s="301"/>
      <c r="AB383" s="301"/>
      <c r="AC383" s="301"/>
      <c r="AD383" s="301"/>
      <c r="AE383" s="301"/>
      <c r="AF383" s="301"/>
      <c r="AG383" s="301"/>
      <c r="AH383" s="301"/>
      <c r="AI383" s="301"/>
      <c r="AJ383" s="301"/>
      <c r="AK383" s="301"/>
      <c r="AL383" s="301"/>
      <c r="AM383" s="306"/>
    </row>
    <row r="384" spans="1:39" ht="15.5">
      <c r="B384" s="327" t="s">
        <v>250</v>
      </c>
      <c r="C384" s="329"/>
      <c r="D384" s="329">
        <f>SUM(D279:D382)</f>
        <v>0</v>
      </c>
      <c r="E384" s="329">
        <f t="shared" ref="E384:M384" si="114">SUM(E279:E382)</f>
        <v>0</v>
      </c>
      <c r="F384" s="329">
        <f t="shared" si="114"/>
        <v>0</v>
      </c>
      <c r="G384" s="329">
        <f t="shared" si="114"/>
        <v>0</v>
      </c>
      <c r="H384" s="329">
        <f t="shared" si="114"/>
        <v>0</v>
      </c>
      <c r="I384" s="329">
        <f t="shared" si="114"/>
        <v>2413136.5517811519</v>
      </c>
      <c r="J384" s="329">
        <f t="shared" si="114"/>
        <v>0</v>
      </c>
      <c r="K384" s="329">
        <f t="shared" si="114"/>
        <v>0</v>
      </c>
      <c r="L384" s="329">
        <f t="shared" si="114"/>
        <v>0</v>
      </c>
      <c r="M384" s="329">
        <f t="shared" si="114"/>
        <v>0</v>
      </c>
      <c r="N384" s="329"/>
      <c r="O384" s="329">
        <f>SUM(O279:O382)</f>
        <v>0</v>
      </c>
      <c r="P384" s="329">
        <f t="shared" ref="P384:X384" si="115">SUM(P279:P382)</f>
        <v>0</v>
      </c>
      <c r="Q384" s="329">
        <f t="shared" si="115"/>
        <v>0</v>
      </c>
      <c r="R384" s="329">
        <f t="shared" si="115"/>
        <v>0</v>
      </c>
      <c r="S384" s="329">
        <f t="shared" si="115"/>
        <v>0</v>
      </c>
      <c r="T384" s="329">
        <f t="shared" si="115"/>
        <v>577.18458617900001</v>
      </c>
      <c r="U384" s="329">
        <f t="shared" si="115"/>
        <v>0</v>
      </c>
      <c r="V384" s="329">
        <f t="shared" si="115"/>
        <v>0</v>
      </c>
      <c r="W384" s="329">
        <f t="shared" si="115"/>
        <v>0</v>
      </c>
      <c r="X384" s="329">
        <f t="shared" si="115"/>
        <v>0</v>
      </c>
      <c r="Y384" s="329">
        <f>IF(Y278="kWh",SUMPRODUCT(D279:D382,Y279:Y382))</f>
        <v>0</v>
      </c>
      <c r="Z384" s="329">
        <f>IF(Z278="kWh",SUMPRODUCT(D279:D382,Z279:Z382))</f>
        <v>0</v>
      </c>
      <c r="AA384" s="329">
        <f>IF(AA278="kW",SUMPRODUCT(N279:N382,O279:O382,AA279:AA382),SUMPRODUCT(D279:D382,AA279:AA382))</f>
        <v>0</v>
      </c>
      <c r="AB384" s="329">
        <f>IF(AB278="kW",SUMPRODUCT(N279:N382,O279:O382,AB279:AB382),SUMPRODUCT(D279:D382,AB279:AB382))</f>
        <v>0</v>
      </c>
      <c r="AC384" s="329">
        <f>IF(AC278="kW",SUMPRODUCT(N279:N382,O279:O382,AC279:AC382),SUMPRODUCT(D279:D382,AC279:AC382))</f>
        <v>0</v>
      </c>
      <c r="AD384" s="329">
        <f>IF(AD278="kW",SUMPRODUCT(N279:N382,O279:O382,AD279:AD382),SUMPRODUCT(D279:D382,AD279:AD382))</f>
        <v>0</v>
      </c>
      <c r="AE384" s="329">
        <f>IF(AE278="kW",SUMPRODUCT(N279:N382,O279:O382,AE279:AE382),SUMPRODUCT(D279:D382,AE279:AE382))</f>
        <v>0</v>
      </c>
      <c r="AF384" s="329">
        <f>IF(AF278="kW",SUMPRODUCT(N279:N382,O279:O382,AF279:AF382),SUMPRODUCT(D279:D382,AF279:AF382))</f>
        <v>0</v>
      </c>
      <c r="AG384" s="329">
        <f>IF(AG278="kW",SUMPRODUCT(N279:N382,O279:O382,AG279:AG382),SUMPRODUCT(D279:D382,AG279:AG382))</f>
        <v>0</v>
      </c>
      <c r="AH384" s="329">
        <f>IF(AH278="kW",SUMPRODUCT(N279:N382,O279:O382,AH279:AH382),SUMPRODUCT(D279:D382,AH279:AH382))</f>
        <v>0</v>
      </c>
      <c r="AI384" s="329">
        <f>IF(AI278="kW",SUMPRODUCT(N279:N382,O279:O382,AI279:AI382),SUMPRODUCT(D279:D382,AI279:AI382))</f>
        <v>0</v>
      </c>
      <c r="AJ384" s="329">
        <f>IF(AJ278="kW",SUMPRODUCT(N279:N382,O279:O382,AJ279:AJ382),SUMPRODUCT(D279:D382,AJ279:AJ382))</f>
        <v>0</v>
      </c>
      <c r="AK384" s="329">
        <f>IF(AK278="kW",SUMPRODUCT(N279:N382,O279:O382,AK279:AK382),SUMPRODUCT(D279:D382,AK279:AK382))</f>
        <v>0</v>
      </c>
      <c r="AL384" s="329">
        <f>IF(AL278="kW",SUMPRODUCT(N279:N382,O279:O382,AL279:AL382),SUMPRODUCT(D279:D382,AL279:AL382))</f>
        <v>0</v>
      </c>
      <c r="AM384" s="330"/>
    </row>
    <row r="385" spans="1:41" ht="15.5">
      <c r="B385" s="391" t="s">
        <v>251</v>
      </c>
      <c r="C385" s="392"/>
      <c r="D385" s="392"/>
      <c r="E385" s="392"/>
      <c r="F385" s="392"/>
      <c r="G385" s="392"/>
      <c r="H385" s="392"/>
      <c r="I385" s="392"/>
      <c r="J385" s="392"/>
      <c r="K385" s="392"/>
      <c r="L385" s="392"/>
      <c r="M385" s="392"/>
      <c r="N385" s="392"/>
      <c r="O385" s="392"/>
      <c r="P385" s="392"/>
      <c r="Q385" s="392"/>
      <c r="R385" s="392"/>
      <c r="S385" s="392"/>
      <c r="T385" s="392"/>
      <c r="U385" s="392"/>
      <c r="V385" s="392"/>
      <c r="W385" s="392"/>
      <c r="X385" s="392"/>
      <c r="Y385" s="328">
        <f>HLOOKUP(Y277,'2. LRAMVA Threshold'!$B$42:$Q$53,5,FALSE)</f>
        <v>0</v>
      </c>
      <c r="Z385" s="328">
        <f>HLOOKUP(Z277,'2. LRAMVA Threshold'!$B$42:$Q$53,5,FALSE)</f>
        <v>0</v>
      </c>
      <c r="AA385" s="328">
        <f>HLOOKUP(AA277,'2. LRAMVA Threshold'!$B$42:$Q$53,5,FALSE)</f>
        <v>0</v>
      </c>
      <c r="AB385" s="328">
        <f>HLOOKUP(AB277,'2. LRAMVA Threshold'!$B$42:$Q$53,5,FALSE)</f>
        <v>0</v>
      </c>
      <c r="AC385" s="328">
        <f>HLOOKUP(AC277,'2. LRAMVA Threshold'!$B$42:$Q$53,5,FALSE)</f>
        <v>0</v>
      </c>
      <c r="AD385" s="328">
        <f>HLOOKUP(AD277,'2. LRAMVA Threshold'!$B$42:$Q$53,5,FALSE)</f>
        <v>0</v>
      </c>
      <c r="AE385" s="328">
        <f>HLOOKUP(AE277,'2. LRAMVA Threshold'!$B$42:$Q$53,5,FALSE)</f>
        <v>0</v>
      </c>
      <c r="AF385" s="328">
        <f>HLOOKUP(AF277,'2. LRAMVA Threshold'!$B$42:$Q$53,5,FALSE)</f>
        <v>0</v>
      </c>
      <c r="AG385" s="328">
        <f>HLOOKUP(AG277,'2. LRAMVA Threshold'!$B$42:$Q$53,5,FALSE)</f>
        <v>0</v>
      </c>
      <c r="AH385" s="328">
        <f>HLOOKUP(AH277,'2. LRAMVA Threshold'!$B$42:$Q$53,5,FALSE)</f>
        <v>0</v>
      </c>
      <c r="AI385" s="328">
        <f>HLOOKUP(AI277,'2. LRAMVA Threshold'!$B$42:$Q$53,5,FALSE)</f>
        <v>0</v>
      </c>
      <c r="AJ385" s="328">
        <f>HLOOKUP(AJ277,'2. LRAMVA Threshold'!$B$42:$Q$53,5,FALSE)</f>
        <v>0</v>
      </c>
      <c r="AK385" s="328">
        <f>HLOOKUP(AK277,'2. LRAMVA Threshold'!$B$42:$Q$53,5,FALSE)</f>
        <v>0</v>
      </c>
      <c r="AL385" s="328">
        <f>HLOOKUP(AL277,'2. LRAMVA Threshold'!$B$42:$Q$53,5,FALSE)</f>
        <v>0</v>
      </c>
      <c r="AM385" s="393"/>
    </row>
    <row r="386" spans="1:41" ht="15.5">
      <c r="B386" s="394"/>
      <c r="C386" s="395"/>
      <c r="D386" s="396"/>
      <c r="E386" s="396"/>
      <c r="F386" s="396"/>
      <c r="G386" s="396"/>
      <c r="H386" s="396"/>
      <c r="I386" s="396"/>
      <c r="J386" s="396"/>
      <c r="K386" s="396"/>
      <c r="L386" s="396"/>
      <c r="M386" s="396"/>
      <c r="N386" s="396"/>
      <c r="O386" s="397"/>
      <c r="P386" s="396"/>
      <c r="Q386" s="396"/>
      <c r="R386" s="396"/>
      <c r="S386" s="398"/>
      <c r="T386" s="398"/>
      <c r="U386" s="398"/>
      <c r="V386" s="398"/>
      <c r="W386" s="396"/>
      <c r="X386" s="396"/>
      <c r="Y386" s="399"/>
      <c r="Z386" s="399"/>
      <c r="AA386" s="399"/>
      <c r="AB386" s="399"/>
      <c r="AC386" s="399"/>
      <c r="AD386" s="399"/>
      <c r="AE386" s="399"/>
      <c r="AF386" s="399"/>
      <c r="AG386" s="399"/>
      <c r="AH386" s="399"/>
      <c r="AI386" s="399"/>
      <c r="AJ386" s="399"/>
      <c r="AK386" s="399"/>
      <c r="AL386" s="399"/>
      <c r="AM386" s="400"/>
    </row>
    <row r="387" spans="1:41" ht="15.5">
      <c r="B387" s="324" t="s">
        <v>166</v>
      </c>
      <c r="C387" s="338"/>
      <c r="D387" s="338"/>
      <c r="E387" s="376"/>
      <c r="F387" s="376"/>
      <c r="G387" s="376"/>
      <c r="H387" s="376"/>
      <c r="I387" s="376"/>
      <c r="J387" s="376"/>
      <c r="K387" s="376"/>
      <c r="L387" s="376"/>
      <c r="M387" s="376"/>
      <c r="N387" s="376"/>
      <c r="O387" s="291"/>
      <c r="P387" s="340"/>
      <c r="Q387" s="340"/>
      <c r="R387" s="340"/>
      <c r="S387" s="339"/>
      <c r="T387" s="339"/>
      <c r="U387" s="339"/>
      <c r="V387" s="339"/>
      <c r="W387" s="340"/>
      <c r="X387" s="340"/>
      <c r="Y387" s="341">
        <f>HLOOKUP(Y$20,'3.  Distribution Rates'!$C$122:$P$133,5,FALSE)</f>
        <v>1.4200000000000001E-2</v>
      </c>
      <c r="Z387" s="341">
        <f>HLOOKUP(Z$20,'3.  Distribution Rates'!$C$122:$P$133,5,FALSE)</f>
        <v>1.9199999999999998E-2</v>
      </c>
      <c r="AA387" s="341">
        <f>HLOOKUP(AA$20,'3.  Distribution Rates'!$C$122:$P$133,5,FALSE)</f>
        <v>4.5952999999999999</v>
      </c>
      <c r="AB387" s="341">
        <f>HLOOKUP(AB$20,'3.  Distribution Rates'!$C$122:$P$133,5,FALSE)</f>
        <v>4.7244999999999999</v>
      </c>
      <c r="AC387" s="341">
        <f>HLOOKUP(AC$20,'3.  Distribution Rates'!$C$122:$P$133,5,FALSE)</f>
        <v>15.1736</v>
      </c>
      <c r="AD387" s="341">
        <f>HLOOKUP(AD$20,'3.  Distribution Rates'!$C$122:$P$133,5,FALSE)</f>
        <v>0</v>
      </c>
      <c r="AE387" s="341">
        <f>HLOOKUP(AE$20,'3.  Distribution Rates'!$C$122:$P$133,5,FALSE)</f>
        <v>0</v>
      </c>
      <c r="AF387" s="341">
        <f>HLOOKUP(AF$20,'3.  Distribution Rates'!$C$122:$P$133,5,FALSE)</f>
        <v>0</v>
      </c>
      <c r="AG387" s="341">
        <f>HLOOKUP(AG$20,'3.  Distribution Rates'!$C$122:$P$133,5,FALSE)</f>
        <v>0</v>
      </c>
      <c r="AH387" s="341">
        <f>HLOOKUP(AH$20,'3.  Distribution Rates'!$C$122:$P$133,5,FALSE)</f>
        <v>0</v>
      </c>
      <c r="AI387" s="341">
        <f>HLOOKUP(AI$20,'3.  Distribution Rates'!$C$122:$P$133,5,FALSE)</f>
        <v>0</v>
      </c>
      <c r="AJ387" s="341">
        <f>HLOOKUP(AJ$20,'3.  Distribution Rates'!$C$122:$P$133,5,FALSE)</f>
        <v>0</v>
      </c>
      <c r="AK387" s="341">
        <f>HLOOKUP(AK$20,'3.  Distribution Rates'!$C$122:$P$133,5,FALSE)</f>
        <v>0</v>
      </c>
      <c r="AL387" s="341">
        <f>HLOOKUP(AL$20,'3.  Distribution Rates'!$C$122:$P$133,5,FALSE)</f>
        <v>0</v>
      </c>
      <c r="AM387" s="401"/>
    </row>
    <row r="388" spans="1:41" ht="15.5">
      <c r="B388" s="324" t="s">
        <v>156</v>
      </c>
      <c r="C388" s="345"/>
      <c r="D388" s="309"/>
      <c r="E388" s="279"/>
      <c r="F388" s="279"/>
      <c r="G388" s="279"/>
      <c r="H388" s="279"/>
      <c r="I388" s="279"/>
      <c r="J388" s="279"/>
      <c r="K388" s="279"/>
      <c r="L388" s="279"/>
      <c r="M388" s="279"/>
      <c r="N388" s="279"/>
      <c r="O388" s="291"/>
      <c r="P388" s="279"/>
      <c r="Q388" s="279"/>
      <c r="R388" s="279"/>
      <c r="S388" s="309"/>
      <c r="T388" s="309"/>
      <c r="U388" s="309"/>
      <c r="V388" s="309"/>
      <c r="W388" s="279"/>
      <c r="X388" s="279"/>
      <c r="Y388" s="378">
        <f t="shared" ref="Y388:AL388" si="116">Y136*Y387</f>
        <v>0</v>
      </c>
      <c r="Z388" s="378">
        <f t="shared" si="116"/>
        <v>0</v>
      </c>
      <c r="AA388" s="378">
        <f t="shared" si="116"/>
        <v>0</v>
      </c>
      <c r="AB388" s="378">
        <f t="shared" si="116"/>
        <v>0</v>
      </c>
      <c r="AC388" s="378">
        <f t="shared" si="116"/>
        <v>0</v>
      </c>
      <c r="AD388" s="378">
        <f t="shared" si="116"/>
        <v>0</v>
      </c>
      <c r="AE388" s="378">
        <f t="shared" si="116"/>
        <v>0</v>
      </c>
      <c r="AF388" s="378">
        <f t="shared" si="116"/>
        <v>0</v>
      </c>
      <c r="AG388" s="378">
        <f t="shared" si="116"/>
        <v>0</v>
      </c>
      <c r="AH388" s="378">
        <f t="shared" si="116"/>
        <v>0</v>
      </c>
      <c r="AI388" s="378">
        <f t="shared" si="116"/>
        <v>0</v>
      </c>
      <c r="AJ388" s="378">
        <f t="shared" si="116"/>
        <v>0</v>
      </c>
      <c r="AK388" s="378">
        <f t="shared" si="116"/>
        <v>0</v>
      </c>
      <c r="AL388" s="378">
        <f t="shared" si="116"/>
        <v>0</v>
      </c>
      <c r="AM388" s="625">
        <f>SUM(Y388:AL388)</f>
        <v>0</v>
      </c>
      <c r="AO388" s="283"/>
    </row>
    <row r="389" spans="1:41" ht="15.5">
      <c r="B389" s="324" t="s">
        <v>157</v>
      </c>
      <c r="C389" s="345"/>
      <c r="D389" s="309"/>
      <c r="E389" s="279"/>
      <c r="F389" s="279"/>
      <c r="G389" s="279"/>
      <c r="H389" s="279"/>
      <c r="I389" s="279"/>
      <c r="J389" s="279"/>
      <c r="K389" s="279"/>
      <c r="L389" s="279"/>
      <c r="M389" s="279"/>
      <c r="N389" s="279"/>
      <c r="O389" s="291"/>
      <c r="P389" s="279"/>
      <c r="Q389" s="279"/>
      <c r="R389" s="279"/>
      <c r="S389" s="309"/>
      <c r="T389" s="309"/>
      <c r="U389" s="309"/>
      <c r="V389" s="309"/>
      <c r="W389" s="279"/>
      <c r="X389" s="279"/>
      <c r="Y389" s="378">
        <f t="shared" ref="Y389:AL389" si="117">Y265*Y387</f>
        <v>0</v>
      </c>
      <c r="Z389" s="378">
        <f t="shared" si="117"/>
        <v>0</v>
      </c>
      <c r="AA389" s="378">
        <f t="shared" si="117"/>
        <v>0</v>
      </c>
      <c r="AB389" s="378">
        <f t="shared" si="117"/>
        <v>0</v>
      </c>
      <c r="AC389" s="378">
        <f t="shared" si="117"/>
        <v>0</v>
      </c>
      <c r="AD389" s="378">
        <f t="shared" si="117"/>
        <v>0</v>
      </c>
      <c r="AE389" s="378">
        <f t="shared" si="117"/>
        <v>0</v>
      </c>
      <c r="AF389" s="378">
        <f t="shared" si="117"/>
        <v>0</v>
      </c>
      <c r="AG389" s="378">
        <f t="shared" si="117"/>
        <v>0</v>
      </c>
      <c r="AH389" s="378">
        <f t="shared" si="117"/>
        <v>0</v>
      </c>
      <c r="AI389" s="378">
        <f t="shared" si="117"/>
        <v>0</v>
      </c>
      <c r="AJ389" s="378">
        <f t="shared" si="117"/>
        <v>0</v>
      </c>
      <c r="AK389" s="378">
        <f t="shared" si="117"/>
        <v>0</v>
      </c>
      <c r="AL389" s="378">
        <f t="shared" si="117"/>
        <v>0</v>
      </c>
      <c r="AM389" s="625">
        <f>SUM(Y389:AL389)</f>
        <v>0</v>
      </c>
    </row>
    <row r="390" spans="1:41" ht="15.5">
      <c r="B390" s="324" t="s">
        <v>158</v>
      </c>
      <c r="C390" s="345"/>
      <c r="D390" s="309"/>
      <c r="E390" s="279"/>
      <c r="F390" s="279"/>
      <c r="G390" s="279"/>
      <c r="H390" s="279"/>
      <c r="I390" s="279"/>
      <c r="J390" s="279"/>
      <c r="K390" s="279"/>
      <c r="L390" s="279"/>
      <c r="M390" s="279"/>
      <c r="N390" s="279"/>
      <c r="O390" s="291"/>
      <c r="P390" s="279"/>
      <c r="Q390" s="279"/>
      <c r="R390" s="279"/>
      <c r="S390" s="309"/>
      <c r="T390" s="309"/>
      <c r="U390" s="309"/>
      <c r="V390" s="309"/>
      <c r="W390" s="279"/>
      <c r="X390" s="279"/>
      <c r="Y390" s="378">
        <f>Y384*Y387</f>
        <v>0</v>
      </c>
      <c r="Z390" s="378">
        <f t="shared" ref="Z390:AE390" si="118">Z384*Z387</f>
        <v>0</v>
      </c>
      <c r="AA390" s="378">
        <f t="shared" si="118"/>
        <v>0</v>
      </c>
      <c r="AB390" s="378">
        <f t="shared" si="118"/>
        <v>0</v>
      </c>
      <c r="AC390" s="378">
        <f t="shared" si="118"/>
        <v>0</v>
      </c>
      <c r="AD390" s="378">
        <f t="shared" si="118"/>
        <v>0</v>
      </c>
      <c r="AE390" s="378">
        <f t="shared" si="118"/>
        <v>0</v>
      </c>
      <c r="AF390" s="378">
        <f t="shared" ref="AF390:AL390" si="119">AF384*AF387</f>
        <v>0</v>
      </c>
      <c r="AG390" s="378">
        <f t="shared" si="119"/>
        <v>0</v>
      </c>
      <c r="AH390" s="378">
        <f t="shared" si="119"/>
        <v>0</v>
      </c>
      <c r="AI390" s="378">
        <f t="shared" si="119"/>
        <v>0</v>
      </c>
      <c r="AJ390" s="378">
        <f t="shared" si="119"/>
        <v>0</v>
      </c>
      <c r="AK390" s="378">
        <f t="shared" si="119"/>
        <v>0</v>
      </c>
      <c r="AL390" s="378">
        <f t="shared" si="119"/>
        <v>0</v>
      </c>
      <c r="AM390" s="625">
        <f>SUM(Y390:AL390)</f>
        <v>0</v>
      </c>
    </row>
    <row r="391" spans="1:41" s="380" customFormat="1" ht="15.5">
      <c r="A391" s="507"/>
      <c r="B391" s="349" t="s">
        <v>257</v>
      </c>
      <c r="C391" s="345"/>
      <c r="D391" s="336"/>
      <c r="E391" s="334"/>
      <c r="F391" s="334"/>
      <c r="G391" s="334"/>
      <c r="H391" s="334"/>
      <c r="I391" s="334"/>
      <c r="J391" s="334"/>
      <c r="K391" s="334"/>
      <c r="L391" s="334"/>
      <c r="M391" s="334"/>
      <c r="N391" s="334"/>
      <c r="O391" s="300"/>
      <c r="P391" s="334"/>
      <c r="Q391" s="334"/>
      <c r="R391" s="334"/>
      <c r="S391" s="336"/>
      <c r="T391" s="336"/>
      <c r="U391" s="336"/>
      <c r="V391" s="336"/>
      <c r="W391" s="334"/>
      <c r="X391" s="334"/>
      <c r="Y391" s="346">
        <f>SUM(Y388:Y390)</f>
        <v>0</v>
      </c>
      <c r="Z391" s="346">
        <f>SUM(Z388:Z390)</f>
        <v>0</v>
      </c>
      <c r="AA391" s="346">
        <f t="shared" ref="AA391:AE391" si="120">SUM(AA388:AA390)</f>
        <v>0</v>
      </c>
      <c r="AB391" s="346">
        <f t="shared" si="120"/>
        <v>0</v>
      </c>
      <c r="AC391" s="346">
        <f t="shared" si="120"/>
        <v>0</v>
      </c>
      <c r="AD391" s="346">
        <f t="shared" si="120"/>
        <v>0</v>
      </c>
      <c r="AE391" s="346">
        <f t="shared" si="120"/>
        <v>0</v>
      </c>
      <c r="AF391" s="346">
        <f t="shared" ref="AF391:AL391" si="121">SUM(AF388:AF390)</f>
        <v>0</v>
      </c>
      <c r="AG391" s="346">
        <f t="shared" si="121"/>
        <v>0</v>
      </c>
      <c r="AH391" s="346">
        <f t="shared" si="121"/>
        <v>0</v>
      </c>
      <c r="AI391" s="346">
        <f t="shared" si="121"/>
        <v>0</v>
      </c>
      <c r="AJ391" s="346">
        <f t="shared" si="121"/>
        <v>0</v>
      </c>
      <c r="AK391" s="346">
        <f t="shared" si="121"/>
        <v>0</v>
      </c>
      <c r="AL391" s="346">
        <f t="shared" si="121"/>
        <v>0</v>
      </c>
      <c r="AM391" s="407">
        <f>SUM(AM388:AM390)</f>
        <v>0</v>
      </c>
    </row>
    <row r="392" spans="1:41" s="380" customFormat="1" ht="15.5">
      <c r="A392" s="507"/>
      <c r="B392" s="349" t="s">
        <v>252</v>
      </c>
      <c r="C392" s="345"/>
      <c r="D392" s="350"/>
      <c r="E392" s="334"/>
      <c r="F392" s="334"/>
      <c r="G392" s="334"/>
      <c r="H392" s="334"/>
      <c r="I392" s="334"/>
      <c r="J392" s="334"/>
      <c r="K392" s="334"/>
      <c r="L392" s="334"/>
      <c r="M392" s="334"/>
      <c r="N392" s="334"/>
      <c r="O392" s="300"/>
      <c r="P392" s="334"/>
      <c r="Q392" s="334"/>
      <c r="R392" s="334"/>
      <c r="S392" s="336"/>
      <c r="T392" s="336"/>
      <c r="U392" s="336"/>
      <c r="V392" s="336"/>
      <c r="W392" s="334"/>
      <c r="X392" s="334"/>
      <c r="Y392" s="347">
        <f t="shared" ref="Y392:AE392" si="122">Y385*Y387</f>
        <v>0</v>
      </c>
      <c r="Z392" s="347">
        <f t="shared" si="122"/>
        <v>0</v>
      </c>
      <c r="AA392" s="347">
        <f t="shared" si="122"/>
        <v>0</v>
      </c>
      <c r="AB392" s="347">
        <f t="shared" si="122"/>
        <v>0</v>
      </c>
      <c r="AC392" s="347">
        <f t="shared" si="122"/>
        <v>0</v>
      </c>
      <c r="AD392" s="347">
        <f t="shared" si="122"/>
        <v>0</v>
      </c>
      <c r="AE392" s="347">
        <f t="shared" si="122"/>
        <v>0</v>
      </c>
      <c r="AF392" s="347">
        <f t="shared" ref="AF392:AL392" si="123">AF385*AF387</f>
        <v>0</v>
      </c>
      <c r="AG392" s="347">
        <f t="shared" si="123"/>
        <v>0</v>
      </c>
      <c r="AH392" s="347">
        <f t="shared" si="123"/>
        <v>0</v>
      </c>
      <c r="AI392" s="347">
        <f t="shared" si="123"/>
        <v>0</v>
      </c>
      <c r="AJ392" s="347">
        <f t="shared" si="123"/>
        <v>0</v>
      </c>
      <c r="AK392" s="347">
        <f t="shared" si="123"/>
        <v>0</v>
      </c>
      <c r="AL392" s="347">
        <f t="shared" si="123"/>
        <v>0</v>
      </c>
      <c r="AM392" s="407">
        <f>SUM(Y392:AL392)</f>
        <v>0</v>
      </c>
    </row>
    <row r="393" spans="1:41" ht="15.75" customHeight="1">
      <c r="A393" s="507"/>
      <c r="B393" s="349" t="s">
        <v>264</v>
      </c>
      <c r="C393" s="345"/>
      <c r="D393" s="350"/>
      <c r="E393" s="334"/>
      <c r="F393" s="334"/>
      <c r="G393" s="334"/>
      <c r="H393" s="334"/>
      <c r="I393" s="334"/>
      <c r="J393" s="334"/>
      <c r="K393" s="334"/>
      <c r="L393" s="334"/>
      <c r="M393" s="334"/>
      <c r="N393" s="334"/>
      <c r="O393" s="300"/>
      <c r="P393" s="334"/>
      <c r="Q393" s="334"/>
      <c r="R393" s="334"/>
      <c r="S393" s="350"/>
      <c r="T393" s="350"/>
      <c r="U393" s="350"/>
      <c r="V393" s="350"/>
      <c r="W393" s="334"/>
      <c r="X393" s="334"/>
      <c r="Y393" s="300"/>
      <c r="Z393" s="351"/>
      <c r="AA393" s="351"/>
      <c r="AB393" s="351"/>
      <c r="AC393" s="351"/>
      <c r="AD393" s="351"/>
      <c r="AE393" s="351"/>
      <c r="AF393" s="351"/>
      <c r="AG393" s="351"/>
      <c r="AH393" s="351"/>
      <c r="AI393" s="351"/>
      <c r="AJ393" s="351"/>
      <c r="AK393" s="351"/>
      <c r="AL393" s="351"/>
      <c r="AM393" s="407">
        <f>AM391-AM392</f>
        <v>0</v>
      </c>
    </row>
    <row r="394" spans="1:41" ht="15.5">
      <c r="B394" s="324"/>
      <c r="C394" s="350"/>
      <c r="D394" s="350"/>
      <c r="E394" s="334"/>
      <c r="F394" s="334"/>
      <c r="G394" s="334"/>
      <c r="H394" s="334"/>
      <c r="I394" s="334"/>
      <c r="J394" s="334"/>
      <c r="K394" s="334"/>
      <c r="L394" s="334"/>
      <c r="M394" s="334"/>
      <c r="N394" s="334"/>
      <c r="O394" s="300"/>
      <c r="P394" s="334"/>
      <c r="Q394" s="334"/>
      <c r="R394" s="334"/>
      <c r="S394" s="350"/>
      <c r="T394" s="345"/>
      <c r="U394" s="350"/>
      <c r="V394" s="350"/>
      <c r="W394" s="334"/>
      <c r="X394" s="334"/>
      <c r="Y394" s="253"/>
      <c r="Z394" s="253"/>
      <c r="AA394" s="253"/>
      <c r="AB394" s="253"/>
      <c r="AC394" s="253"/>
      <c r="AD394" s="253"/>
      <c r="AE394" s="253"/>
      <c r="AF394" s="253"/>
      <c r="AG394" s="253"/>
      <c r="AH394" s="253"/>
      <c r="AI394" s="253"/>
      <c r="AJ394" s="253"/>
      <c r="AK394" s="253"/>
      <c r="AL394" s="253"/>
      <c r="AM394" s="353"/>
    </row>
    <row r="395" spans="1:41" ht="15.5">
      <c r="B395" s="324" t="s">
        <v>72</v>
      </c>
      <c r="C395" s="356"/>
      <c r="D395" s="279"/>
      <c r="E395" s="279"/>
      <c r="F395" s="279"/>
      <c r="G395" s="279"/>
      <c r="H395" s="279"/>
      <c r="I395" s="279"/>
      <c r="J395" s="279"/>
      <c r="K395" s="279"/>
      <c r="L395" s="279"/>
      <c r="M395" s="279"/>
      <c r="N395" s="279"/>
      <c r="O395" s="357"/>
      <c r="P395" s="279"/>
      <c r="Q395" s="279"/>
      <c r="R395" s="279"/>
      <c r="S395" s="304"/>
      <c r="T395" s="309"/>
      <c r="U395" s="309"/>
      <c r="V395" s="279"/>
      <c r="W395" s="279"/>
      <c r="X395" s="309"/>
      <c r="Y395" s="291">
        <f>SUMPRODUCT(E279:E382,Y279:Y382)</f>
        <v>0</v>
      </c>
      <c r="Z395" s="291">
        <f>SUMPRODUCT(E279:E382,Z279:Z382)</f>
        <v>0</v>
      </c>
      <c r="AA395" s="291">
        <f>IF(AA278="kW",SUMPRODUCT(N279:N382,P279:P382,AA279:AA382),SUMPRODUCT(E279:E382,AA279:AA382))</f>
        <v>0</v>
      </c>
      <c r="AB395" s="291">
        <f>IF(AB278="kW",SUMPRODUCT(N279:N382,P279:P382,AB279:AB382),SUMPRODUCT(E279:E382,AB279:AB382))</f>
        <v>0</v>
      </c>
      <c r="AC395" s="291">
        <f>IF(AC278="kW",SUMPRODUCT(N279:N382,P279:P382,AC279:AC382),SUMPRODUCT(E279:E382,AC279:AC382))</f>
        <v>0</v>
      </c>
      <c r="AD395" s="291">
        <f>IF(AD278="kW",SUMPRODUCT(N279:N382,P279:P382,AD279:AD382),SUMPRODUCT(E279:E382, AD279:AD382))</f>
        <v>0</v>
      </c>
      <c r="AE395" s="291">
        <f>IF(AE278="kW",SUMPRODUCT(N279:N382,P279:P382,AE279:AE382),SUMPRODUCT(E279:E382,AE279:AE382))</f>
        <v>0</v>
      </c>
      <c r="AF395" s="291">
        <f>IF(AF278="kW",SUMPRODUCT(N279:N382,P279:P382,AF279:AF382),SUMPRODUCT(E279:E382,AF279:AF382))</f>
        <v>0</v>
      </c>
      <c r="AG395" s="291">
        <f>IF(AG278="kW",SUMPRODUCT(N279:N382,P279:P382,AG279:AG382),SUMPRODUCT(E279:E382,AG279:AG382))</f>
        <v>0</v>
      </c>
      <c r="AH395" s="291">
        <f>IF(AH278="kW",SUMPRODUCT(N279:N382,P279:P382,AH279:AH382),SUMPRODUCT(E279:E382,AH279:AH382))</f>
        <v>0</v>
      </c>
      <c r="AI395" s="291">
        <f>IF(AI278="kW",SUMPRODUCT(N279:N382,P279:P382,AI279:AI382),SUMPRODUCT(E279:E382,AI279:AI382))</f>
        <v>0</v>
      </c>
      <c r="AJ395" s="291">
        <f>IF(AJ278="kW",SUMPRODUCT(N279:N382,P279:P382,AJ279:AJ382),SUMPRODUCT(E279:E382,AJ279:AJ382))</f>
        <v>0</v>
      </c>
      <c r="AK395" s="291">
        <f>IF(AK278="kW",SUMPRODUCT(N279:N382,P279:P382,AK279:AK382),SUMPRODUCT(E279:E382,AK279:AK382))</f>
        <v>0</v>
      </c>
      <c r="AL395" s="291">
        <f>IF(AL278="kW",SUMPRODUCT(N279:N382,P279:P382,AL279:AL382),SUMPRODUCT(E279:E382,AL279:AL382))</f>
        <v>0</v>
      </c>
      <c r="AM395" s="337"/>
    </row>
    <row r="396" spans="1:41" ht="15.5">
      <c r="B396" s="324" t="s">
        <v>195</v>
      </c>
      <c r="C396" s="356"/>
      <c r="D396" s="279"/>
      <c r="E396" s="279"/>
      <c r="F396" s="279"/>
      <c r="G396" s="279"/>
      <c r="H396" s="279"/>
      <c r="I396" s="279"/>
      <c r="J396" s="279"/>
      <c r="K396" s="279"/>
      <c r="L396" s="279"/>
      <c r="M396" s="279"/>
      <c r="N396" s="279"/>
      <c r="O396" s="357"/>
      <c r="P396" s="279"/>
      <c r="Q396" s="279"/>
      <c r="R396" s="279"/>
      <c r="S396" s="304"/>
      <c r="T396" s="309"/>
      <c r="U396" s="309"/>
      <c r="V396" s="279"/>
      <c r="W396" s="279"/>
      <c r="X396" s="309"/>
      <c r="Y396" s="291">
        <f>SUMPRODUCT(F279:F382,Y279:Y382)</f>
        <v>0</v>
      </c>
      <c r="Z396" s="291">
        <f>SUMPRODUCT(F279:F382,Z279:Z382)</f>
        <v>0</v>
      </c>
      <c r="AA396" s="291">
        <f>IF(AA278="kW",SUMPRODUCT(N279:N382,Q279:Q382,AA279:AA382),SUMPRODUCT(F279:F382,AA279:AA382))</f>
        <v>0</v>
      </c>
      <c r="AB396" s="291">
        <f>IF(AB278="kW",SUMPRODUCT(N279:N382,Q279:Q382,AB279:AB382),SUMPRODUCT(F279:F382,AB279:AB382))</f>
        <v>0</v>
      </c>
      <c r="AC396" s="291">
        <f>IF(AC278="kW",SUMPRODUCT(N279:N382,Q279:Q382,AC279:AC382),SUMPRODUCT(F279:F382, AC279:AC382))</f>
        <v>0</v>
      </c>
      <c r="AD396" s="291">
        <f>IF(AD278="kW",SUMPRODUCT(N279:N382,Q279:Q382,AD279:AD382),SUMPRODUCT(F279:F382, AD279:AD382))</f>
        <v>0</v>
      </c>
      <c r="AE396" s="291">
        <f>IF(AE278="kW",SUMPRODUCT(N279:N382,Q279:Q382,AE279:AE382),SUMPRODUCT(F279:F382,AE279:AE382))</f>
        <v>0</v>
      </c>
      <c r="AF396" s="291">
        <f>IF(AF278="kW",SUMPRODUCT(N279:N382,Q279:Q382,AF279:AF382),SUMPRODUCT(F279:F382,AF279:AF382))</f>
        <v>0</v>
      </c>
      <c r="AG396" s="291">
        <f>IF(AG278="kW",SUMPRODUCT(N279:N382,Q279:Q382,AG279:AG382),SUMPRODUCT(F279:F382,AG279:AG382))</f>
        <v>0</v>
      </c>
      <c r="AH396" s="291">
        <f>IF(AH278="kW",SUMPRODUCT(N279:N382,Q279:Q382,AH279:AH382),SUMPRODUCT(F279:F382,AH279:AH382))</f>
        <v>0</v>
      </c>
      <c r="AI396" s="291">
        <f>IF(AI278="kW",SUMPRODUCT(N279:N382,Q279:Q382,AI279:AI382),SUMPRODUCT(F279:F382,AI279:AI382))</f>
        <v>0</v>
      </c>
      <c r="AJ396" s="291">
        <f>IF(AJ278="kW",SUMPRODUCT(N279:N382,Q279:Q382,AJ279:AJ382),SUMPRODUCT(F279:F382,AJ279:AJ382))</f>
        <v>0</v>
      </c>
      <c r="AK396" s="291">
        <f>IF(AK278="kW",SUMPRODUCT(N279:N382,Q279:Q382,AK279:AK382),SUMPRODUCT(F279:F382,AK279:AK382))</f>
        <v>0</v>
      </c>
      <c r="AL396" s="291">
        <f>IF(AL278="kW",SUMPRODUCT(N279:N382,Q279:Q382,AL279:AL382),SUMPRODUCT(F279:F382,AL279:AL382))</f>
        <v>0</v>
      </c>
      <c r="AM396" s="337"/>
    </row>
    <row r="397" spans="1:41" ht="15.5">
      <c r="B397" s="324" t="s">
        <v>196</v>
      </c>
      <c r="C397" s="356"/>
      <c r="D397" s="279"/>
      <c r="E397" s="279"/>
      <c r="F397" s="279"/>
      <c r="G397" s="279"/>
      <c r="H397" s="279"/>
      <c r="I397" s="279"/>
      <c r="J397" s="279"/>
      <c r="K397" s="279"/>
      <c r="L397" s="279"/>
      <c r="M397" s="279"/>
      <c r="N397" s="279"/>
      <c r="O397" s="357"/>
      <c r="P397" s="279"/>
      <c r="Q397" s="279"/>
      <c r="R397" s="279"/>
      <c r="S397" s="304"/>
      <c r="T397" s="309"/>
      <c r="U397" s="309"/>
      <c r="V397" s="279"/>
      <c r="W397" s="279"/>
      <c r="X397" s="309"/>
      <c r="Y397" s="291">
        <f>SUMPRODUCT(G279:G382,Y279:Y382)</f>
        <v>0</v>
      </c>
      <c r="Z397" s="291">
        <f>SUMPRODUCT(G279:G382,Z279:Z382)</f>
        <v>0</v>
      </c>
      <c r="AA397" s="291">
        <f>IF(AA278="kW",SUMPRODUCT(N279:N382,R279:R382,AA279:AA382),SUMPRODUCT(G279:G382,AA279:AA382))</f>
        <v>0</v>
      </c>
      <c r="AB397" s="291">
        <f>IF(AB278="kW",SUMPRODUCT(N279:N382,R279:R382,AB279:AB382),SUMPRODUCT(G279:G382,AB279:AB382))</f>
        <v>0</v>
      </c>
      <c r="AC397" s="291">
        <f>IF(AC278="kW",SUMPRODUCT(N279:N382,R279:R382,AC279:AC382),SUMPRODUCT(G279:G382, AC279:AC382))</f>
        <v>0</v>
      </c>
      <c r="AD397" s="291">
        <f>IF(AD278="kW",SUMPRODUCT(N279:N382,R279:R382,AD279:AD382),SUMPRODUCT(G279:G382, AD279:AD382))</f>
        <v>0</v>
      </c>
      <c r="AE397" s="291">
        <f>IF(AE278="kW",SUMPRODUCT(N279:N382,R279:R382,AE279:AE382),SUMPRODUCT(G279:G382,AE279:AE382))</f>
        <v>0</v>
      </c>
      <c r="AF397" s="291">
        <f>IF(AF278="kW",SUMPRODUCT(N279:N382,R279:R382,AF279:AF382),SUMPRODUCT(G279:G382,AF279:AF382))</f>
        <v>0</v>
      </c>
      <c r="AG397" s="291">
        <f>IF(AG278="kW",SUMPRODUCT(N279:N382,R279:R382,AG279:AG382),SUMPRODUCT(G279:G382,AG279:AG382))</f>
        <v>0</v>
      </c>
      <c r="AH397" s="291">
        <f>IF(AH278="kW",SUMPRODUCT(N279:N382,R279:R382,AH279:AH382),SUMPRODUCT(G279:G382,AH279:AH382))</f>
        <v>0</v>
      </c>
      <c r="AI397" s="291">
        <f>IF(AI278="kW",SUMPRODUCT(N279:N382,R279:R382,AI279:AI382),SUMPRODUCT(G279:G382,AI279:AI382))</f>
        <v>0</v>
      </c>
      <c r="AJ397" s="291">
        <f>IF(AJ278="kW",SUMPRODUCT(N279:N382,R279:R382,AJ279:AJ382),SUMPRODUCT(G279:G382,AJ279:AJ382))</f>
        <v>0</v>
      </c>
      <c r="AK397" s="291">
        <f>IF(AK278="kW",SUMPRODUCT(N279:N382,R279:R382,AK279:AK382),SUMPRODUCT(G279:G382,AK279:AK382))</f>
        <v>0</v>
      </c>
      <c r="AL397" s="291">
        <f>IF(AL278="kW",SUMPRODUCT(N279:N382,R279:R382,AL279:AL382),SUMPRODUCT(G279:G382,AL279:AL382))</f>
        <v>0</v>
      </c>
      <c r="AM397" s="337"/>
    </row>
    <row r="398" spans="1:41" ht="15.5">
      <c r="B398" s="324" t="s">
        <v>197</v>
      </c>
      <c r="C398" s="356"/>
      <c r="D398" s="279"/>
      <c r="E398" s="279"/>
      <c r="F398" s="279"/>
      <c r="G398" s="279"/>
      <c r="H398" s="279"/>
      <c r="I398" s="279"/>
      <c r="J398" s="279"/>
      <c r="K398" s="279"/>
      <c r="L398" s="279"/>
      <c r="M398" s="279"/>
      <c r="N398" s="279"/>
      <c r="O398" s="357"/>
      <c r="P398" s="279"/>
      <c r="Q398" s="279"/>
      <c r="R398" s="279"/>
      <c r="S398" s="304"/>
      <c r="T398" s="309"/>
      <c r="U398" s="309"/>
      <c r="V398" s="279"/>
      <c r="W398" s="279"/>
      <c r="X398" s="309"/>
      <c r="Y398" s="291">
        <f>SUMPRODUCT(H279:H382,Y279:Y382)</f>
        <v>0</v>
      </c>
      <c r="Z398" s="291">
        <f>SUMPRODUCT(H279:H382,Z279:Z382)</f>
        <v>0</v>
      </c>
      <c r="AA398" s="291">
        <f>IF(AA278="kW",SUMPRODUCT(N279:N382,S279:S382,AA279:AA382),SUMPRODUCT(H279:H382,AA279:AA382))</f>
        <v>0</v>
      </c>
      <c r="AB398" s="291">
        <f>IF(AB278="kW",SUMPRODUCT(N279:N382,S279:S382,AB279:AB382),SUMPRODUCT(H279:H382,AB279:AB382))</f>
        <v>0</v>
      </c>
      <c r="AC398" s="291">
        <f>IF(AC278="kW",SUMPRODUCT(N279:N382,S279:S382,AC279:AC382),SUMPRODUCT(H279:H382, AC279:AC382))</f>
        <v>0</v>
      </c>
      <c r="AD398" s="291">
        <f>IF(AD278="kW",SUMPRODUCT(N279:N382,S279:S382,AD279:AD382),SUMPRODUCT(H279:H382, AD279:AD382))</f>
        <v>0</v>
      </c>
      <c r="AE398" s="291">
        <f>IF(AE278="kW",SUMPRODUCT(N279:N382,S279:S382,AE279:AE382),SUMPRODUCT(H279:H382,AE279:AE382))</f>
        <v>0</v>
      </c>
      <c r="AF398" s="291">
        <f>IF(AF278="kW",SUMPRODUCT(N279:N382,S279:S382,AF279:AF382),SUMPRODUCT(H279:H382,AF279:AF382))</f>
        <v>0</v>
      </c>
      <c r="AG398" s="291">
        <f>IF(AG278="kW",SUMPRODUCT(N279:N382,S279:S382,AG279:AG382),SUMPRODUCT(H279:H382,AG279:AG382))</f>
        <v>0</v>
      </c>
      <c r="AH398" s="291">
        <f>IF(AH278="kW",SUMPRODUCT(N279:N382,S279:S382,AH279:AH382),SUMPRODUCT(H279:H382,AH279:AH382))</f>
        <v>0</v>
      </c>
      <c r="AI398" s="291">
        <f>IF(AI278="kW",SUMPRODUCT(N279:N382,S279:S382,AI279:AI382),SUMPRODUCT(H279:H382,AI279:AI382))</f>
        <v>0</v>
      </c>
      <c r="AJ398" s="291">
        <f>IF(AJ278="kW",SUMPRODUCT(N279:N382,S279:S382,AJ279:AJ382),SUMPRODUCT(H279:H382,AJ279:AJ382))</f>
        <v>0</v>
      </c>
      <c r="AK398" s="291">
        <f>IF(AK278="kW",SUMPRODUCT(N279:N382,S279:S382,AK279:AK382),SUMPRODUCT(H279:H382,AK279:AK382))</f>
        <v>0</v>
      </c>
      <c r="AL398" s="291">
        <f>IF(AL278="kW",SUMPRODUCT(N279:N382,S279:S382,AL279:AL382),SUMPRODUCT(H279:H382,AL279:AL382))</f>
        <v>0</v>
      </c>
      <c r="AM398" s="337"/>
    </row>
    <row r="399" spans="1:41" ht="15.5">
      <c r="B399" s="324" t="s">
        <v>198</v>
      </c>
      <c r="C399" s="356"/>
      <c r="D399" s="279"/>
      <c r="E399" s="279"/>
      <c r="F399" s="279"/>
      <c r="G399" s="279"/>
      <c r="H399" s="279"/>
      <c r="I399" s="279"/>
      <c r="J399" s="279"/>
      <c r="K399" s="279"/>
      <c r="L399" s="279"/>
      <c r="M399" s="279"/>
      <c r="N399" s="279"/>
      <c r="O399" s="357"/>
      <c r="P399" s="279"/>
      <c r="Q399" s="279"/>
      <c r="R399" s="279"/>
      <c r="S399" s="304"/>
      <c r="T399" s="309"/>
      <c r="U399" s="309"/>
      <c r="V399" s="279"/>
      <c r="W399" s="279"/>
      <c r="X399" s="309"/>
      <c r="Y399" s="291">
        <f>SUMPRODUCT(I279:I382,Y279:Y382)</f>
        <v>562236.38413287397</v>
      </c>
      <c r="Z399" s="291">
        <f>SUMPRODUCT(I279:I382,Z279:Z382)</f>
        <v>644361.18586656393</v>
      </c>
      <c r="AA399" s="291">
        <f>IF(AA278="kW",SUMPRODUCT(N279:N382,T279:T382,AA279:AA382),SUMPRODUCT(I279:I382,AA279:AA382))</f>
        <v>2550.3289672770002</v>
      </c>
      <c r="AB399" s="291">
        <f>IF(AB278="kW",SUMPRODUCT(N279:N382,T279:T382,AB279:AB382),SUMPRODUCT(I279:I382,AB279:AB382))</f>
        <v>196.17915132900001</v>
      </c>
      <c r="AC399" s="291">
        <f>IF(AC278="kW",SUMPRODUCT(N279:N382,T279:T382,AC279:AC382),SUMPRODUCT(I279:I382, AC279:AC382))</f>
        <v>0</v>
      </c>
      <c r="AD399" s="291">
        <f>IF(AD278="kW",SUMPRODUCT(N279:N382,T279:T382,AD279:AD382),SUMPRODUCT(I279:I382, AD279:AD382))</f>
        <v>0</v>
      </c>
      <c r="AE399" s="291">
        <f>IF(AE278="kW",SUMPRODUCT(N279:N382,T279:T382,AE279:AE382),SUMPRODUCT(I279:I382,AE279:AE382))</f>
        <v>0</v>
      </c>
      <c r="AF399" s="291">
        <f>IF(AF278="kW",SUMPRODUCT(N279:N382,T279:T382,AF279:AF382),SUMPRODUCT(I279:I382,AF279:AF382))</f>
        <v>0</v>
      </c>
      <c r="AG399" s="291">
        <f>IF(AG278="kW",SUMPRODUCT(N279:N382,T279:T382,AG279:AG382),SUMPRODUCT(I279:I382,AG279:AG382))</f>
        <v>0</v>
      </c>
      <c r="AH399" s="291">
        <f>IF(AH278="kW",SUMPRODUCT(N279:N382,T279:T382,AH279:AH382),SUMPRODUCT(I279:I382,AH279:AH382))</f>
        <v>0</v>
      </c>
      <c r="AI399" s="291">
        <f>IF(AI278="kW",SUMPRODUCT(N279:N382,T279:T382,AI279:AI382),SUMPRODUCT(I279:I382,AI279:AI382))</f>
        <v>0</v>
      </c>
      <c r="AJ399" s="291">
        <f>IF(AJ278="kW",SUMPRODUCT(N279:N382,T279:T382,AJ279:AJ382),SUMPRODUCT(I279:I382,AJ279:AJ382))</f>
        <v>0</v>
      </c>
      <c r="AK399" s="291">
        <f>IF(AK278="kW",SUMPRODUCT(N279:N382,T279:T382,AK279:AK382),SUMPRODUCT(I279:I382,AK279:AK382))</f>
        <v>0</v>
      </c>
      <c r="AL399" s="291">
        <f>IF(AL278="kW",SUMPRODUCT(N279:N382,T279:T382,AL279:AL382),SUMPRODUCT(I279:I382,AL279:AL382))</f>
        <v>0</v>
      </c>
      <c r="AM399" s="337"/>
    </row>
    <row r="400" spans="1:41" ht="15.5">
      <c r="B400" s="324" t="s">
        <v>199</v>
      </c>
      <c r="C400" s="356"/>
      <c r="D400" s="309"/>
      <c r="E400" s="309"/>
      <c r="F400" s="309"/>
      <c r="G400" s="309"/>
      <c r="H400" s="309"/>
      <c r="I400" s="309"/>
      <c r="J400" s="309"/>
      <c r="K400" s="309"/>
      <c r="L400" s="309"/>
      <c r="M400" s="309"/>
      <c r="N400" s="309"/>
      <c r="O400" s="357"/>
      <c r="P400" s="309"/>
      <c r="Q400" s="309"/>
      <c r="R400" s="309"/>
      <c r="S400" s="304"/>
      <c r="T400" s="309"/>
      <c r="U400" s="309"/>
      <c r="V400" s="309"/>
      <c r="W400" s="309"/>
      <c r="X400" s="309"/>
      <c r="Y400" s="291">
        <f>SUMPRODUCT(J279:J382,Y279:Y382)</f>
        <v>0</v>
      </c>
      <c r="Z400" s="291">
        <f>SUMPRODUCT(J279:J382,Z279:Z382)</f>
        <v>0</v>
      </c>
      <c r="AA400" s="291">
        <f>IF(AA278="kW",SUMPRODUCT(N279:N382,U279:U382,AA279:AA382),SUMPRODUCT(J279:J382,AA279:AA382))</f>
        <v>0</v>
      </c>
      <c r="AB400" s="291">
        <f>IF(AB278="kW",SUMPRODUCT(N279:N382,U279:U382,AB279:AB382),SUMPRODUCT(J279:J382,AB279:AB382))</f>
        <v>0</v>
      </c>
      <c r="AC400" s="291">
        <f>IF(AC278="kW",SUMPRODUCT(N279:N382,U279:U382,AC279:AC382),SUMPRODUCT(J279:J382, AC279:AC382))</f>
        <v>0</v>
      </c>
      <c r="AD400" s="291">
        <f>IF(AD278="kW",SUMPRODUCT(N279:N382,U279:U382,AD279:AD382),SUMPRODUCT(J279:J382, AD279:AD382))</f>
        <v>0</v>
      </c>
      <c r="AE400" s="291">
        <f>IF(AE278="kW",SUMPRODUCT(N279:N382,U279:U382,AE279:AE382),SUMPRODUCT(J279:J382,AE279:AE382))</f>
        <v>0</v>
      </c>
      <c r="AF400" s="291">
        <f>IF(AF278="kW",SUMPRODUCT(N279:N382,U279:U382,AF279:AF382),SUMPRODUCT(J279:J382,AF279:AF382))</f>
        <v>0</v>
      </c>
      <c r="AG400" s="291">
        <f>IF(AG278="kW",SUMPRODUCT(N279:N382,U279:U382,AG279:AG382),SUMPRODUCT(J279:J382,AG279:AG382))</f>
        <v>0</v>
      </c>
      <c r="AH400" s="291">
        <f>IF(AH278="kW",SUMPRODUCT(N279:N382,U279:U382,AH279:AH382),SUMPRODUCT(J279:J382,AH279:AH382))</f>
        <v>0</v>
      </c>
      <c r="AI400" s="291">
        <f>IF(AI278="kW",SUMPRODUCT(N279:N382,U279:U382,AI279:AI382),SUMPRODUCT(J279:J382,AI279:AI382))</f>
        <v>0</v>
      </c>
      <c r="AJ400" s="291">
        <f>IF(AJ278="kW",SUMPRODUCT(N279:N382,U279:U382,AJ279:AJ382),SUMPRODUCT(J279:J382,AJ279:AJ382))</f>
        <v>0</v>
      </c>
      <c r="AK400" s="291">
        <f>IF(AK278="kW",SUMPRODUCT(N279:N382,U279:U382,AK279:AK382),SUMPRODUCT(J279:J382,AK279:AK382))</f>
        <v>0</v>
      </c>
      <c r="AL400" s="291">
        <f>IF(AL278="kW",SUMPRODUCT(N279:N382,U279:U382,AL279:AL382),SUMPRODUCT(J279:J382,AL279:AL382))</f>
        <v>0</v>
      </c>
      <c r="AM400" s="337"/>
    </row>
    <row r="401" spans="1:40" ht="15.75" customHeight="1">
      <c r="B401" s="381" t="s">
        <v>200</v>
      </c>
      <c r="C401" s="402"/>
      <c r="D401" s="403"/>
      <c r="E401" s="403"/>
      <c r="F401" s="403"/>
      <c r="G401" s="403"/>
      <c r="H401" s="403"/>
      <c r="I401" s="403"/>
      <c r="J401" s="403"/>
      <c r="K401" s="403"/>
      <c r="L401" s="403"/>
      <c r="M401" s="403"/>
      <c r="N401" s="403"/>
      <c r="O401" s="404"/>
      <c r="P401" s="405"/>
      <c r="Q401" s="405"/>
      <c r="R401" s="404"/>
      <c r="S401" s="406"/>
      <c r="T401" s="404"/>
      <c r="U401" s="404"/>
      <c r="V401" s="383"/>
      <c r="W401" s="383"/>
      <c r="X401" s="385"/>
      <c r="Y401" s="326">
        <f>SUMPRODUCT(K279:K382,Y279:Y382)</f>
        <v>0</v>
      </c>
      <c r="Z401" s="326">
        <f>SUMPRODUCT(K279:K382,Z279:Z382)</f>
        <v>0</v>
      </c>
      <c r="AA401" s="326">
        <f>IF(AA278="kW",SUMPRODUCT(N279:N382,V279:V382,AA279:AA382),SUMPRODUCT(K279:K382,AA279:AA382))</f>
        <v>0</v>
      </c>
      <c r="AB401" s="326">
        <f>IF(AB278="kW",SUMPRODUCT(N279:N382,V279:V382,AB279:AB382),SUMPRODUCT(K279:K382,AB279:AB382))</f>
        <v>0</v>
      </c>
      <c r="AC401" s="326">
        <f>IF(AC278="kW",SUMPRODUCT(N279:N382,V279:V382,AC279:AC382),SUMPRODUCT(K279:K382, AC279:AC382))</f>
        <v>0</v>
      </c>
      <c r="AD401" s="326">
        <f>IF(AD278="kW",SUMPRODUCT(N279:N382,V279:V382,AD279:AD382),SUMPRODUCT(K279:K382, AD279:AD382))</f>
        <v>0</v>
      </c>
      <c r="AE401" s="326">
        <f>IF(AE278="kW",SUMPRODUCT(N279:N382,V279:V382,AE279:AE382),SUMPRODUCT(K279:K382,AE279:AE382))</f>
        <v>0</v>
      </c>
      <c r="AF401" s="326">
        <f>IF(AF278="kW",SUMPRODUCT(N279:N382,V279:V382,AF279:AF382),SUMPRODUCT(K279:K382,AF279:AF382))</f>
        <v>0</v>
      </c>
      <c r="AG401" s="326">
        <f>IF(AG278="kW",SUMPRODUCT(N279:N382,V279:V382,AG279:AG382),SUMPRODUCT(K279:K382,AG279:AG382))</f>
        <v>0</v>
      </c>
      <c r="AH401" s="326">
        <f>IF(AH278="kW",SUMPRODUCT(N279:N382,V279:V382,AH279:AH382),SUMPRODUCT(K279:K382,AH279:AH382))</f>
        <v>0</v>
      </c>
      <c r="AI401" s="326">
        <f>IF(AI278="kW",SUMPRODUCT(N279:N382,V279:V382,AI279:AI382),SUMPRODUCT(K279:K382,AI279:AI382))</f>
        <v>0</v>
      </c>
      <c r="AJ401" s="326">
        <f>IF(AJ278="kW",SUMPRODUCT(N279:N382,V279:V382,AJ279:AJ382),SUMPRODUCT(K279:K382,AJ279:AJ382))</f>
        <v>0</v>
      </c>
      <c r="AK401" s="326">
        <f>IF(AK278="kW",SUMPRODUCT(N279:N382,V279:V382,AK279:AK382),SUMPRODUCT(K279:K382,AK279:AK382))</f>
        <v>0</v>
      </c>
      <c r="AL401" s="326">
        <f>IF(AL278="kW",SUMPRODUCT(N279:N382,V279:V382,AL279:AL382),SUMPRODUCT(K279:K382,AL279:AL382))</f>
        <v>0</v>
      </c>
      <c r="AM401" s="386"/>
    </row>
    <row r="402" spans="1:40" ht="21.75" customHeight="1">
      <c r="B402" s="368" t="s">
        <v>583</v>
      </c>
      <c r="C402" s="387"/>
      <c r="D402" s="388"/>
      <c r="E402" s="388"/>
      <c r="F402" s="388"/>
      <c r="G402" s="388"/>
      <c r="H402" s="388"/>
      <c r="I402" s="388"/>
      <c r="J402" s="388"/>
      <c r="K402" s="388"/>
      <c r="L402" s="388"/>
      <c r="M402" s="388"/>
      <c r="N402" s="388"/>
      <c r="O402" s="388"/>
      <c r="P402" s="388"/>
      <c r="Q402" s="388"/>
      <c r="R402" s="388"/>
      <c r="S402" s="371"/>
      <c r="T402" s="372"/>
      <c r="U402" s="388"/>
      <c r="V402" s="388"/>
      <c r="W402" s="388"/>
      <c r="X402" s="388"/>
      <c r="Y402" s="389"/>
      <c r="Z402" s="389"/>
      <c r="AA402" s="389"/>
      <c r="AB402" s="389"/>
      <c r="AC402" s="389"/>
      <c r="AD402" s="389"/>
      <c r="AE402" s="389"/>
      <c r="AF402" s="389"/>
      <c r="AG402" s="389"/>
      <c r="AH402" s="389"/>
      <c r="AI402" s="389"/>
      <c r="AJ402" s="389"/>
      <c r="AK402" s="389"/>
      <c r="AL402" s="389"/>
      <c r="AM402" s="389"/>
      <c r="AN402" s="390"/>
    </row>
    <row r="404" spans="1:40" ht="15.5">
      <c r="B404" s="280" t="s">
        <v>258</v>
      </c>
      <c r="C404" s="281"/>
      <c r="D404" s="586" t="s">
        <v>520</v>
      </c>
      <c r="F404" s="586"/>
      <c r="O404" s="281"/>
      <c r="Y404" s="270"/>
      <c r="Z404" s="267"/>
      <c r="AA404" s="267"/>
      <c r="AB404" s="267"/>
      <c r="AC404" s="267"/>
      <c r="AD404" s="267"/>
      <c r="AE404" s="267"/>
      <c r="AF404" s="267"/>
      <c r="AG404" s="267"/>
      <c r="AH404" s="267"/>
      <c r="AI404" s="267"/>
      <c r="AJ404" s="267"/>
      <c r="AK404" s="267"/>
      <c r="AL404" s="267"/>
      <c r="AM404" s="282"/>
    </row>
    <row r="405" spans="1:40" ht="36" customHeight="1">
      <c r="B405" s="872" t="s">
        <v>211</v>
      </c>
      <c r="C405" s="874" t="s">
        <v>33</v>
      </c>
      <c r="D405" s="284" t="s">
        <v>421</v>
      </c>
      <c r="E405" s="876" t="s">
        <v>209</v>
      </c>
      <c r="F405" s="877"/>
      <c r="G405" s="877"/>
      <c r="H405" s="877"/>
      <c r="I405" s="877"/>
      <c r="J405" s="877"/>
      <c r="K405" s="877"/>
      <c r="L405" s="877"/>
      <c r="M405" s="878"/>
      <c r="N405" s="879" t="s">
        <v>213</v>
      </c>
      <c r="O405" s="284" t="s">
        <v>422</v>
      </c>
      <c r="P405" s="876" t="s">
        <v>212</v>
      </c>
      <c r="Q405" s="877"/>
      <c r="R405" s="877"/>
      <c r="S405" s="877"/>
      <c r="T405" s="877"/>
      <c r="U405" s="877"/>
      <c r="V405" s="877"/>
      <c r="W405" s="877"/>
      <c r="X405" s="878"/>
      <c r="Y405" s="869" t="s">
        <v>243</v>
      </c>
      <c r="Z405" s="870"/>
      <c r="AA405" s="870"/>
      <c r="AB405" s="870"/>
      <c r="AC405" s="870"/>
      <c r="AD405" s="870"/>
      <c r="AE405" s="870"/>
      <c r="AF405" s="870"/>
      <c r="AG405" s="870"/>
      <c r="AH405" s="870"/>
      <c r="AI405" s="870"/>
      <c r="AJ405" s="870"/>
      <c r="AK405" s="870"/>
      <c r="AL405" s="870"/>
      <c r="AM405" s="871"/>
    </row>
    <row r="406" spans="1:40" ht="45.75" customHeight="1">
      <c r="B406" s="873"/>
      <c r="C406" s="875"/>
      <c r="D406" s="285">
        <v>2014</v>
      </c>
      <c r="E406" s="285">
        <v>2015</v>
      </c>
      <c r="F406" s="285">
        <v>2016</v>
      </c>
      <c r="G406" s="285">
        <v>2017</v>
      </c>
      <c r="H406" s="285">
        <v>2018</v>
      </c>
      <c r="I406" s="285">
        <v>2019</v>
      </c>
      <c r="J406" s="285">
        <v>2020</v>
      </c>
      <c r="K406" s="285">
        <v>2021</v>
      </c>
      <c r="L406" s="285">
        <v>2022</v>
      </c>
      <c r="M406" s="285">
        <v>2023</v>
      </c>
      <c r="N406" s="880"/>
      <c r="O406" s="285">
        <v>2014</v>
      </c>
      <c r="P406" s="285">
        <v>2015</v>
      </c>
      <c r="Q406" s="285">
        <v>2016</v>
      </c>
      <c r="R406" s="285">
        <v>2017</v>
      </c>
      <c r="S406" s="285">
        <v>2018</v>
      </c>
      <c r="T406" s="285">
        <v>2019</v>
      </c>
      <c r="U406" s="285">
        <v>2020</v>
      </c>
      <c r="V406" s="285">
        <v>2021</v>
      </c>
      <c r="W406" s="285">
        <v>2022</v>
      </c>
      <c r="X406" s="285">
        <v>2023</v>
      </c>
      <c r="Y406" s="285" t="str">
        <f>'1.  LRAMVA Summary'!D52</f>
        <v>Residential</v>
      </c>
      <c r="Z406" s="285" t="str">
        <f>'1.  LRAMVA Summary'!E52</f>
        <v>GS&lt;50 kW</v>
      </c>
      <c r="AA406" s="285" t="str">
        <f>'1.  LRAMVA Summary'!F52</f>
        <v>GS&gt;50 kW - Thermal Demand Meter</v>
      </c>
      <c r="AB406" s="285" t="str">
        <f>'1.  LRAMVA Summary'!G52</f>
        <v>GS&gt;50 kW - Interval Meter</v>
      </c>
      <c r="AC406" s="285" t="str">
        <f>'1.  LRAMVA Summary'!H52</f>
        <v>Street Lighting</v>
      </c>
      <c r="AD406" s="285" t="str">
        <f>'1.  LRAMVA Summary'!I52</f>
        <v/>
      </c>
      <c r="AE406" s="285" t="str">
        <f>'1.  LRAMVA Summary'!J52</f>
        <v/>
      </c>
      <c r="AF406" s="285" t="str">
        <f>'1.  LRAMVA Summary'!K52</f>
        <v/>
      </c>
      <c r="AG406" s="285" t="str">
        <f>'1.  LRAMVA Summary'!L52</f>
        <v/>
      </c>
      <c r="AH406" s="285" t="str">
        <f>'1.  LRAMVA Summary'!M52</f>
        <v/>
      </c>
      <c r="AI406" s="285" t="str">
        <f>'1.  LRAMVA Summary'!N52</f>
        <v/>
      </c>
      <c r="AJ406" s="285" t="str">
        <f>'1.  LRAMVA Summary'!O52</f>
        <v/>
      </c>
      <c r="AK406" s="285" t="str">
        <f>'1.  LRAMVA Summary'!P52</f>
        <v/>
      </c>
      <c r="AL406" s="285" t="str">
        <f>'1.  LRAMVA Summary'!Q52</f>
        <v/>
      </c>
      <c r="AM406" s="287" t="str">
        <f>'1.  LRAMVA Summary'!R52</f>
        <v>Total</v>
      </c>
    </row>
    <row r="407" spans="1:40" ht="15.75" customHeight="1">
      <c r="A407" s="506"/>
      <c r="B407" s="288" t="s">
        <v>0</v>
      </c>
      <c r="C407" s="289"/>
      <c r="D407" s="289"/>
      <c r="E407" s="289"/>
      <c r="F407" s="289"/>
      <c r="G407" s="289"/>
      <c r="H407" s="289"/>
      <c r="I407" s="289"/>
      <c r="J407" s="289"/>
      <c r="K407" s="289"/>
      <c r="L407" s="289"/>
      <c r="M407" s="289"/>
      <c r="N407" s="290"/>
      <c r="O407" s="289"/>
      <c r="P407" s="289"/>
      <c r="Q407" s="289"/>
      <c r="R407" s="289"/>
      <c r="S407" s="289"/>
      <c r="T407" s="289"/>
      <c r="U407" s="289"/>
      <c r="V407" s="289"/>
      <c r="W407" s="289"/>
      <c r="X407" s="289"/>
      <c r="Y407" s="291" t="str">
        <f>'1.  LRAMVA Summary'!D53</f>
        <v>kWh</v>
      </c>
      <c r="Z407" s="291" t="str">
        <f>'1.  LRAMVA Summary'!E53</f>
        <v>kWh</v>
      </c>
      <c r="AA407" s="291" t="str">
        <f>'1.  LRAMVA Summary'!F53</f>
        <v>kW</v>
      </c>
      <c r="AB407" s="291" t="str">
        <f>'1.  LRAMVA Summary'!G53</f>
        <v>kW</v>
      </c>
      <c r="AC407" s="291" t="str">
        <f>'1.  LRAMVA Summary'!H53</f>
        <v>KW</v>
      </c>
      <c r="AD407" s="291">
        <f>'1.  LRAMVA Summary'!I53</f>
        <v>0</v>
      </c>
      <c r="AE407" s="291">
        <f>'1.  LRAMVA Summary'!J53</f>
        <v>0</v>
      </c>
      <c r="AF407" s="291">
        <f>'1.  LRAMVA Summary'!K53</f>
        <v>0</v>
      </c>
      <c r="AG407" s="291">
        <f>'1.  LRAMVA Summary'!L53</f>
        <v>0</v>
      </c>
      <c r="AH407" s="291">
        <f>'1.  LRAMVA Summary'!M53</f>
        <v>0</v>
      </c>
      <c r="AI407" s="291">
        <f>'1.  LRAMVA Summary'!N53</f>
        <v>0</v>
      </c>
      <c r="AJ407" s="291">
        <f>'1.  LRAMVA Summary'!O53</f>
        <v>0</v>
      </c>
      <c r="AK407" s="291">
        <f>'1.  LRAMVA Summary'!P53</f>
        <v>0</v>
      </c>
      <c r="AL407" s="291">
        <f>'1.  LRAMVA Summary'!Q53</f>
        <v>0</v>
      </c>
      <c r="AM407" s="292"/>
    </row>
    <row r="408" spans="1:40" ht="15.5" outlineLevel="1">
      <c r="A408" s="505">
        <v>1</v>
      </c>
      <c r="B408" s="294" t="s">
        <v>1</v>
      </c>
      <c r="C408" s="291" t="s">
        <v>25</v>
      </c>
      <c r="D408" s="295"/>
      <c r="E408" s="295"/>
      <c r="F408" s="295"/>
      <c r="G408" s="295"/>
      <c r="H408" s="295">
        <v>24927.490007532077</v>
      </c>
      <c r="I408" s="295"/>
      <c r="J408" s="295"/>
      <c r="K408" s="295"/>
      <c r="L408" s="295"/>
      <c r="M408" s="295"/>
      <c r="N408" s="291"/>
      <c r="O408" s="295"/>
      <c r="P408" s="295"/>
      <c r="Q408" s="295"/>
      <c r="R408" s="295"/>
      <c r="S408" s="295">
        <v>3.66344744582485</v>
      </c>
      <c r="T408" s="295"/>
      <c r="U408" s="295"/>
      <c r="V408" s="295"/>
      <c r="W408" s="295"/>
      <c r="X408" s="295"/>
      <c r="Y408" s="470">
        <v>1</v>
      </c>
      <c r="Z408" s="410"/>
      <c r="AA408" s="410"/>
      <c r="AB408" s="410"/>
      <c r="AC408" s="410"/>
      <c r="AD408" s="410"/>
      <c r="AE408" s="410"/>
      <c r="AF408" s="410"/>
      <c r="AG408" s="410"/>
      <c r="AH408" s="410"/>
      <c r="AI408" s="410"/>
      <c r="AJ408" s="410"/>
      <c r="AK408" s="410"/>
      <c r="AL408" s="410"/>
      <c r="AM408" s="296">
        <f>SUM(Y408:AL408)</f>
        <v>1</v>
      </c>
    </row>
    <row r="409" spans="1:40" ht="15.5" outlineLevel="1">
      <c r="B409" s="294" t="s">
        <v>259</v>
      </c>
      <c r="C409" s="291" t="s">
        <v>163</v>
      </c>
      <c r="D409" s="295"/>
      <c r="E409" s="295"/>
      <c r="F409" s="295"/>
      <c r="G409" s="295"/>
      <c r="H409" s="295" t="s">
        <v>718</v>
      </c>
      <c r="I409" s="295"/>
      <c r="J409" s="295"/>
      <c r="K409" s="295"/>
      <c r="L409" s="295"/>
      <c r="M409" s="295"/>
      <c r="N409" s="468"/>
      <c r="O409" s="295"/>
      <c r="P409" s="295"/>
      <c r="Q409" s="295"/>
      <c r="R409" s="295"/>
      <c r="S409" s="295" t="s">
        <v>718</v>
      </c>
      <c r="T409" s="295"/>
      <c r="U409" s="295"/>
      <c r="V409" s="295"/>
      <c r="W409" s="295"/>
      <c r="X409" s="295"/>
      <c r="Y409" s="411">
        <v>1</v>
      </c>
      <c r="Z409" s="411">
        <v>0</v>
      </c>
      <c r="AA409" s="411">
        <v>0</v>
      </c>
      <c r="AB409" s="411">
        <v>0</v>
      </c>
      <c r="AC409" s="411">
        <f t="shared" ref="AC409:AL409" si="124">AC408</f>
        <v>0</v>
      </c>
      <c r="AD409" s="411">
        <f t="shared" si="124"/>
        <v>0</v>
      </c>
      <c r="AE409" s="411">
        <f t="shared" si="124"/>
        <v>0</v>
      </c>
      <c r="AF409" s="411">
        <f t="shared" si="124"/>
        <v>0</v>
      </c>
      <c r="AG409" s="411">
        <f t="shared" si="124"/>
        <v>0</v>
      </c>
      <c r="AH409" s="411">
        <f t="shared" si="124"/>
        <v>0</v>
      </c>
      <c r="AI409" s="411">
        <f t="shared" si="124"/>
        <v>0</v>
      </c>
      <c r="AJ409" s="411">
        <f t="shared" si="124"/>
        <v>0</v>
      </c>
      <c r="AK409" s="411">
        <f t="shared" si="124"/>
        <v>0</v>
      </c>
      <c r="AL409" s="411">
        <f t="shared" si="124"/>
        <v>0</v>
      </c>
      <c r="AM409" s="297"/>
    </row>
    <row r="410" spans="1:40" ht="15.5" outlineLevel="1">
      <c r="A410" s="507"/>
      <c r="B410" s="298"/>
      <c r="C410" s="299"/>
      <c r="D410" s="299"/>
      <c r="E410" s="299"/>
      <c r="F410" s="299"/>
      <c r="G410" s="299"/>
      <c r="H410" s="299"/>
      <c r="I410" s="299"/>
      <c r="J410" s="299"/>
      <c r="K410" s="299"/>
      <c r="L410" s="299"/>
      <c r="M410" s="299"/>
      <c r="N410" s="303"/>
      <c r="O410" s="299"/>
      <c r="P410" s="299"/>
      <c r="Q410" s="299"/>
      <c r="R410" s="299"/>
      <c r="S410" s="299"/>
      <c r="T410" s="299"/>
      <c r="U410" s="299"/>
      <c r="V410" s="299"/>
      <c r="W410" s="299"/>
      <c r="X410" s="299"/>
      <c r="Y410" s="412"/>
      <c r="Z410" s="413"/>
      <c r="AA410" s="413"/>
      <c r="AB410" s="413"/>
      <c r="AC410" s="413"/>
      <c r="AD410" s="413"/>
      <c r="AE410" s="413"/>
      <c r="AF410" s="413"/>
      <c r="AG410" s="413"/>
      <c r="AH410" s="413"/>
      <c r="AI410" s="413"/>
      <c r="AJ410" s="413"/>
      <c r="AK410" s="413"/>
      <c r="AL410" s="413"/>
      <c r="AM410" s="302"/>
    </row>
    <row r="411" spans="1:40" ht="15.5" outlineLevel="1">
      <c r="A411" s="505">
        <v>2</v>
      </c>
      <c r="B411" s="294" t="s">
        <v>2</v>
      </c>
      <c r="C411" s="291" t="s">
        <v>25</v>
      </c>
      <c r="D411" s="295"/>
      <c r="E411" s="295"/>
      <c r="F411" s="295"/>
      <c r="G411" s="295"/>
      <c r="H411" s="295"/>
      <c r="I411" s="295"/>
      <c r="J411" s="295"/>
      <c r="K411" s="295"/>
      <c r="L411" s="295"/>
      <c r="M411" s="295"/>
      <c r="N411" s="291"/>
      <c r="O411" s="295"/>
      <c r="P411" s="295"/>
      <c r="Q411" s="295"/>
      <c r="R411" s="295"/>
      <c r="S411" s="295"/>
      <c r="T411" s="295"/>
      <c r="U411" s="295"/>
      <c r="V411" s="295"/>
      <c r="W411" s="295"/>
      <c r="X411" s="295"/>
      <c r="Y411" s="470"/>
      <c r="Z411" s="410"/>
      <c r="AA411" s="410"/>
      <c r="AB411" s="410"/>
      <c r="AC411" s="410"/>
      <c r="AD411" s="410"/>
      <c r="AE411" s="410"/>
      <c r="AF411" s="410"/>
      <c r="AG411" s="410"/>
      <c r="AH411" s="410"/>
      <c r="AI411" s="410"/>
      <c r="AJ411" s="410"/>
      <c r="AK411" s="410"/>
      <c r="AL411" s="410"/>
      <c r="AM411" s="296">
        <f>SUM(Y411:AL411)</f>
        <v>0</v>
      </c>
    </row>
    <row r="412" spans="1:40" ht="15.5" outlineLevel="1">
      <c r="B412" s="294" t="s">
        <v>259</v>
      </c>
      <c r="C412" s="291" t="s">
        <v>163</v>
      </c>
      <c r="D412" s="295"/>
      <c r="E412" s="295"/>
      <c r="F412" s="295"/>
      <c r="G412" s="295"/>
      <c r="H412" s="295" t="s">
        <v>718</v>
      </c>
      <c r="I412" s="295"/>
      <c r="J412" s="295"/>
      <c r="K412" s="295"/>
      <c r="L412" s="295"/>
      <c r="M412" s="295"/>
      <c r="N412" s="468"/>
      <c r="O412" s="295"/>
      <c r="P412" s="295"/>
      <c r="Q412" s="295"/>
      <c r="R412" s="295"/>
      <c r="S412" s="295" t="s">
        <v>718</v>
      </c>
      <c r="T412" s="295"/>
      <c r="U412" s="295"/>
      <c r="V412" s="295"/>
      <c r="W412" s="295"/>
      <c r="X412" s="295"/>
      <c r="Y412" s="411">
        <v>0</v>
      </c>
      <c r="Z412" s="411">
        <v>0</v>
      </c>
      <c r="AA412" s="411">
        <v>0</v>
      </c>
      <c r="AB412" s="411">
        <v>0</v>
      </c>
      <c r="AC412" s="411">
        <f t="shared" ref="AC412:AL412" si="125">AC411</f>
        <v>0</v>
      </c>
      <c r="AD412" s="411">
        <f t="shared" si="125"/>
        <v>0</v>
      </c>
      <c r="AE412" s="411">
        <f t="shared" si="125"/>
        <v>0</v>
      </c>
      <c r="AF412" s="411">
        <f t="shared" si="125"/>
        <v>0</v>
      </c>
      <c r="AG412" s="411">
        <f t="shared" si="125"/>
        <v>0</v>
      </c>
      <c r="AH412" s="411">
        <f t="shared" si="125"/>
        <v>0</v>
      </c>
      <c r="AI412" s="411">
        <f t="shared" si="125"/>
        <v>0</v>
      </c>
      <c r="AJ412" s="411">
        <f t="shared" si="125"/>
        <v>0</v>
      </c>
      <c r="AK412" s="411">
        <f t="shared" si="125"/>
        <v>0</v>
      </c>
      <c r="AL412" s="411">
        <f t="shared" si="125"/>
        <v>0</v>
      </c>
      <c r="AM412" s="297"/>
    </row>
    <row r="413" spans="1:40" ht="15.5" outlineLevel="1">
      <c r="A413" s="507"/>
      <c r="B413" s="298"/>
      <c r="C413" s="299"/>
      <c r="D413" s="304"/>
      <c r="E413" s="304"/>
      <c r="F413" s="304"/>
      <c r="G413" s="304"/>
      <c r="H413" s="304"/>
      <c r="I413" s="304"/>
      <c r="J413" s="304"/>
      <c r="K413" s="304"/>
      <c r="L413" s="304"/>
      <c r="M413" s="304"/>
      <c r="N413" s="303"/>
      <c r="O413" s="304"/>
      <c r="P413" s="304"/>
      <c r="Q413" s="304"/>
      <c r="R413" s="304"/>
      <c r="S413" s="304"/>
      <c r="T413" s="304"/>
      <c r="U413" s="304"/>
      <c r="V413" s="304"/>
      <c r="W413" s="304"/>
      <c r="X413" s="304"/>
      <c r="Y413" s="412"/>
      <c r="Z413" s="413"/>
      <c r="AA413" s="413"/>
      <c r="AB413" s="413"/>
      <c r="AC413" s="413"/>
      <c r="AD413" s="413"/>
      <c r="AE413" s="413"/>
      <c r="AF413" s="413"/>
      <c r="AG413" s="413"/>
      <c r="AH413" s="413"/>
      <c r="AI413" s="413"/>
      <c r="AJ413" s="413"/>
      <c r="AK413" s="413"/>
      <c r="AL413" s="413"/>
      <c r="AM413" s="302"/>
    </row>
    <row r="414" spans="1:40" ht="15.5" outlineLevel="1">
      <c r="A414" s="505">
        <v>3</v>
      </c>
      <c r="B414" s="294" t="s">
        <v>3</v>
      </c>
      <c r="C414" s="291" t="s">
        <v>25</v>
      </c>
      <c r="D414" s="295"/>
      <c r="E414" s="295"/>
      <c r="F414" s="295"/>
      <c r="G414" s="295"/>
      <c r="H414" s="295">
        <v>389383.71912200004</v>
      </c>
      <c r="I414" s="295"/>
      <c r="J414" s="295"/>
      <c r="K414" s="295"/>
      <c r="L414" s="295"/>
      <c r="M414" s="295"/>
      <c r="N414" s="291"/>
      <c r="O414" s="295"/>
      <c r="P414" s="295"/>
      <c r="Q414" s="295"/>
      <c r="R414" s="295"/>
      <c r="S414" s="295">
        <v>210.328817491</v>
      </c>
      <c r="T414" s="295"/>
      <c r="U414" s="295"/>
      <c r="V414" s="295"/>
      <c r="W414" s="295"/>
      <c r="X414" s="295"/>
      <c r="Y414" s="470">
        <v>1</v>
      </c>
      <c r="Z414" s="410"/>
      <c r="AA414" s="410"/>
      <c r="AB414" s="410"/>
      <c r="AC414" s="410"/>
      <c r="AD414" s="410"/>
      <c r="AE414" s="410"/>
      <c r="AF414" s="410"/>
      <c r="AG414" s="410"/>
      <c r="AH414" s="410"/>
      <c r="AI414" s="410"/>
      <c r="AJ414" s="410"/>
      <c r="AK414" s="410"/>
      <c r="AL414" s="410"/>
      <c r="AM414" s="296">
        <f>SUM(Y414:AL414)</f>
        <v>1</v>
      </c>
    </row>
    <row r="415" spans="1:40" ht="15.5" outlineLevel="1">
      <c r="B415" s="294" t="s">
        <v>259</v>
      </c>
      <c r="C415" s="291" t="s">
        <v>163</v>
      </c>
      <c r="D415" s="295"/>
      <c r="E415" s="295"/>
      <c r="F415" s="295"/>
      <c r="G415" s="295"/>
      <c r="H415" s="295" t="s">
        <v>718</v>
      </c>
      <c r="I415" s="295"/>
      <c r="J415" s="295"/>
      <c r="K415" s="295"/>
      <c r="L415" s="295"/>
      <c r="M415" s="295"/>
      <c r="N415" s="468"/>
      <c r="O415" s="295"/>
      <c r="P415" s="295"/>
      <c r="Q415" s="295"/>
      <c r="R415" s="295"/>
      <c r="S415" s="295" t="s">
        <v>718</v>
      </c>
      <c r="T415" s="295"/>
      <c r="U415" s="295"/>
      <c r="V415" s="295"/>
      <c r="W415" s="295"/>
      <c r="X415" s="295"/>
      <c r="Y415" s="411">
        <v>1</v>
      </c>
      <c r="Z415" s="411">
        <v>0</v>
      </c>
      <c r="AA415" s="411">
        <v>0</v>
      </c>
      <c r="AB415" s="411">
        <v>0</v>
      </c>
      <c r="AC415" s="411">
        <f t="shared" ref="AC415:AL415" si="126">AC414</f>
        <v>0</v>
      </c>
      <c r="AD415" s="411">
        <f t="shared" si="126"/>
        <v>0</v>
      </c>
      <c r="AE415" s="411">
        <f t="shared" si="126"/>
        <v>0</v>
      </c>
      <c r="AF415" s="411">
        <f t="shared" si="126"/>
        <v>0</v>
      </c>
      <c r="AG415" s="411">
        <f t="shared" si="126"/>
        <v>0</v>
      </c>
      <c r="AH415" s="411">
        <f t="shared" si="126"/>
        <v>0</v>
      </c>
      <c r="AI415" s="411">
        <f t="shared" si="126"/>
        <v>0</v>
      </c>
      <c r="AJ415" s="411">
        <f t="shared" si="126"/>
        <v>0</v>
      </c>
      <c r="AK415" s="411">
        <f t="shared" si="126"/>
        <v>0</v>
      </c>
      <c r="AL415" s="411">
        <f t="shared" si="126"/>
        <v>0</v>
      </c>
      <c r="AM415" s="297"/>
    </row>
    <row r="416" spans="1:40" ht="15.5" outlineLevel="1">
      <c r="B416" s="294"/>
      <c r="C416" s="305"/>
      <c r="D416" s="291"/>
      <c r="E416" s="291"/>
      <c r="F416" s="291"/>
      <c r="G416" s="291"/>
      <c r="H416" s="291"/>
      <c r="I416" s="291"/>
      <c r="J416" s="291"/>
      <c r="K416" s="291"/>
      <c r="L416" s="291"/>
      <c r="M416" s="291"/>
      <c r="N416" s="283"/>
      <c r="O416" s="291"/>
      <c r="P416" s="291"/>
      <c r="Q416" s="291"/>
      <c r="R416" s="291"/>
      <c r="S416" s="291"/>
      <c r="T416" s="291"/>
      <c r="U416" s="291"/>
      <c r="V416" s="291"/>
      <c r="W416" s="291"/>
      <c r="X416" s="291"/>
      <c r="Y416" s="412"/>
      <c r="Z416" s="412"/>
      <c r="AA416" s="412"/>
      <c r="AB416" s="412"/>
      <c r="AC416" s="412"/>
      <c r="AD416" s="412"/>
      <c r="AE416" s="412"/>
      <c r="AF416" s="412"/>
      <c r="AG416" s="412"/>
      <c r="AH416" s="412"/>
      <c r="AI416" s="412"/>
      <c r="AJ416" s="412"/>
      <c r="AK416" s="412"/>
      <c r="AL416" s="412"/>
      <c r="AM416" s="306"/>
    </row>
    <row r="417" spans="1:39" ht="15.5" outlineLevel="1">
      <c r="A417" s="505">
        <v>4</v>
      </c>
      <c r="B417" s="294" t="s">
        <v>4</v>
      </c>
      <c r="C417" s="291" t="s">
        <v>25</v>
      </c>
      <c r="D417" s="295"/>
      <c r="E417" s="295"/>
      <c r="F417" s="295"/>
      <c r="G417" s="295"/>
      <c r="H417" s="295">
        <v>167030.0282</v>
      </c>
      <c r="I417" s="295"/>
      <c r="J417" s="295"/>
      <c r="K417" s="295"/>
      <c r="L417" s="295"/>
      <c r="M417" s="295"/>
      <c r="N417" s="291"/>
      <c r="O417" s="295"/>
      <c r="P417" s="295"/>
      <c r="Q417" s="295"/>
      <c r="R417" s="295"/>
      <c r="S417" s="295">
        <v>12.725007489999999</v>
      </c>
      <c r="T417" s="295"/>
      <c r="U417" s="295"/>
      <c r="V417" s="295"/>
      <c r="W417" s="295"/>
      <c r="X417" s="295"/>
      <c r="Y417" s="470">
        <v>1</v>
      </c>
      <c r="Z417" s="410"/>
      <c r="AA417" s="410"/>
      <c r="AB417" s="410"/>
      <c r="AC417" s="410"/>
      <c r="AD417" s="410"/>
      <c r="AE417" s="410"/>
      <c r="AF417" s="410"/>
      <c r="AG417" s="410"/>
      <c r="AH417" s="410"/>
      <c r="AI417" s="410"/>
      <c r="AJ417" s="410"/>
      <c r="AK417" s="410"/>
      <c r="AL417" s="410"/>
      <c r="AM417" s="296">
        <f>SUM(Y417:AL417)</f>
        <v>1</v>
      </c>
    </row>
    <row r="418" spans="1:39" ht="15.5" outlineLevel="1">
      <c r="B418" s="294" t="s">
        <v>259</v>
      </c>
      <c r="C418" s="291" t="s">
        <v>163</v>
      </c>
      <c r="D418" s="295"/>
      <c r="E418" s="295"/>
      <c r="F418" s="295"/>
      <c r="G418" s="295"/>
      <c r="H418" s="295" t="s">
        <v>718</v>
      </c>
      <c r="I418" s="295"/>
      <c r="J418" s="295"/>
      <c r="K418" s="295"/>
      <c r="L418" s="295"/>
      <c r="M418" s="295"/>
      <c r="N418" s="468"/>
      <c r="O418" s="295"/>
      <c r="P418" s="295"/>
      <c r="Q418" s="295"/>
      <c r="R418" s="295"/>
      <c r="S418" s="295" t="s">
        <v>718</v>
      </c>
      <c r="T418" s="295"/>
      <c r="U418" s="295"/>
      <c r="V418" s="295"/>
      <c r="W418" s="295"/>
      <c r="X418" s="295"/>
      <c r="Y418" s="411">
        <v>1</v>
      </c>
      <c r="Z418" s="411">
        <v>0</v>
      </c>
      <c r="AA418" s="411">
        <v>0</v>
      </c>
      <c r="AB418" s="411">
        <v>0</v>
      </c>
      <c r="AC418" s="411">
        <f t="shared" ref="AC418:AL418" si="127">AC417</f>
        <v>0</v>
      </c>
      <c r="AD418" s="411">
        <f t="shared" si="127"/>
        <v>0</v>
      </c>
      <c r="AE418" s="411">
        <f t="shared" si="127"/>
        <v>0</v>
      </c>
      <c r="AF418" s="411">
        <f t="shared" si="127"/>
        <v>0</v>
      </c>
      <c r="AG418" s="411">
        <f t="shared" si="127"/>
        <v>0</v>
      </c>
      <c r="AH418" s="411">
        <f t="shared" si="127"/>
        <v>0</v>
      </c>
      <c r="AI418" s="411">
        <f t="shared" si="127"/>
        <v>0</v>
      </c>
      <c r="AJ418" s="411">
        <f t="shared" si="127"/>
        <v>0</v>
      </c>
      <c r="AK418" s="411">
        <f t="shared" si="127"/>
        <v>0</v>
      </c>
      <c r="AL418" s="411">
        <f t="shared" si="127"/>
        <v>0</v>
      </c>
      <c r="AM418" s="297"/>
    </row>
    <row r="419" spans="1:39" ht="15.5" outlineLevel="1">
      <c r="B419" s="294"/>
      <c r="C419" s="305"/>
      <c r="D419" s="304"/>
      <c r="E419" s="304"/>
      <c r="F419" s="304"/>
      <c r="G419" s="304"/>
      <c r="H419" s="304"/>
      <c r="I419" s="304"/>
      <c r="J419" s="304"/>
      <c r="K419" s="304"/>
      <c r="L419" s="304"/>
      <c r="M419" s="304"/>
      <c r="N419" s="291"/>
      <c r="O419" s="304"/>
      <c r="P419" s="304"/>
      <c r="Q419" s="304"/>
      <c r="R419" s="304"/>
      <c r="S419" s="304"/>
      <c r="T419" s="304"/>
      <c r="U419" s="304"/>
      <c r="V419" s="304"/>
      <c r="W419" s="304"/>
      <c r="X419" s="304"/>
      <c r="Y419" s="412"/>
      <c r="Z419" s="412"/>
      <c r="AA419" s="412"/>
      <c r="AB419" s="412"/>
      <c r="AC419" s="412"/>
      <c r="AD419" s="412"/>
      <c r="AE419" s="412"/>
      <c r="AF419" s="412"/>
      <c r="AG419" s="412"/>
      <c r="AH419" s="412"/>
      <c r="AI419" s="412"/>
      <c r="AJ419" s="412"/>
      <c r="AK419" s="412"/>
      <c r="AL419" s="412"/>
      <c r="AM419" s="306"/>
    </row>
    <row r="420" spans="1:39" ht="15.5" outlineLevel="1">
      <c r="A420" s="505">
        <v>5</v>
      </c>
      <c r="B420" s="294" t="s">
        <v>5</v>
      </c>
      <c r="C420" s="291" t="s">
        <v>25</v>
      </c>
      <c r="D420" s="295"/>
      <c r="E420" s="295"/>
      <c r="F420" s="295"/>
      <c r="G420" s="295"/>
      <c r="H420" s="295">
        <v>648295.33189999999</v>
      </c>
      <c r="I420" s="295"/>
      <c r="J420" s="295"/>
      <c r="K420" s="295"/>
      <c r="L420" s="295"/>
      <c r="M420" s="295"/>
      <c r="N420" s="291"/>
      <c r="O420" s="295"/>
      <c r="P420" s="295"/>
      <c r="Q420" s="295"/>
      <c r="R420" s="295"/>
      <c r="S420" s="295">
        <v>42.864536659999999</v>
      </c>
      <c r="T420" s="295"/>
      <c r="U420" s="295"/>
      <c r="V420" s="295"/>
      <c r="W420" s="295"/>
      <c r="X420" s="295"/>
      <c r="Y420" s="470">
        <v>1</v>
      </c>
      <c r="Z420" s="410"/>
      <c r="AA420" s="410"/>
      <c r="AB420" s="410"/>
      <c r="AC420" s="410"/>
      <c r="AD420" s="410"/>
      <c r="AE420" s="410"/>
      <c r="AF420" s="410"/>
      <c r="AG420" s="410"/>
      <c r="AH420" s="410"/>
      <c r="AI420" s="410"/>
      <c r="AJ420" s="410"/>
      <c r="AK420" s="410"/>
      <c r="AL420" s="410"/>
      <c r="AM420" s="296">
        <f>SUM(Y420:AL420)</f>
        <v>1</v>
      </c>
    </row>
    <row r="421" spans="1:39" ht="15.5" outlineLevel="1">
      <c r="B421" s="294" t="s">
        <v>259</v>
      </c>
      <c r="C421" s="291" t="s">
        <v>163</v>
      </c>
      <c r="D421" s="295"/>
      <c r="E421" s="295"/>
      <c r="F421" s="295"/>
      <c r="G421" s="295"/>
      <c r="H421" s="295" t="s">
        <v>718</v>
      </c>
      <c r="I421" s="295"/>
      <c r="J421" s="295"/>
      <c r="K421" s="295"/>
      <c r="L421" s="295"/>
      <c r="M421" s="295"/>
      <c r="N421" s="468"/>
      <c r="O421" s="295"/>
      <c r="P421" s="295"/>
      <c r="Q421" s="295"/>
      <c r="R421" s="295"/>
      <c r="S421" s="295" t="s">
        <v>718</v>
      </c>
      <c r="T421" s="295"/>
      <c r="U421" s="295"/>
      <c r="V421" s="295"/>
      <c r="W421" s="295"/>
      <c r="X421" s="295"/>
      <c r="Y421" s="411">
        <v>1</v>
      </c>
      <c r="Z421" s="411">
        <v>0</v>
      </c>
      <c r="AA421" s="411">
        <v>0</v>
      </c>
      <c r="AB421" s="411">
        <v>0</v>
      </c>
      <c r="AC421" s="411">
        <f t="shared" ref="AC421:AL421" si="128">AC420</f>
        <v>0</v>
      </c>
      <c r="AD421" s="411">
        <f t="shared" si="128"/>
        <v>0</v>
      </c>
      <c r="AE421" s="411">
        <f t="shared" si="128"/>
        <v>0</v>
      </c>
      <c r="AF421" s="411">
        <f t="shared" si="128"/>
        <v>0</v>
      </c>
      <c r="AG421" s="411">
        <f t="shared" si="128"/>
        <v>0</v>
      </c>
      <c r="AH421" s="411">
        <f t="shared" si="128"/>
        <v>0</v>
      </c>
      <c r="AI421" s="411">
        <f t="shared" si="128"/>
        <v>0</v>
      </c>
      <c r="AJ421" s="411">
        <f t="shared" si="128"/>
        <v>0</v>
      </c>
      <c r="AK421" s="411">
        <f t="shared" si="128"/>
        <v>0</v>
      </c>
      <c r="AL421" s="411">
        <f t="shared" si="128"/>
        <v>0</v>
      </c>
      <c r="AM421" s="297"/>
    </row>
    <row r="422" spans="1:39" ht="15.5" outlineLevel="1">
      <c r="B422" s="294"/>
      <c r="C422" s="305"/>
      <c r="D422" s="304"/>
      <c r="E422" s="304"/>
      <c r="F422" s="304"/>
      <c r="G422" s="304"/>
      <c r="H422" s="304"/>
      <c r="I422" s="304"/>
      <c r="J422" s="304"/>
      <c r="K422" s="304"/>
      <c r="L422" s="304"/>
      <c r="M422" s="304"/>
      <c r="N422" s="291"/>
      <c r="O422" s="304"/>
      <c r="P422" s="304"/>
      <c r="Q422" s="304"/>
      <c r="R422" s="304"/>
      <c r="S422" s="304"/>
      <c r="T422" s="304"/>
      <c r="U422" s="304"/>
      <c r="V422" s="304"/>
      <c r="W422" s="304"/>
      <c r="X422" s="304"/>
      <c r="Y422" s="412"/>
      <c r="Z422" s="412"/>
      <c r="AA422" s="412"/>
      <c r="AB422" s="412"/>
      <c r="AC422" s="412"/>
      <c r="AD422" s="412"/>
      <c r="AE422" s="412"/>
      <c r="AF422" s="412"/>
      <c r="AG422" s="412"/>
      <c r="AH422" s="412"/>
      <c r="AI422" s="412"/>
      <c r="AJ422" s="412"/>
      <c r="AK422" s="412"/>
      <c r="AL422" s="412"/>
      <c r="AM422" s="306"/>
    </row>
    <row r="423" spans="1:39" ht="15.5" outlineLevel="1">
      <c r="A423" s="505">
        <v>6</v>
      </c>
      <c r="B423" s="294" t="s">
        <v>6</v>
      </c>
      <c r="C423" s="291" t="s">
        <v>25</v>
      </c>
      <c r="D423" s="295"/>
      <c r="E423" s="295"/>
      <c r="F423" s="295"/>
      <c r="G423" s="295"/>
      <c r="H423" s="295" t="s">
        <v>718</v>
      </c>
      <c r="I423" s="295"/>
      <c r="J423" s="295"/>
      <c r="K423" s="295"/>
      <c r="L423" s="295"/>
      <c r="M423" s="295"/>
      <c r="N423" s="291"/>
      <c r="O423" s="295"/>
      <c r="P423" s="295"/>
      <c r="Q423" s="295"/>
      <c r="R423" s="295"/>
      <c r="S423" s="295" t="s">
        <v>718</v>
      </c>
      <c r="T423" s="295"/>
      <c r="U423" s="295"/>
      <c r="V423" s="295"/>
      <c r="W423" s="295"/>
      <c r="X423" s="295"/>
      <c r="Y423" s="410"/>
      <c r="Z423" s="410"/>
      <c r="AA423" s="410"/>
      <c r="AB423" s="410"/>
      <c r="AC423" s="410"/>
      <c r="AD423" s="410"/>
      <c r="AE423" s="410"/>
      <c r="AF423" s="410"/>
      <c r="AG423" s="410"/>
      <c r="AH423" s="410"/>
      <c r="AI423" s="410"/>
      <c r="AJ423" s="410"/>
      <c r="AK423" s="410"/>
      <c r="AL423" s="410"/>
      <c r="AM423" s="296">
        <f>SUM(Y423:AL423)</f>
        <v>0</v>
      </c>
    </row>
    <row r="424" spans="1:39" ht="15.5" outlineLevel="1">
      <c r="B424" s="294" t="s">
        <v>259</v>
      </c>
      <c r="C424" s="291" t="s">
        <v>163</v>
      </c>
      <c r="D424" s="295"/>
      <c r="E424" s="295"/>
      <c r="F424" s="295"/>
      <c r="G424" s="295"/>
      <c r="H424" s="295" t="s">
        <v>718</v>
      </c>
      <c r="I424" s="295"/>
      <c r="J424" s="295"/>
      <c r="K424" s="295"/>
      <c r="L424" s="295"/>
      <c r="M424" s="295"/>
      <c r="N424" s="468"/>
      <c r="O424" s="295"/>
      <c r="P424" s="295"/>
      <c r="Q424" s="295"/>
      <c r="R424" s="295"/>
      <c r="S424" s="295" t="s">
        <v>718</v>
      </c>
      <c r="T424" s="295"/>
      <c r="U424" s="295"/>
      <c r="V424" s="295"/>
      <c r="W424" s="295"/>
      <c r="X424" s="295"/>
      <c r="Y424" s="411">
        <v>0</v>
      </c>
      <c r="Z424" s="411">
        <v>0</v>
      </c>
      <c r="AA424" s="411">
        <v>0</v>
      </c>
      <c r="AB424" s="411">
        <v>0</v>
      </c>
      <c r="AC424" s="411">
        <f t="shared" ref="AC424:AL424" si="129">AC423</f>
        <v>0</v>
      </c>
      <c r="AD424" s="411">
        <f t="shared" si="129"/>
        <v>0</v>
      </c>
      <c r="AE424" s="411">
        <f t="shared" si="129"/>
        <v>0</v>
      </c>
      <c r="AF424" s="411">
        <f t="shared" si="129"/>
        <v>0</v>
      </c>
      <c r="AG424" s="411">
        <f t="shared" si="129"/>
        <v>0</v>
      </c>
      <c r="AH424" s="411">
        <f t="shared" si="129"/>
        <v>0</v>
      </c>
      <c r="AI424" s="411">
        <f t="shared" si="129"/>
        <v>0</v>
      </c>
      <c r="AJ424" s="411">
        <f t="shared" si="129"/>
        <v>0</v>
      </c>
      <c r="AK424" s="411">
        <f t="shared" si="129"/>
        <v>0</v>
      </c>
      <c r="AL424" s="411">
        <f t="shared" si="129"/>
        <v>0</v>
      </c>
      <c r="AM424" s="297"/>
    </row>
    <row r="425" spans="1:39" ht="15.5" outlineLevel="1">
      <c r="B425" s="294"/>
      <c r="C425" s="305"/>
      <c r="D425" s="304"/>
      <c r="E425" s="304"/>
      <c r="F425" s="304"/>
      <c r="G425" s="304"/>
      <c r="H425" s="304"/>
      <c r="I425" s="304"/>
      <c r="J425" s="304"/>
      <c r="K425" s="304"/>
      <c r="L425" s="304"/>
      <c r="M425" s="304"/>
      <c r="N425" s="291"/>
      <c r="O425" s="304"/>
      <c r="P425" s="304"/>
      <c r="Q425" s="304"/>
      <c r="R425" s="304"/>
      <c r="S425" s="304"/>
      <c r="T425" s="304"/>
      <c r="U425" s="304"/>
      <c r="V425" s="304"/>
      <c r="W425" s="304"/>
      <c r="X425" s="304"/>
      <c r="Y425" s="412"/>
      <c r="Z425" s="412"/>
      <c r="AA425" s="412"/>
      <c r="AB425" s="412"/>
      <c r="AC425" s="412"/>
      <c r="AD425" s="412"/>
      <c r="AE425" s="412"/>
      <c r="AF425" s="412"/>
      <c r="AG425" s="412"/>
      <c r="AH425" s="412"/>
      <c r="AI425" s="412"/>
      <c r="AJ425" s="412"/>
      <c r="AK425" s="412"/>
      <c r="AL425" s="412"/>
      <c r="AM425" s="306"/>
    </row>
    <row r="426" spans="1:39" ht="15.5" outlineLevel="1">
      <c r="A426" s="505">
        <v>7</v>
      </c>
      <c r="B426" s="294" t="s">
        <v>42</v>
      </c>
      <c r="C426" s="291" t="s">
        <v>25</v>
      </c>
      <c r="D426" s="295"/>
      <c r="E426" s="295"/>
      <c r="F426" s="295"/>
      <c r="G426" s="295"/>
      <c r="H426" s="295" t="s">
        <v>718</v>
      </c>
      <c r="I426" s="295"/>
      <c r="J426" s="295"/>
      <c r="K426" s="295"/>
      <c r="L426" s="295"/>
      <c r="M426" s="295"/>
      <c r="N426" s="291"/>
      <c r="O426" s="295"/>
      <c r="P426" s="295"/>
      <c r="Q426" s="295"/>
      <c r="R426" s="295"/>
      <c r="S426" s="295" t="s">
        <v>718</v>
      </c>
      <c r="T426" s="295"/>
      <c r="U426" s="295"/>
      <c r="V426" s="295"/>
      <c r="W426" s="295"/>
      <c r="X426" s="295"/>
      <c r="Y426" s="410"/>
      <c r="Z426" s="410"/>
      <c r="AA426" s="410"/>
      <c r="AB426" s="410"/>
      <c r="AC426" s="410"/>
      <c r="AD426" s="410"/>
      <c r="AE426" s="410"/>
      <c r="AF426" s="410"/>
      <c r="AG426" s="410"/>
      <c r="AH426" s="410"/>
      <c r="AI426" s="410"/>
      <c r="AJ426" s="410"/>
      <c r="AK426" s="410"/>
      <c r="AL426" s="410"/>
      <c r="AM426" s="296">
        <f>SUM(Y426:AL426)</f>
        <v>0</v>
      </c>
    </row>
    <row r="427" spans="1:39" ht="15.5" outlineLevel="1">
      <c r="B427" s="294" t="s">
        <v>259</v>
      </c>
      <c r="C427" s="291" t="s">
        <v>163</v>
      </c>
      <c r="D427" s="295"/>
      <c r="E427" s="295"/>
      <c r="F427" s="295"/>
      <c r="G427" s="295"/>
      <c r="H427" s="295" t="s">
        <v>718</v>
      </c>
      <c r="I427" s="295"/>
      <c r="J427" s="295"/>
      <c r="K427" s="295"/>
      <c r="L427" s="295"/>
      <c r="M427" s="295"/>
      <c r="N427" s="291"/>
      <c r="O427" s="295"/>
      <c r="P427" s="295"/>
      <c r="Q427" s="295"/>
      <c r="R427" s="295"/>
      <c r="S427" s="295" t="s">
        <v>718</v>
      </c>
      <c r="T427" s="295"/>
      <c r="U427" s="295"/>
      <c r="V427" s="295"/>
      <c r="W427" s="295"/>
      <c r="X427" s="295"/>
      <c r="Y427" s="411">
        <v>0</v>
      </c>
      <c r="Z427" s="411">
        <v>0</v>
      </c>
      <c r="AA427" s="411">
        <v>0</v>
      </c>
      <c r="AB427" s="411">
        <v>0</v>
      </c>
      <c r="AC427" s="411">
        <f t="shared" ref="AC427:AL427" si="130">AC426</f>
        <v>0</v>
      </c>
      <c r="AD427" s="411">
        <f t="shared" si="130"/>
        <v>0</v>
      </c>
      <c r="AE427" s="411">
        <f t="shared" si="130"/>
        <v>0</v>
      </c>
      <c r="AF427" s="411">
        <f t="shared" si="130"/>
        <v>0</v>
      </c>
      <c r="AG427" s="411">
        <f t="shared" si="130"/>
        <v>0</v>
      </c>
      <c r="AH427" s="411">
        <f t="shared" si="130"/>
        <v>0</v>
      </c>
      <c r="AI427" s="411">
        <f t="shared" si="130"/>
        <v>0</v>
      </c>
      <c r="AJ427" s="411">
        <f t="shared" si="130"/>
        <v>0</v>
      </c>
      <c r="AK427" s="411">
        <f t="shared" si="130"/>
        <v>0</v>
      </c>
      <c r="AL427" s="411">
        <f t="shared" si="130"/>
        <v>0</v>
      </c>
      <c r="AM427" s="297"/>
    </row>
    <row r="428" spans="1:39" ht="15.5" outlineLevel="1">
      <c r="B428" s="294"/>
      <c r="C428" s="305"/>
      <c r="D428" s="304"/>
      <c r="E428" s="304"/>
      <c r="F428" s="304"/>
      <c r="G428" s="304"/>
      <c r="H428" s="304"/>
      <c r="I428" s="304"/>
      <c r="J428" s="304"/>
      <c r="K428" s="304"/>
      <c r="L428" s="304"/>
      <c r="M428" s="304"/>
      <c r="N428" s="291"/>
      <c r="O428" s="304"/>
      <c r="P428" s="304"/>
      <c r="Q428" s="304"/>
      <c r="R428" s="304"/>
      <c r="S428" s="304"/>
      <c r="T428" s="304"/>
      <c r="U428" s="304"/>
      <c r="V428" s="304"/>
      <c r="W428" s="304"/>
      <c r="X428" s="304"/>
      <c r="Y428" s="412"/>
      <c r="Z428" s="412"/>
      <c r="AA428" s="412"/>
      <c r="AB428" s="412"/>
      <c r="AC428" s="412"/>
      <c r="AD428" s="412"/>
      <c r="AE428" s="412"/>
      <c r="AF428" s="412"/>
      <c r="AG428" s="412"/>
      <c r="AH428" s="412"/>
      <c r="AI428" s="412"/>
      <c r="AJ428" s="412"/>
      <c r="AK428" s="412"/>
      <c r="AL428" s="412"/>
      <c r="AM428" s="306"/>
    </row>
    <row r="429" spans="1:39" s="283" customFormat="1" ht="15.5" outlineLevel="1">
      <c r="A429" s="505">
        <v>8</v>
      </c>
      <c r="B429" s="294" t="s">
        <v>484</v>
      </c>
      <c r="C429" s="291" t="s">
        <v>25</v>
      </c>
      <c r="D429" s="295"/>
      <c r="E429" s="295"/>
      <c r="F429" s="295"/>
      <c r="G429" s="295"/>
      <c r="H429" s="295" t="s">
        <v>718</v>
      </c>
      <c r="I429" s="295"/>
      <c r="J429" s="295"/>
      <c r="K429" s="295"/>
      <c r="L429" s="295"/>
      <c r="M429" s="295"/>
      <c r="N429" s="291"/>
      <c r="O429" s="295"/>
      <c r="P429" s="295"/>
      <c r="Q429" s="295"/>
      <c r="R429" s="295"/>
      <c r="S429" s="295" t="s">
        <v>718</v>
      </c>
      <c r="T429" s="295"/>
      <c r="U429" s="295"/>
      <c r="V429" s="295"/>
      <c r="W429" s="295"/>
      <c r="X429" s="295"/>
      <c r="Y429" s="410"/>
      <c r="Z429" s="410"/>
      <c r="AA429" s="410"/>
      <c r="AB429" s="410"/>
      <c r="AC429" s="410"/>
      <c r="AD429" s="410"/>
      <c r="AE429" s="410"/>
      <c r="AF429" s="410"/>
      <c r="AG429" s="410"/>
      <c r="AH429" s="410"/>
      <c r="AI429" s="410"/>
      <c r="AJ429" s="410"/>
      <c r="AK429" s="410"/>
      <c r="AL429" s="410"/>
      <c r="AM429" s="296">
        <f>SUM(Y429:AL429)</f>
        <v>0</v>
      </c>
    </row>
    <row r="430" spans="1:39" s="283" customFormat="1" ht="15.5" outlineLevel="1">
      <c r="A430" s="505"/>
      <c r="B430" s="294" t="s">
        <v>259</v>
      </c>
      <c r="C430" s="291" t="s">
        <v>163</v>
      </c>
      <c r="D430" s="295"/>
      <c r="E430" s="295"/>
      <c r="F430" s="295"/>
      <c r="G430" s="295"/>
      <c r="H430" s="295" t="s">
        <v>718</v>
      </c>
      <c r="I430" s="295"/>
      <c r="J430" s="295"/>
      <c r="K430" s="295"/>
      <c r="L430" s="295"/>
      <c r="M430" s="295"/>
      <c r="N430" s="291"/>
      <c r="O430" s="295"/>
      <c r="P430" s="295"/>
      <c r="Q430" s="295"/>
      <c r="R430" s="295"/>
      <c r="S430" s="295" t="s">
        <v>718</v>
      </c>
      <c r="T430" s="295"/>
      <c r="U430" s="295"/>
      <c r="V430" s="295"/>
      <c r="W430" s="295"/>
      <c r="X430" s="295"/>
      <c r="Y430" s="411">
        <v>0</v>
      </c>
      <c r="Z430" s="411">
        <v>0</v>
      </c>
      <c r="AA430" s="411">
        <v>0</v>
      </c>
      <c r="AB430" s="411">
        <v>0</v>
      </c>
      <c r="AC430" s="411">
        <f t="shared" ref="AC430:AL430" si="131">AC429</f>
        <v>0</v>
      </c>
      <c r="AD430" s="411">
        <f t="shared" si="131"/>
        <v>0</v>
      </c>
      <c r="AE430" s="411">
        <f t="shared" si="131"/>
        <v>0</v>
      </c>
      <c r="AF430" s="411">
        <f t="shared" si="131"/>
        <v>0</v>
      </c>
      <c r="AG430" s="411">
        <f t="shared" si="131"/>
        <v>0</v>
      </c>
      <c r="AH430" s="411">
        <f t="shared" si="131"/>
        <v>0</v>
      </c>
      <c r="AI430" s="411">
        <f t="shared" si="131"/>
        <v>0</v>
      </c>
      <c r="AJ430" s="411">
        <f t="shared" si="131"/>
        <v>0</v>
      </c>
      <c r="AK430" s="411">
        <f t="shared" si="131"/>
        <v>0</v>
      </c>
      <c r="AL430" s="411">
        <f t="shared" si="131"/>
        <v>0</v>
      </c>
      <c r="AM430" s="297"/>
    </row>
    <row r="431" spans="1:39" s="283" customFormat="1" ht="15.5" outlineLevel="1">
      <c r="A431" s="505"/>
      <c r="B431" s="294"/>
      <c r="C431" s="305"/>
      <c r="D431" s="304"/>
      <c r="E431" s="304"/>
      <c r="F431" s="304"/>
      <c r="G431" s="304"/>
      <c r="H431" s="304"/>
      <c r="I431" s="304"/>
      <c r="J431" s="304"/>
      <c r="K431" s="304"/>
      <c r="L431" s="304"/>
      <c r="M431" s="304"/>
      <c r="N431" s="291"/>
      <c r="O431" s="304"/>
      <c r="P431" s="304"/>
      <c r="Q431" s="304"/>
      <c r="R431" s="304"/>
      <c r="S431" s="304"/>
      <c r="T431" s="304"/>
      <c r="U431" s="304"/>
      <c r="V431" s="304"/>
      <c r="W431" s="304"/>
      <c r="X431" s="304"/>
      <c r="Y431" s="412"/>
      <c r="Z431" s="412"/>
      <c r="AA431" s="412"/>
      <c r="AB431" s="412"/>
      <c r="AC431" s="412"/>
      <c r="AD431" s="412"/>
      <c r="AE431" s="412"/>
      <c r="AF431" s="412"/>
      <c r="AG431" s="412"/>
      <c r="AH431" s="412"/>
      <c r="AI431" s="412"/>
      <c r="AJ431" s="412"/>
      <c r="AK431" s="412"/>
      <c r="AL431" s="412"/>
      <c r="AM431" s="306"/>
    </row>
    <row r="432" spans="1:39" ht="15.5" outlineLevel="1">
      <c r="A432" s="505">
        <v>9</v>
      </c>
      <c r="B432" s="294" t="s">
        <v>7</v>
      </c>
      <c r="C432" s="291" t="s">
        <v>25</v>
      </c>
      <c r="D432" s="295"/>
      <c r="E432" s="295"/>
      <c r="F432" s="295"/>
      <c r="G432" s="295"/>
      <c r="H432" s="295" t="s">
        <v>718</v>
      </c>
      <c r="I432" s="295"/>
      <c r="J432" s="295"/>
      <c r="K432" s="295"/>
      <c r="L432" s="295"/>
      <c r="M432" s="295"/>
      <c r="N432" s="291"/>
      <c r="O432" s="295"/>
      <c r="P432" s="295"/>
      <c r="Q432" s="295"/>
      <c r="R432" s="295"/>
      <c r="S432" s="295" t="s">
        <v>718</v>
      </c>
      <c r="T432" s="295"/>
      <c r="U432" s="295"/>
      <c r="V432" s="295"/>
      <c r="W432" s="295"/>
      <c r="X432" s="295"/>
      <c r="Y432" s="410"/>
      <c r="Z432" s="410"/>
      <c r="AA432" s="410"/>
      <c r="AB432" s="410"/>
      <c r="AC432" s="410"/>
      <c r="AD432" s="410"/>
      <c r="AE432" s="410"/>
      <c r="AF432" s="410"/>
      <c r="AG432" s="410"/>
      <c r="AH432" s="410"/>
      <c r="AI432" s="410"/>
      <c r="AJ432" s="410"/>
      <c r="AK432" s="410"/>
      <c r="AL432" s="410"/>
      <c r="AM432" s="296">
        <f>SUM(Y432:AL432)</f>
        <v>0</v>
      </c>
    </row>
    <row r="433" spans="1:39" ht="15.5" outlineLevel="1">
      <c r="B433" s="294" t="s">
        <v>259</v>
      </c>
      <c r="C433" s="291" t="s">
        <v>163</v>
      </c>
      <c r="D433" s="295"/>
      <c r="E433" s="295"/>
      <c r="F433" s="295"/>
      <c r="G433" s="295"/>
      <c r="H433" s="295" t="s">
        <v>718</v>
      </c>
      <c r="I433" s="295"/>
      <c r="J433" s="295"/>
      <c r="K433" s="295"/>
      <c r="L433" s="295"/>
      <c r="M433" s="295"/>
      <c r="N433" s="291"/>
      <c r="O433" s="295"/>
      <c r="P433" s="295"/>
      <c r="Q433" s="295"/>
      <c r="R433" s="295"/>
      <c r="S433" s="295" t="s">
        <v>718</v>
      </c>
      <c r="T433" s="295"/>
      <c r="U433" s="295"/>
      <c r="V433" s="295"/>
      <c r="W433" s="295"/>
      <c r="X433" s="295"/>
      <c r="Y433" s="411">
        <v>0</v>
      </c>
      <c r="Z433" s="411">
        <v>0</v>
      </c>
      <c r="AA433" s="411">
        <v>0</v>
      </c>
      <c r="AB433" s="411">
        <v>0</v>
      </c>
      <c r="AC433" s="411">
        <f t="shared" ref="AC433:AL433" si="132">AC432</f>
        <v>0</v>
      </c>
      <c r="AD433" s="411">
        <f t="shared" si="132"/>
        <v>0</v>
      </c>
      <c r="AE433" s="411">
        <f t="shared" si="132"/>
        <v>0</v>
      </c>
      <c r="AF433" s="411">
        <f t="shared" si="132"/>
        <v>0</v>
      </c>
      <c r="AG433" s="411">
        <f t="shared" si="132"/>
        <v>0</v>
      </c>
      <c r="AH433" s="411">
        <f t="shared" si="132"/>
        <v>0</v>
      </c>
      <c r="AI433" s="411">
        <f t="shared" si="132"/>
        <v>0</v>
      </c>
      <c r="AJ433" s="411">
        <f t="shared" si="132"/>
        <v>0</v>
      </c>
      <c r="AK433" s="411">
        <f t="shared" si="132"/>
        <v>0</v>
      </c>
      <c r="AL433" s="411">
        <f t="shared" si="132"/>
        <v>0</v>
      </c>
      <c r="AM433" s="297"/>
    </row>
    <row r="434" spans="1:39" ht="15.5" outlineLevel="1">
      <c r="B434" s="307"/>
      <c r="C434" s="308"/>
      <c r="D434" s="291"/>
      <c r="E434" s="291"/>
      <c r="F434" s="291"/>
      <c r="G434" s="291"/>
      <c r="H434" s="291"/>
      <c r="I434" s="291"/>
      <c r="J434" s="291"/>
      <c r="K434" s="291"/>
      <c r="L434" s="291"/>
      <c r="M434" s="291"/>
      <c r="N434" s="291"/>
      <c r="O434" s="291"/>
      <c r="P434" s="291"/>
      <c r="Q434" s="291"/>
      <c r="R434" s="291"/>
      <c r="S434" s="291"/>
      <c r="T434" s="291"/>
      <c r="U434" s="291"/>
      <c r="V434" s="291"/>
      <c r="W434" s="291"/>
      <c r="X434" s="291"/>
      <c r="Y434" s="412"/>
      <c r="Z434" s="412"/>
      <c r="AA434" s="412"/>
      <c r="AB434" s="412"/>
      <c r="AC434" s="412"/>
      <c r="AD434" s="412"/>
      <c r="AE434" s="412"/>
      <c r="AF434" s="412"/>
      <c r="AG434" s="412"/>
      <c r="AH434" s="412"/>
      <c r="AI434" s="412"/>
      <c r="AJ434" s="412"/>
      <c r="AK434" s="412"/>
      <c r="AL434" s="412"/>
      <c r="AM434" s="306"/>
    </row>
    <row r="435" spans="1:39" ht="15.5" outlineLevel="1">
      <c r="A435" s="506"/>
      <c r="B435" s="288" t="s">
        <v>8</v>
      </c>
      <c r="C435" s="289"/>
      <c r="D435" s="289"/>
      <c r="E435" s="289"/>
      <c r="F435" s="289"/>
      <c r="G435" s="289"/>
      <c r="H435" s="289"/>
      <c r="I435" s="289"/>
      <c r="J435" s="289"/>
      <c r="K435" s="289"/>
      <c r="L435" s="289"/>
      <c r="M435" s="289"/>
      <c r="N435" s="291"/>
      <c r="O435" s="289"/>
      <c r="P435" s="289"/>
      <c r="Q435" s="289"/>
      <c r="R435" s="289"/>
      <c r="S435" s="289"/>
      <c r="T435" s="289"/>
      <c r="U435" s="289"/>
      <c r="V435" s="289"/>
      <c r="W435" s="289"/>
      <c r="X435" s="289"/>
      <c r="Y435" s="414"/>
      <c r="Z435" s="414"/>
      <c r="AA435" s="414"/>
      <c r="AB435" s="414"/>
      <c r="AC435" s="414"/>
      <c r="AD435" s="414"/>
      <c r="AE435" s="414"/>
      <c r="AF435" s="414"/>
      <c r="AG435" s="414"/>
      <c r="AH435" s="414"/>
      <c r="AI435" s="414"/>
      <c r="AJ435" s="414"/>
      <c r="AK435" s="414"/>
      <c r="AL435" s="414"/>
      <c r="AM435" s="292"/>
    </row>
    <row r="436" spans="1:39" ht="15.5" outlineLevel="1">
      <c r="A436" s="505">
        <v>10</v>
      </c>
      <c r="B436" s="310" t="s">
        <v>22</v>
      </c>
      <c r="C436" s="291" t="s">
        <v>25</v>
      </c>
      <c r="D436" s="295"/>
      <c r="E436" s="295"/>
      <c r="F436" s="295"/>
      <c r="G436" s="295"/>
      <c r="H436" s="295"/>
      <c r="I436" s="295"/>
      <c r="J436" s="295"/>
      <c r="K436" s="295"/>
      <c r="L436" s="295"/>
      <c r="M436" s="295"/>
      <c r="N436" s="295">
        <v>12</v>
      </c>
      <c r="O436" s="295"/>
      <c r="P436" s="295"/>
      <c r="Q436" s="295"/>
      <c r="R436" s="295"/>
      <c r="S436" s="295"/>
      <c r="T436" s="295"/>
      <c r="U436" s="295"/>
      <c r="V436" s="295"/>
      <c r="W436" s="295"/>
      <c r="X436" s="295"/>
      <c r="Y436" s="415"/>
      <c r="Z436" s="469"/>
      <c r="AA436" s="469"/>
      <c r="AB436" s="469"/>
      <c r="AC436" s="415"/>
      <c r="AD436" s="415"/>
      <c r="AE436" s="415"/>
      <c r="AF436" s="415"/>
      <c r="AG436" s="415"/>
      <c r="AH436" s="415"/>
      <c r="AI436" s="415"/>
      <c r="AJ436" s="415"/>
      <c r="AK436" s="415"/>
      <c r="AL436" s="415"/>
      <c r="AM436" s="296">
        <f>SUM(Y436:AL436)</f>
        <v>0</v>
      </c>
    </row>
    <row r="437" spans="1:39" ht="15.5" outlineLevel="1">
      <c r="B437" s="294" t="s">
        <v>259</v>
      </c>
      <c r="C437" s="291" t="s">
        <v>163</v>
      </c>
      <c r="D437" s="295"/>
      <c r="E437" s="295"/>
      <c r="F437" s="295"/>
      <c r="G437" s="295"/>
      <c r="H437" s="295" t="s">
        <v>718</v>
      </c>
      <c r="I437" s="295"/>
      <c r="J437" s="295"/>
      <c r="K437" s="295"/>
      <c r="L437" s="295"/>
      <c r="M437" s="295"/>
      <c r="N437" s="295">
        <f>N436</f>
        <v>12</v>
      </c>
      <c r="O437" s="295"/>
      <c r="P437" s="295"/>
      <c r="Q437" s="295"/>
      <c r="R437" s="295"/>
      <c r="S437" s="295" t="s">
        <v>718</v>
      </c>
      <c r="T437" s="295"/>
      <c r="U437" s="295"/>
      <c r="V437" s="295"/>
      <c r="W437" s="295"/>
      <c r="X437" s="295"/>
      <c r="Y437" s="411">
        <v>0</v>
      </c>
      <c r="Z437" s="411">
        <v>0</v>
      </c>
      <c r="AA437" s="411">
        <v>0</v>
      </c>
      <c r="AB437" s="411">
        <v>0</v>
      </c>
      <c r="AC437" s="411">
        <f t="shared" ref="AC437:AL437" si="133">AC436</f>
        <v>0</v>
      </c>
      <c r="AD437" s="411">
        <f t="shared" si="133"/>
        <v>0</v>
      </c>
      <c r="AE437" s="411">
        <f t="shared" si="133"/>
        <v>0</v>
      </c>
      <c r="AF437" s="411">
        <f t="shared" si="133"/>
        <v>0</v>
      </c>
      <c r="AG437" s="411">
        <f t="shared" si="133"/>
        <v>0</v>
      </c>
      <c r="AH437" s="411">
        <f t="shared" si="133"/>
        <v>0</v>
      </c>
      <c r="AI437" s="411">
        <f t="shared" si="133"/>
        <v>0</v>
      </c>
      <c r="AJ437" s="411">
        <f t="shared" si="133"/>
        <v>0</v>
      </c>
      <c r="AK437" s="411">
        <f t="shared" si="133"/>
        <v>0</v>
      </c>
      <c r="AL437" s="411">
        <f t="shared" si="133"/>
        <v>0</v>
      </c>
      <c r="AM437" s="311"/>
    </row>
    <row r="438" spans="1:39" ht="15.5" outlineLevel="1">
      <c r="B438" s="310"/>
      <c r="C438" s="312"/>
      <c r="D438" s="291"/>
      <c r="E438" s="291"/>
      <c r="F438" s="291"/>
      <c r="G438" s="291"/>
      <c r="H438" s="291"/>
      <c r="I438" s="291"/>
      <c r="J438" s="291"/>
      <c r="K438" s="291"/>
      <c r="L438" s="291"/>
      <c r="M438" s="291"/>
      <c r="N438" s="291"/>
      <c r="O438" s="291"/>
      <c r="P438" s="291"/>
      <c r="Q438" s="291"/>
      <c r="R438" s="291"/>
      <c r="S438" s="291"/>
      <c r="T438" s="291"/>
      <c r="U438" s="291"/>
      <c r="V438" s="291"/>
      <c r="W438" s="291"/>
      <c r="X438" s="291"/>
      <c r="Y438" s="416"/>
      <c r="Z438" s="416"/>
      <c r="AA438" s="416"/>
      <c r="AB438" s="416"/>
      <c r="AC438" s="416"/>
      <c r="AD438" s="416"/>
      <c r="AE438" s="416"/>
      <c r="AF438" s="416"/>
      <c r="AG438" s="416"/>
      <c r="AH438" s="416"/>
      <c r="AI438" s="416"/>
      <c r="AJ438" s="416"/>
      <c r="AK438" s="416"/>
      <c r="AL438" s="416"/>
      <c r="AM438" s="313"/>
    </row>
    <row r="439" spans="1:39" ht="15.5" outlineLevel="1">
      <c r="A439" s="505">
        <v>11</v>
      </c>
      <c r="B439" s="314" t="s">
        <v>21</v>
      </c>
      <c r="C439" s="291" t="s">
        <v>25</v>
      </c>
      <c r="D439" s="295"/>
      <c r="E439" s="295"/>
      <c r="F439" s="295"/>
      <c r="G439" s="295"/>
      <c r="H439" s="295">
        <v>27513.19267</v>
      </c>
      <c r="I439" s="295"/>
      <c r="J439" s="295"/>
      <c r="K439" s="295"/>
      <c r="L439" s="295"/>
      <c r="M439" s="295"/>
      <c r="N439" s="295">
        <v>12</v>
      </c>
      <c r="O439" s="295"/>
      <c r="P439" s="295"/>
      <c r="Q439" s="295"/>
      <c r="R439" s="295"/>
      <c r="S439" s="295">
        <v>7.8489148899999996</v>
      </c>
      <c r="T439" s="295"/>
      <c r="U439" s="295"/>
      <c r="V439" s="295"/>
      <c r="W439" s="295"/>
      <c r="X439" s="295"/>
      <c r="Y439" s="415"/>
      <c r="Z439" s="469">
        <v>1</v>
      </c>
      <c r="AA439" s="415"/>
      <c r="AB439" s="415"/>
      <c r="AC439" s="415"/>
      <c r="AD439" s="415"/>
      <c r="AE439" s="415"/>
      <c r="AF439" s="415"/>
      <c r="AG439" s="415"/>
      <c r="AH439" s="415"/>
      <c r="AI439" s="415"/>
      <c r="AJ439" s="415"/>
      <c r="AK439" s="415"/>
      <c r="AL439" s="415"/>
      <c r="AM439" s="296">
        <f>SUM(Y439:AL439)</f>
        <v>1</v>
      </c>
    </row>
    <row r="440" spans="1:39" ht="15.5" outlineLevel="1">
      <c r="B440" s="294" t="s">
        <v>259</v>
      </c>
      <c r="C440" s="291" t="s">
        <v>163</v>
      </c>
      <c r="D440" s="295"/>
      <c r="E440" s="295"/>
      <c r="F440" s="295"/>
      <c r="G440" s="295"/>
      <c r="H440" s="295" t="s">
        <v>718</v>
      </c>
      <c r="I440" s="295"/>
      <c r="J440" s="295"/>
      <c r="K440" s="295"/>
      <c r="L440" s="295"/>
      <c r="M440" s="295"/>
      <c r="N440" s="295">
        <f>N439</f>
        <v>12</v>
      </c>
      <c r="O440" s="295"/>
      <c r="P440" s="295"/>
      <c r="Q440" s="295"/>
      <c r="R440" s="295"/>
      <c r="S440" s="295" t="s">
        <v>718</v>
      </c>
      <c r="T440" s="295"/>
      <c r="U440" s="295"/>
      <c r="V440" s="295"/>
      <c r="W440" s="295"/>
      <c r="X440" s="295"/>
      <c r="Y440" s="411">
        <v>0</v>
      </c>
      <c r="Z440" s="411">
        <v>1</v>
      </c>
      <c r="AA440" s="411">
        <v>0</v>
      </c>
      <c r="AB440" s="411">
        <v>0</v>
      </c>
      <c r="AC440" s="411">
        <f t="shared" ref="AC440:AL440" si="134">AC439</f>
        <v>0</v>
      </c>
      <c r="AD440" s="411">
        <f t="shared" si="134"/>
        <v>0</v>
      </c>
      <c r="AE440" s="411">
        <f t="shared" si="134"/>
        <v>0</v>
      </c>
      <c r="AF440" s="411">
        <f t="shared" si="134"/>
        <v>0</v>
      </c>
      <c r="AG440" s="411">
        <f t="shared" si="134"/>
        <v>0</v>
      </c>
      <c r="AH440" s="411">
        <f t="shared" si="134"/>
        <v>0</v>
      </c>
      <c r="AI440" s="411">
        <f t="shared" si="134"/>
        <v>0</v>
      </c>
      <c r="AJ440" s="411">
        <f t="shared" si="134"/>
        <v>0</v>
      </c>
      <c r="AK440" s="411">
        <f t="shared" si="134"/>
        <v>0</v>
      </c>
      <c r="AL440" s="411">
        <f t="shared" si="134"/>
        <v>0</v>
      </c>
      <c r="AM440" s="311"/>
    </row>
    <row r="441" spans="1:39" ht="15.5" outlineLevel="1">
      <c r="B441" s="314"/>
      <c r="C441" s="312"/>
      <c r="D441" s="291"/>
      <c r="E441" s="291"/>
      <c r="F441" s="291"/>
      <c r="G441" s="291"/>
      <c r="H441" s="291"/>
      <c r="I441" s="291"/>
      <c r="J441" s="291"/>
      <c r="K441" s="291"/>
      <c r="L441" s="291"/>
      <c r="M441" s="291"/>
      <c r="N441" s="291"/>
      <c r="O441" s="291"/>
      <c r="P441" s="291"/>
      <c r="Q441" s="291"/>
      <c r="R441" s="291"/>
      <c r="S441" s="291"/>
      <c r="T441" s="291"/>
      <c r="U441" s="291"/>
      <c r="V441" s="291"/>
      <c r="W441" s="291"/>
      <c r="X441" s="291"/>
      <c r="Y441" s="416"/>
      <c r="Z441" s="417"/>
      <c r="AA441" s="416"/>
      <c r="AB441" s="416"/>
      <c r="AC441" s="416"/>
      <c r="AD441" s="416"/>
      <c r="AE441" s="416"/>
      <c r="AF441" s="416"/>
      <c r="AG441" s="416"/>
      <c r="AH441" s="416"/>
      <c r="AI441" s="416"/>
      <c r="AJ441" s="416"/>
      <c r="AK441" s="416"/>
      <c r="AL441" s="416"/>
      <c r="AM441" s="313"/>
    </row>
    <row r="442" spans="1:39" ht="15.5" outlineLevel="1">
      <c r="A442" s="505">
        <v>12</v>
      </c>
      <c r="B442" s="314" t="s">
        <v>23</v>
      </c>
      <c r="C442" s="291" t="s">
        <v>25</v>
      </c>
      <c r="D442" s="295"/>
      <c r="E442" s="295"/>
      <c r="F442" s="295"/>
      <c r="G442" s="295"/>
      <c r="H442" s="295" t="s">
        <v>718</v>
      </c>
      <c r="I442" s="295"/>
      <c r="J442" s="295"/>
      <c r="K442" s="295"/>
      <c r="L442" s="295"/>
      <c r="M442" s="295"/>
      <c r="N442" s="295">
        <v>3</v>
      </c>
      <c r="O442" s="295"/>
      <c r="P442" s="295"/>
      <c r="Q442" s="295"/>
      <c r="R442" s="295"/>
      <c r="S442" s="295" t="s">
        <v>718</v>
      </c>
      <c r="T442" s="295"/>
      <c r="U442" s="295"/>
      <c r="V442" s="295"/>
      <c r="W442" s="295"/>
      <c r="X442" s="295"/>
      <c r="Y442" s="415"/>
      <c r="Z442" s="415"/>
      <c r="AA442" s="469"/>
      <c r="AB442" s="415"/>
      <c r="AC442" s="415"/>
      <c r="AD442" s="415"/>
      <c r="AE442" s="415"/>
      <c r="AF442" s="415"/>
      <c r="AG442" s="415"/>
      <c r="AH442" s="415"/>
      <c r="AI442" s="415"/>
      <c r="AJ442" s="415"/>
      <c r="AK442" s="415"/>
      <c r="AL442" s="415"/>
      <c r="AM442" s="296">
        <f>SUM(Y442:AL442)</f>
        <v>0</v>
      </c>
    </row>
    <row r="443" spans="1:39" ht="15.5" outlineLevel="1">
      <c r="B443" s="294" t="s">
        <v>259</v>
      </c>
      <c r="C443" s="291" t="s">
        <v>163</v>
      </c>
      <c r="D443" s="295"/>
      <c r="E443" s="295"/>
      <c r="F443" s="295"/>
      <c r="G443" s="295"/>
      <c r="H443" s="295" t="s">
        <v>718</v>
      </c>
      <c r="I443" s="295"/>
      <c r="J443" s="295"/>
      <c r="K443" s="295"/>
      <c r="L443" s="295"/>
      <c r="M443" s="295"/>
      <c r="N443" s="295">
        <f>N442</f>
        <v>3</v>
      </c>
      <c r="O443" s="295"/>
      <c r="P443" s="295"/>
      <c r="Q443" s="295"/>
      <c r="R443" s="295"/>
      <c r="S443" s="295" t="s">
        <v>718</v>
      </c>
      <c r="T443" s="295"/>
      <c r="U443" s="295"/>
      <c r="V443" s="295"/>
      <c r="W443" s="295"/>
      <c r="X443" s="295"/>
      <c r="Y443" s="411">
        <v>0</v>
      </c>
      <c r="Z443" s="411">
        <v>0</v>
      </c>
      <c r="AA443" s="411">
        <v>0</v>
      </c>
      <c r="AB443" s="411">
        <v>0</v>
      </c>
      <c r="AC443" s="411">
        <f t="shared" ref="AC443:AL443" si="135">AC442</f>
        <v>0</v>
      </c>
      <c r="AD443" s="411">
        <f t="shared" si="135"/>
        <v>0</v>
      </c>
      <c r="AE443" s="411">
        <f t="shared" si="135"/>
        <v>0</v>
      </c>
      <c r="AF443" s="411">
        <f t="shared" si="135"/>
        <v>0</v>
      </c>
      <c r="AG443" s="411">
        <f t="shared" si="135"/>
        <v>0</v>
      </c>
      <c r="AH443" s="411">
        <f t="shared" si="135"/>
        <v>0</v>
      </c>
      <c r="AI443" s="411">
        <f t="shared" si="135"/>
        <v>0</v>
      </c>
      <c r="AJ443" s="411">
        <f t="shared" si="135"/>
        <v>0</v>
      </c>
      <c r="AK443" s="411">
        <f t="shared" si="135"/>
        <v>0</v>
      </c>
      <c r="AL443" s="411">
        <f t="shared" si="135"/>
        <v>0</v>
      </c>
      <c r="AM443" s="311"/>
    </row>
    <row r="444" spans="1:39" ht="15.5" outlineLevel="1">
      <c r="B444" s="314"/>
      <c r="C444" s="312"/>
      <c r="D444" s="316"/>
      <c r="E444" s="316"/>
      <c r="F444" s="316"/>
      <c r="G444" s="316"/>
      <c r="H444" s="316"/>
      <c r="I444" s="316"/>
      <c r="J444" s="316"/>
      <c r="K444" s="316"/>
      <c r="L444" s="316"/>
      <c r="M444" s="316"/>
      <c r="N444" s="291"/>
      <c r="O444" s="316"/>
      <c r="P444" s="316"/>
      <c r="Q444" s="316"/>
      <c r="R444" s="316"/>
      <c r="S444" s="316"/>
      <c r="T444" s="316"/>
      <c r="U444" s="316"/>
      <c r="V444" s="316"/>
      <c r="W444" s="316"/>
      <c r="X444" s="316"/>
      <c r="Y444" s="416"/>
      <c r="Z444" s="417"/>
      <c r="AA444" s="416"/>
      <c r="AB444" s="416"/>
      <c r="AC444" s="416"/>
      <c r="AD444" s="416"/>
      <c r="AE444" s="416"/>
      <c r="AF444" s="416"/>
      <c r="AG444" s="416"/>
      <c r="AH444" s="416"/>
      <c r="AI444" s="416"/>
      <c r="AJ444" s="416"/>
      <c r="AK444" s="416"/>
      <c r="AL444" s="416"/>
      <c r="AM444" s="313"/>
    </row>
    <row r="445" spans="1:39" ht="15.5" outlineLevel="1">
      <c r="A445" s="505">
        <v>13</v>
      </c>
      <c r="B445" s="314" t="s">
        <v>24</v>
      </c>
      <c r="C445" s="291" t="s">
        <v>25</v>
      </c>
      <c r="D445" s="295"/>
      <c r="E445" s="295"/>
      <c r="F445" s="295"/>
      <c r="G445" s="295"/>
      <c r="H445" s="295" t="s">
        <v>718</v>
      </c>
      <c r="I445" s="295"/>
      <c r="J445" s="295"/>
      <c r="K445" s="295"/>
      <c r="L445" s="295"/>
      <c r="M445" s="295"/>
      <c r="N445" s="295">
        <v>12</v>
      </c>
      <c r="O445" s="295"/>
      <c r="P445" s="295"/>
      <c r="Q445" s="295"/>
      <c r="R445" s="295"/>
      <c r="S445" s="295" t="s">
        <v>718</v>
      </c>
      <c r="T445" s="295"/>
      <c r="U445" s="295"/>
      <c r="V445" s="295"/>
      <c r="W445" s="295"/>
      <c r="X445" s="295"/>
      <c r="Y445" s="415"/>
      <c r="Z445" s="415"/>
      <c r="AA445" s="415"/>
      <c r="AB445" s="415"/>
      <c r="AC445" s="415"/>
      <c r="AD445" s="415"/>
      <c r="AE445" s="415"/>
      <c r="AF445" s="415"/>
      <c r="AG445" s="415"/>
      <c r="AH445" s="415"/>
      <c r="AI445" s="415"/>
      <c r="AJ445" s="415"/>
      <c r="AK445" s="415"/>
      <c r="AL445" s="415"/>
      <c r="AM445" s="296">
        <f>SUM(Y445:AL445)</f>
        <v>0</v>
      </c>
    </row>
    <row r="446" spans="1:39" ht="15.5" outlineLevel="1">
      <c r="B446" s="294" t="s">
        <v>259</v>
      </c>
      <c r="C446" s="291" t="s">
        <v>163</v>
      </c>
      <c r="D446" s="295"/>
      <c r="E446" s="295"/>
      <c r="F446" s="295"/>
      <c r="G446" s="295"/>
      <c r="H446" s="295" t="s">
        <v>718</v>
      </c>
      <c r="I446" s="295"/>
      <c r="J446" s="295"/>
      <c r="K446" s="295"/>
      <c r="L446" s="295"/>
      <c r="M446" s="295"/>
      <c r="N446" s="295">
        <f>N445</f>
        <v>12</v>
      </c>
      <c r="O446" s="295"/>
      <c r="P446" s="295"/>
      <c r="Q446" s="295"/>
      <c r="R446" s="295"/>
      <c r="S446" s="295" t="s">
        <v>718</v>
      </c>
      <c r="T446" s="295"/>
      <c r="U446" s="295"/>
      <c r="V446" s="295"/>
      <c r="W446" s="295"/>
      <c r="X446" s="295"/>
      <c r="Y446" s="411">
        <v>0</v>
      </c>
      <c r="Z446" s="411">
        <v>0</v>
      </c>
      <c r="AA446" s="411">
        <v>0</v>
      </c>
      <c r="AB446" s="411">
        <v>0</v>
      </c>
      <c r="AC446" s="411">
        <f t="shared" ref="AC446:AL446" si="136">AC445</f>
        <v>0</v>
      </c>
      <c r="AD446" s="411">
        <f t="shared" si="136"/>
        <v>0</v>
      </c>
      <c r="AE446" s="411">
        <f t="shared" si="136"/>
        <v>0</v>
      </c>
      <c r="AF446" s="411">
        <f t="shared" si="136"/>
        <v>0</v>
      </c>
      <c r="AG446" s="411">
        <f t="shared" si="136"/>
        <v>0</v>
      </c>
      <c r="AH446" s="411">
        <f t="shared" si="136"/>
        <v>0</v>
      </c>
      <c r="AI446" s="411">
        <f t="shared" si="136"/>
        <v>0</v>
      </c>
      <c r="AJ446" s="411">
        <f t="shared" si="136"/>
        <v>0</v>
      </c>
      <c r="AK446" s="411">
        <f t="shared" si="136"/>
        <v>0</v>
      </c>
      <c r="AL446" s="411">
        <f t="shared" si="136"/>
        <v>0</v>
      </c>
      <c r="AM446" s="311"/>
    </row>
    <row r="447" spans="1:39" ht="15.5" outlineLevel="1">
      <c r="B447" s="314"/>
      <c r="C447" s="312"/>
      <c r="D447" s="316"/>
      <c r="E447" s="316"/>
      <c r="F447" s="316"/>
      <c r="G447" s="316"/>
      <c r="H447" s="316"/>
      <c r="I447" s="316"/>
      <c r="J447" s="316"/>
      <c r="K447" s="316"/>
      <c r="L447" s="316"/>
      <c r="M447" s="316"/>
      <c r="N447" s="291"/>
      <c r="O447" s="316"/>
      <c r="P447" s="316"/>
      <c r="Q447" s="316"/>
      <c r="R447" s="316"/>
      <c r="S447" s="316"/>
      <c r="T447" s="316"/>
      <c r="U447" s="316"/>
      <c r="V447" s="316"/>
      <c r="W447" s="316"/>
      <c r="X447" s="316"/>
      <c r="Y447" s="416"/>
      <c r="Z447" s="416"/>
      <c r="AA447" s="416"/>
      <c r="AB447" s="416"/>
      <c r="AC447" s="416"/>
      <c r="AD447" s="416"/>
      <c r="AE447" s="416"/>
      <c r="AF447" s="416"/>
      <c r="AG447" s="416"/>
      <c r="AH447" s="416"/>
      <c r="AI447" s="416"/>
      <c r="AJ447" s="416"/>
      <c r="AK447" s="416"/>
      <c r="AL447" s="416"/>
      <c r="AM447" s="313"/>
    </row>
    <row r="448" spans="1:39" ht="15.5" outlineLevel="1">
      <c r="A448" s="505">
        <v>14</v>
      </c>
      <c r="B448" s="314" t="s">
        <v>20</v>
      </c>
      <c r="C448" s="291" t="s">
        <v>25</v>
      </c>
      <c r="D448" s="295"/>
      <c r="E448" s="295"/>
      <c r="F448" s="295"/>
      <c r="G448" s="295"/>
      <c r="H448" s="295" t="s">
        <v>718</v>
      </c>
      <c r="I448" s="295"/>
      <c r="J448" s="295"/>
      <c r="K448" s="295"/>
      <c r="L448" s="295"/>
      <c r="M448" s="295"/>
      <c r="N448" s="295">
        <v>12</v>
      </c>
      <c r="O448" s="295"/>
      <c r="P448" s="295"/>
      <c r="Q448" s="295"/>
      <c r="R448" s="295"/>
      <c r="S448" s="295" t="s">
        <v>718</v>
      </c>
      <c r="T448" s="295"/>
      <c r="U448" s="295"/>
      <c r="V448" s="295"/>
      <c r="W448" s="295"/>
      <c r="X448" s="295"/>
      <c r="Y448" s="415"/>
      <c r="Z448" s="415"/>
      <c r="AA448" s="469"/>
      <c r="AB448" s="415"/>
      <c r="AC448" s="415"/>
      <c r="AD448" s="415"/>
      <c r="AE448" s="415"/>
      <c r="AF448" s="415"/>
      <c r="AG448" s="415"/>
      <c r="AH448" s="415"/>
      <c r="AI448" s="415"/>
      <c r="AJ448" s="415"/>
      <c r="AK448" s="415"/>
      <c r="AL448" s="415"/>
      <c r="AM448" s="296">
        <f>SUM(Y448:AL448)</f>
        <v>0</v>
      </c>
    </row>
    <row r="449" spans="1:39" ht="15.5" outlineLevel="1">
      <c r="B449" s="294" t="s">
        <v>259</v>
      </c>
      <c r="C449" s="291" t="s">
        <v>163</v>
      </c>
      <c r="D449" s="295"/>
      <c r="E449" s="295"/>
      <c r="F449" s="295"/>
      <c r="G449" s="295"/>
      <c r="H449" s="295" t="s">
        <v>718</v>
      </c>
      <c r="I449" s="295"/>
      <c r="J449" s="295"/>
      <c r="K449" s="295"/>
      <c r="L449" s="295"/>
      <c r="M449" s="295"/>
      <c r="N449" s="295">
        <f>N448</f>
        <v>12</v>
      </c>
      <c r="O449" s="295"/>
      <c r="P449" s="295"/>
      <c r="Q449" s="295"/>
      <c r="R449" s="295"/>
      <c r="S449" s="295" t="s">
        <v>718</v>
      </c>
      <c r="T449" s="295"/>
      <c r="U449" s="295"/>
      <c r="V449" s="295"/>
      <c r="W449" s="295"/>
      <c r="X449" s="295"/>
      <c r="Y449" s="411">
        <v>0</v>
      </c>
      <c r="Z449" s="411">
        <v>0</v>
      </c>
      <c r="AA449" s="411">
        <v>0</v>
      </c>
      <c r="AB449" s="411">
        <v>0</v>
      </c>
      <c r="AC449" s="411">
        <f t="shared" ref="AC449:AL449" si="137">AC448</f>
        <v>0</v>
      </c>
      <c r="AD449" s="411">
        <f t="shared" si="137"/>
        <v>0</v>
      </c>
      <c r="AE449" s="411">
        <f t="shared" si="137"/>
        <v>0</v>
      </c>
      <c r="AF449" s="411">
        <f t="shared" si="137"/>
        <v>0</v>
      </c>
      <c r="AG449" s="411">
        <f t="shared" si="137"/>
        <v>0</v>
      </c>
      <c r="AH449" s="411">
        <f t="shared" si="137"/>
        <v>0</v>
      </c>
      <c r="AI449" s="411">
        <f t="shared" si="137"/>
        <v>0</v>
      </c>
      <c r="AJ449" s="411">
        <f t="shared" si="137"/>
        <v>0</v>
      </c>
      <c r="AK449" s="411">
        <f t="shared" si="137"/>
        <v>0</v>
      </c>
      <c r="AL449" s="411">
        <f t="shared" si="137"/>
        <v>0</v>
      </c>
      <c r="AM449" s="311"/>
    </row>
    <row r="450" spans="1:39" ht="15.5" outlineLevel="1">
      <c r="B450" s="314"/>
      <c r="C450" s="312"/>
      <c r="D450" s="316"/>
      <c r="E450" s="316"/>
      <c r="F450" s="316"/>
      <c r="G450" s="316"/>
      <c r="H450" s="316"/>
      <c r="I450" s="316"/>
      <c r="J450" s="316"/>
      <c r="K450" s="316"/>
      <c r="L450" s="316"/>
      <c r="M450" s="316"/>
      <c r="N450" s="291"/>
      <c r="O450" s="316"/>
      <c r="P450" s="316"/>
      <c r="Q450" s="316"/>
      <c r="R450" s="316"/>
      <c r="S450" s="316"/>
      <c r="T450" s="316"/>
      <c r="U450" s="316"/>
      <c r="V450" s="316"/>
      <c r="W450" s="316"/>
      <c r="X450" s="316"/>
      <c r="Y450" s="416"/>
      <c r="Z450" s="417"/>
      <c r="AA450" s="416"/>
      <c r="AB450" s="416"/>
      <c r="AC450" s="416"/>
      <c r="AD450" s="416"/>
      <c r="AE450" s="416"/>
      <c r="AF450" s="416"/>
      <c r="AG450" s="416"/>
      <c r="AH450" s="416"/>
      <c r="AI450" s="416"/>
      <c r="AJ450" s="416"/>
      <c r="AK450" s="416"/>
      <c r="AL450" s="416"/>
      <c r="AM450" s="313"/>
    </row>
    <row r="451" spans="1:39" s="283" customFormat="1" ht="15.5" outlineLevel="1">
      <c r="A451" s="505">
        <v>15</v>
      </c>
      <c r="B451" s="314" t="s">
        <v>485</v>
      </c>
      <c r="C451" s="291" t="s">
        <v>25</v>
      </c>
      <c r="D451" s="295"/>
      <c r="E451" s="295"/>
      <c r="F451" s="295"/>
      <c r="G451" s="295"/>
      <c r="H451" s="295" t="s">
        <v>718</v>
      </c>
      <c r="I451" s="295"/>
      <c r="J451" s="295"/>
      <c r="K451" s="295"/>
      <c r="L451" s="295"/>
      <c r="M451" s="295"/>
      <c r="N451" s="291"/>
      <c r="O451" s="295"/>
      <c r="P451" s="295"/>
      <c r="Q451" s="295"/>
      <c r="R451" s="295"/>
      <c r="S451" s="295" t="s">
        <v>718</v>
      </c>
      <c r="T451" s="295"/>
      <c r="U451" s="295"/>
      <c r="V451" s="295"/>
      <c r="W451" s="295"/>
      <c r="X451" s="295"/>
      <c r="Y451" s="415"/>
      <c r="Z451" s="415"/>
      <c r="AA451" s="415"/>
      <c r="AB451" s="415"/>
      <c r="AC451" s="415"/>
      <c r="AD451" s="415"/>
      <c r="AE451" s="415"/>
      <c r="AF451" s="415"/>
      <c r="AG451" s="415"/>
      <c r="AH451" s="415"/>
      <c r="AI451" s="415"/>
      <c r="AJ451" s="415"/>
      <c r="AK451" s="415"/>
      <c r="AL451" s="415"/>
      <c r="AM451" s="296">
        <f>SUM(Y451:AL451)</f>
        <v>0</v>
      </c>
    </row>
    <row r="452" spans="1:39" s="283" customFormat="1" ht="15.5" outlineLevel="1">
      <c r="A452" s="505"/>
      <c r="B452" s="314" t="s">
        <v>259</v>
      </c>
      <c r="C452" s="291" t="s">
        <v>163</v>
      </c>
      <c r="D452" s="295"/>
      <c r="E452" s="295"/>
      <c r="F452" s="295"/>
      <c r="G452" s="295"/>
      <c r="H452" s="295" t="s">
        <v>718</v>
      </c>
      <c r="I452" s="295"/>
      <c r="J452" s="295"/>
      <c r="K452" s="295"/>
      <c r="L452" s="295"/>
      <c r="M452" s="295"/>
      <c r="N452" s="291"/>
      <c r="O452" s="295"/>
      <c r="P452" s="295"/>
      <c r="Q452" s="295"/>
      <c r="R452" s="295"/>
      <c r="S452" s="295" t="s">
        <v>718</v>
      </c>
      <c r="T452" s="295"/>
      <c r="U452" s="295"/>
      <c r="V452" s="295"/>
      <c r="W452" s="295"/>
      <c r="X452" s="295"/>
      <c r="Y452" s="411">
        <v>0</v>
      </c>
      <c r="Z452" s="411">
        <v>0</v>
      </c>
      <c r="AA452" s="411">
        <v>0</v>
      </c>
      <c r="AB452" s="411">
        <v>0</v>
      </c>
      <c r="AC452" s="411">
        <f t="shared" ref="AC452:AL452" si="138">AC451</f>
        <v>0</v>
      </c>
      <c r="AD452" s="411">
        <f t="shared" si="138"/>
        <v>0</v>
      </c>
      <c r="AE452" s="411">
        <f t="shared" si="138"/>
        <v>0</v>
      </c>
      <c r="AF452" s="411">
        <f t="shared" si="138"/>
        <v>0</v>
      </c>
      <c r="AG452" s="411">
        <f t="shared" si="138"/>
        <v>0</v>
      </c>
      <c r="AH452" s="411">
        <f t="shared" si="138"/>
        <v>0</v>
      </c>
      <c r="AI452" s="411">
        <f t="shared" si="138"/>
        <v>0</v>
      </c>
      <c r="AJ452" s="411">
        <f t="shared" si="138"/>
        <v>0</v>
      </c>
      <c r="AK452" s="411">
        <f t="shared" si="138"/>
        <v>0</v>
      </c>
      <c r="AL452" s="411">
        <f t="shared" si="138"/>
        <v>0</v>
      </c>
      <c r="AM452" s="311"/>
    </row>
    <row r="453" spans="1:39" s="283" customFormat="1" ht="15.5" outlineLevel="1">
      <c r="A453" s="505"/>
      <c r="B453" s="314"/>
      <c r="C453" s="312"/>
      <c r="D453" s="316"/>
      <c r="E453" s="316"/>
      <c r="F453" s="316"/>
      <c r="G453" s="316"/>
      <c r="H453" s="316"/>
      <c r="I453" s="316"/>
      <c r="J453" s="316"/>
      <c r="K453" s="316"/>
      <c r="L453" s="316"/>
      <c r="M453" s="316"/>
      <c r="N453" s="291"/>
      <c r="O453" s="316"/>
      <c r="P453" s="316"/>
      <c r="Q453" s="316"/>
      <c r="R453" s="316"/>
      <c r="S453" s="316"/>
      <c r="T453" s="316"/>
      <c r="U453" s="316"/>
      <c r="V453" s="316"/>
      <c r="W453" s="316"/>
      <c r="X453" s="316"/>
      <c r="Y453" s="418"/>
      <c r="Z453" s="416"/>
      <c r="AA453" s="416"/>
      <c r="AB453" s="416"/>
      <c r="AC453" s="416"/>
      <c r="AD453" s="416"/>
      <c r="AE453" s="416"/>
      <c r="AF453" s="416"/>
      <c r="AG453" s="416"/>
      <c r="AH453" s="416"/>
      <c r="AI453" s="416"/>
      <c r="AJ453" s="416"/>
      <c r="AK453" s="416"/>
      <c r="AL453" s="416"/>
      <c r="AM453" s="313"/>
    </row>
    <row r="454" spans="1:39" s="283" customFormat="1" ht="31" outlineLevel="1">
      <c r="A454" s="505">
        <v>16</v>
      </c>
      <c r="B454" s="314" t="s">
        <v>486</v>
      </c>
      <c r="C454" s="291" t="s">
        <v>25</v>
      </c>
      <c r="D454" s="295"/>
      <c r="E454" s="295"/>
      <c r="F454" s="295"/>
      <c r="G454" s="295"/>
      <c r="H454" s="295" t="s">
        <v>718</v>
      </c>
      <c r="I454" s="295"/>
      <c r="J454" s="295"/>
      <c r="K454" s="295"/>
      <c r="L454" s="295"/>
      <c r="M454" s="295"/>
      <c r="N454" s="291"/>
      <c r="O454" s="295"/>
      <c r="P454" s="295"/>
      <c r="Q454" s="295"/>
      <c r="R454" s="295"/>
      <c r="S454" s="295" t="s">
        <v>718</v>
      </c>
      <c r="T454" s="295"/>
      <c r="U454" s="295"/>
      <c r="V454" s="295"/>
      <c r="W454" s="295"/>
      <c r="X454" s="295"/>
      <c r="Y454" s="415"/>
      <c r="Z454" s="415"/>
      <c r="AA454" s="415"/>
      <c r="AB454" s="415"/>
      <c r="AC454" s="415"/>
      <c r="AD454" s="415"/>
      <c r="AE454" s="415"/>
      <c r="AF454" s="415"/>
      <c r="AG454" s="415"/>
      <c r="AH454" s="415"/>
      <c r="AI454" s="415"/>
      <c r="AJ454" s="415"/>
      <c r="AK454" s="415"/>
      <c r="AL454" s="415"/>
      <c r="AM454" s="296">
        <f>SUM(Y454:AL454)</f>
        <v>0</v>
      </c>
    </row>
    <row r="455" spans="1:39" s="283" customFormat="1" ht="15.5" outlineLevel="1">
      <c r="A455" s="505"/>
      <c r="B455" s="314" t="s">
        <v>259</v>
      </c>
      <c r="C455" s="291" t="s">
        <v>163</v>
      </c>
      <c r="D455" s="295"/>
      <c r="E455" s="295"/>
      <c r="F455" s="295"/>
      <c r="G455" s="295"/>
      <c r="H455" s="295" t="s">
        <v>718</v>
      </c>
      <c r="I455" s="295"/>
      <c r="J455" s="295"/>
      <c r="K455" s="295"/>
      <c r="L455" s="295"/>
      <c r="M455" s="295"/>
      <c r="N455" s="291"/>
      <c r="O455" s="295"/>
      <c r="P455" s="295"/>
      <c r="Q455" s="295"/>
      <c r="R455" s="295"/>
      <c r="S455" s="295" t="s">
        <v>718</v>
      </c>
      <c r="T455" s="295"/>
      <c r="U455" s="295"/>
      <c r="V455" s="295"/>
      <c r="W455" s="295"/>
      <c r="X455" s="295"/>
      <c r="Y455" s="411">
        <v>0</v>
      </c>
      <c r="Z455" s="411">
        <v>0</v>
      </c>
      <c r="AA455" s="411">
        <v>0</v>
      </c>
      <c r="AB455" s="411">
        <v>0</v>
      </c>
      <c r="AC455" s="411">
        <f t="shared" ref="AC455:AL455" si="139">AC454</f>
        <v>0</v>
      </c>
      <c r="AD455" s="411">
        <f t="shared" si="139"/>
        <v>0</v>
      </c>
      <c r="AE455" s="411">
        <f t="shared" si="139"/>
        <v>0</v>
      </c>
      <c r="AF455" s="411">
        <f t="shared" si="139"/>
        <v>0</v>
      </c>
      <c r="AG455" s="411">
        <f t="shared" si="139"/>
        <v>0</v>
      </c>
      <c r="AH455" s="411">
        <f t="shared" si="139"/>
        <v>0</v>
      </c>
      <c r="AI455" s="411">
        <f t="shared" si="139"/>
        <v>0</v>
      </c>
      <c r="AJ455" s="411">
        <f t="shared" si="139"/>
        <v>0</v>
      </c>
      <c r="AK455" s="411">
        <f t="shared" si="139"/>
        <v>0</v>
      </c>
      <c r="AL455" s="411">
        <f t="shared" si="139"/>
        <v>0</v>
      </c>
      <c r="AM455" s="311"/>
    </row>
    <row r="456" spans="1:39" s="283" customFormat="1" ht="15.5" outlineLevel="1">
      <c r="A456" s="505"/>
      <c r="B456" s="314"/>
      <c r="C456" s="312"/>
      <c r="D456" s="316"/>
      <c r="E456" s="316"/>
      <c r="F456" s="316"/>
      <c r="G456" s="316"/>
      <c r="H456" s="316"/>
      <c r="I456" s="316"/>
      <c r="J456" s="316"/>
      <c r="K456" s="316"/>
      <c r="L456" s="316"/>
      <c r="M456" s="316"/>
      <c r="N456" s="291"/>
      <c r="O456" s="316"/>
      <c r="P456" s="316"/>
      <c r="Q456" s="316"/>
      <c r="R456" s="316"/>
      <c r="S456" s="316"/>
      <c r="T456" s="316"/>
      <c r="U456" s="316"/>
      <c r="V456" s="316"/>
      <c r="W456" s="316"/>
      <c r="X456" s="316"/>
      <c r="Y456" s="418"/>
      <c r="Z456" s="416"/>
      <c r="AA456" s="416"/>
      <c r="AB456" s="416"/>
      <c r="AC456" s="416"/>
      <c r="AD456" s="416"/>
      <c r="AE456" s="416"/>
      <c r="AF456" s="416"/>
      <c r="AG456" s="416"/>
      <c r="AH456" s="416"/>
      <c r="AI456" s="416"/>
      <c r="AJ456" s="416"/>
      <c r="AK456" s="416"/>
      <c r="AL456" s="416"/>
      <c r="AM456" s="313"/>
    </row>
    <row r="457" spans="1:39" ht="15.5" outlineLevel="1">
      <c r="A457" s="505">
        <v>17</v>
      </c>
      <c r="B457" s="314" t="s">
        <v>9</v>
      </c>
      <c r="C457" s="291" t="s">
        <v>25</v>
      </c>
      <c r="D457" s="295"/>
      <c r="E457" s="295"/>
      <c r="F457" s="295"/>
      <c r="G457" s="295"/>
      <c r="H457" s="295" t="s">
        <v>718</v>
      </c>
      <c r="I457" s="295"/>
      <c r="J457" s="295"/>
      <c r="K457" s="295"/>
      <c r="L457" s="295"/>
      <c r="M457" s="295"/>
      <c r="N457" s="291"/>
      <c r="O457" s="295"/>
      <c r="P457" s="295"/>
      <c r="Q457" s="295"/>
      <c r="R457" s="295"/>
      <c r="S457" s="295" t="s">
        <v>718</v>
      </c>
      <c r="T457" s="295"/>
      <c r="U457" s="295"/>
      <c r="V457" s="295"/>
      <c r="W457" s="295"/>
      <c r="X457" s="295"/>
      <c r="Y457" s="415"/>
      <c r="Z457" s="415"/>
      <c r="AA457" s="415"/>
      <c r="AB457" s="415"/>
      <c r="AC457" s="415"/>
      <c r="AD457" s="415"/>
      <c r="AE457" s="415"/>
      <c r="AF457" s="415"/>
      <c r="AG457" s="415"/>
      <c r="AH457" s="415"/>
      <c r="AI457" s="415"/>
      <c r="AJ457" s="415"/>
      <c r="AK457" s="415"/>
      <c r="AL457" s="415"/>
      <c r="AM457" s="296">
        <f>SUM(Y457:AL457)</f>
        <v>0</v>
      </c>
    </row>
    <row r="458" spans="1:39" ht="15.5" outlineLevel="1">
      <c r="B458" s="294" t="s">
        <v>259</v>
      </c>
      <c r="C458" s="291" t="s">
        <v>163</v>
      </c>
      <c r="D458" s="295"/>
      <c r="E458" s="295"/>
      <c r="F458" s="295"/>
      <c r="G458" s="295"/>
      <c r="H458" s="295" t="s">
        <v>718</v>
      </c>
      <c r="I458" s="295"/>
      <c r="J458" s="295"/>
      <c r="K458" s="295"/>
      <c r="L458" s="295"/>
      <c r="M458" s="295"/>
      <c r="N458" s="291"/>
      <c r="O458" s="295"/>
      <c r="P458" s="295"/>
      <c r="Q458" s="295"/>
      <c r="R458" s="295"/>
      <c r="S458" s="295" t="s">
        <v>718</v>
      </c>
      <c r="T458" s="295"/>
      <c r="U458" s="295"/>
      <c r="V458" s="295"/>
      <c r="W458" s="295"/>
      <c r="X458" s="295"/>
      <c r="Y458" s="411">
        <v>0</v>
      </c>
      <c r="Z458" s="411">
        <v>0</v>
      </c>
      <c r="AA458" s="411">
        <v>0</v>
      </c>
      <c r="AB458" s="411">
        <v>0</v>
      </c>
      <c r="AC458" s="411">
        <f t="shared" ref="AC458:AL458" si="140">AC457</f>
        <v>0</v>
      </c>
      <c r="AD458" s="411">
        <f t="shared" si="140"/>
        <v>0</v>
      </c>
      <c r="AE458" s="411">
        <f t="shared" si="140"/>
        <v>0</v>
      </c>
      <c r="AF458" s="411">
        <f t="shared" si="140"/>
        <v>0</v>
      </c>
      <c r="AG458" s="411">
        <f t="shared" si="140"/>
        <v>0</v>
      </c>
      <c r="AH458" s="411">
        <f t="shared" si="140"/>
        <v>0</v>
      </c>
      <c r="AI458" s="411">
        <f t="shared" si="140"/>
        <v>0</v>
      </c>
      <c r="AJ458" s="411">
        <f t="shared" si="140"/>
        <v>0</v>
      </c>
      <c r="AK458" s="411">
        <f t="shared" si="140"/>
        <v>0</v>
      </c>
      <c r="AL458" s="411">
        <f t="shared" si="140"/>
        <v>0</v>
      </c>
      <c r="AM458" s="311"/>
    </row>
    <row r="459" spans="1:39" ht="15.5" outlineLevel="1">
      <c r="B459" s="315"/>
      <c r="C459" s="305"/>
      <c r="D459" s="291"/>
      <c r="E459" s="291"/>
      <c r="F459" s="291"/>
      <c r="G459" s="291"/>
      <c r="H459" s="291"/>
      <c r="I459" s="291"/>
      <c r="J459" s="291"/>
      <c r="K459" s="291"/>
      <c r="L459" s="291"/>
      <c r="M459" s="291"/>
      <c r="N459" s="291"/>
      <c r="O459" s="291"/>
      <c r="P459" s="291"/>
      <c r="Q459" s="291"/>
      <c r="R459" s="291"/>
      <c r="S459" s="291"/>
      <c r="T459" s="291"/>
      <c r="U459" s="291"/>
      <c r="V459" s="291"/>
      <c r="W459" s="291"/>
      <c r="X459" s="291"/>
      <c r="Y459" s="419"/>
      <c r="Z459" s="420"/>
      <c r="AA459" s="420"/>
      <c r="AB459" s="420"/>
      <c r="AC459" s="420"/>
      <c r="AD459" s="420"/>
      <c r="AE459" s="420"/>
      <c r="AF459" s="420"/>
      <c r="AG459" s="420"/>
      <c r="AH459" s="420"/>
      <c r="AI459" s="420"/>
      <c r="AJ459" s="420"/>
      <c r="AK459" s="420"/>
      <c r="AL459" s="420"/>
      <c r="AM459" s="317"/>
    </row>
    <row r="460" spans="1:39" ht="15.5" outlineLevel="1">
      <c r="A460" s="506"/>
      <c r="B460" s="288" t="s">
        <v>10</v>
      </c>
      <c r="C460" s="289"/>
      <c r="D460" s="289"/>
      <c r="E460" s="289"/>
      <c r="F460" s="289"/>
      <c r="G460" s="289"/>
      <c r="H460" s="289"/>
      <c r="I460" s="289"/>
      <c r="J460" s="289"/>
      <c r="K460" s="289"/>
      <c r="L460" s="289"/>
      <c r="M460" s="289"/>
      <c r="N460" s="290"/>
      <c r="O460" s="289"/>
      <c r="P460" s="289"/>
      <c r="Q460" s="289"/>
      <c r="R460" s="289"/>
      <c r="S460" s="289"/>
      <c r="T460" s="289"/>
      <c r="U460" s="289"/>
      <c r="V460" s="289"/>
      <c r="W460" s="289"/>
      <c r="X460" s="289"/>
      <c r="Y460" s="414"/>
      <c r="Z460" s="414"/>
      <c r="AA460" s="414"/>
      <c r="AB460" s="414"/>
      <c r="AC460" s="414"/>
      <c r="AD460" s="414"/>
      <c r="AE460" s="414"/>
      <c r="AF460" s="414"/>
      <c r="AG460" s="414"/>
      <c r="AH460" s="414"/>
      <c r="AI460" s="414"/>
      <c r="AJ460" s="414"/>
      <c r="AK460" s="414"/>
      <c r="AL460" s="414"/>
      <c r="AM460" s="292"/>
    </row>
    <row r="461" spans="1:39" ht="15.5" outlineLevel="1">
      <c r="A461" s="505">
        <v>18</v>
      </c>
      <c r="B461" s="315" t="s">
        <v>11</v>
      </c>
      <c r="C461" s="291" t="s">
        <v>25</v>
      </c>
      <c r="D461" s="295"/>
      <c r="E461" s="295"/>
      <c r="F461" s="295"/>
      <c r="G461" s="295"/>
      <c r="H461" s="295" t="s">
        <v>718</v>
      </c>
      <c r="I461" s="295"/>
      <c r="J461" s="295"/>
      <c r="K461" s="295"/>
      <c r="L461" s="295"/>
      <c r="M461" s="295"/>
      <c r="N461" s="295">
        <v>12</v>
      </c>
      <c r="O461" s="295"/>
      <c r="P461" s="295"/>
      <c r="Q461" s="295"/>
      <c r="R461" s="295"/>
      <c r="S461" s="295" t="s">
        <v>718</v>
      </c>
      <c r="T461" s="295"/>
      <c r="U461" s="295"/>
      <c r="V461" s="295"/>
      <c r="W461" s="295"/>
      <c r="X461" s="295"/>
      <c r="Y461" s="426"/>
      <c r="Z461" s="415"/>
      <c r="AA461" s="415"/>
      <c r="AB461" s="415"/>
      <c r="AC461" s="415"/>
      <c r="AD461" s="415"/>
      <c r="AE461" s="415"/>
      <c r="AF461" s="415"/>
      <c r="AG461" s="415"/>
      <c r="AH461" s="415"/>
      <c r="AI461" s="415"/>
      <c r="AJ461" s="415"/>
      <c r="AK461" s="415"/>
      <c r="AL461" s="415"/>
      <c r="AM461" s="296">
        <f>SUM(Y461:AL461)</f>
        <v>0</v>
      </c>
    </row>
    <row r="462" spans="1:39" ht="15.5" outlineLevel="1">
      <c r="B462" s="294" t="s">
        <v>259</v>
      </c>
      <c r="C462" s="291" t="s">
        <v>163</v>
      </c>
      <c r="D462" s="295"/>
      <c r="E462" s="295"/>
      <c r="F462" s="295"/>
      <c r="G462" s="295"/>
      <c r="H462" s="295" t="s">
        <v>718</v>
      </c>
      <c r="I462" s="295"/>
      <c r="J462" s="295"/>
      <c r="K462" s="295"/>
      <c r="L462" s="295"/>
      <c r="M462" s="295"/>
      <c r="N462" s="295">
        <f>N461</f>
        <v>12</v>
      </c>
      <c r="O462" s="295"/>
      <c r="P462" s="295"/>
      <c r="Q462" s="295"/>
      <c r="R462" s="295"/>
      <c r="S462" s="295" t="s">
        <v>718</v>
      </c>
      <c r="T462" s="295"/>
      <c r="U462" s="295"/>
      <c r="V462" s="295"/>
      <c r="W462" s="295"/>
      <c r="X462" s="295"/>
      <c r="Y462" s="411">
        <v>0</v>
      </c>
      <c r="Z462" s="411">
        <v>0</v>
      </c>
      <c r="AA462" s="411">
        <v>0</v>
      </c>
      <c r="AB462" s="411">
        <v>0</v>
      </c>
      <c r="AC462" s="411">
        <f t="shared" ref="AC462:AL462" si="141">AC461</f>
        <v>0</v>
      </c>
      <c r="AD462" s="411">
        <f t="shared" si="141"/>
        <v>0</v>
      </c>
      <c r="AE462" s="411">
        <f t="shared" si="141"/>
        <v>0</v>
      </c>
      <c r="AF462" s="411">
        <f t="shared" si="141"/>
        <v>0</v>
      </c>
      <c r="AG462" s="411">
        <f t="shared" si="141"/>
        <v>0</v>
      </c>
      <c r="AH462" s="411">
        <f t="shared" si="141"/>
        <v>0</v>
      </c>
      <c r="AI462" s="411">
        <f t="shared" si="141"/>
        <v>0</v>
      </c>
      <c r="AJ462" s="411">
        <f t="shared" si="141"/>
        <v>0</v>
      </c>
      <c r="AK462" s="411">
        <f t="shared" si="141"/>
        <v>0</v>
      </c>
      <c r="AL462" s="411">
        <f t="shared" si="141"/>
        <v>0</v>
      </c>
      <c r="AM462" s="297"/>
    </row>
    <row r="463" spans="1:39" ht="15.5" outlineLevel="1">
      <c r="A463" s="508"/>
      <c r="B463" s="315"/>
      <c r="C463" s="305"/>
      <c r="D463" s="291"/>
      <c r="E463" s="291"/>
      <c r="F463" s="291"/>
      <c r="G463" s="291"/>
      <c r="H463" s="291"/>
      <c r="I463" s="291"/>
      <c r="J463" s="291"/>
      <c r="K463" s="291"/>
      <c r="L463" s="291"/>
      <c r="M463" s="291"/>
      <c r="N463" s="291"/>
      <c r="O463" s="291"/>
      <c r="P463" s="291"/>
      <c r="Q463" s="291"/>
      <c r="R463" s="291"/>
      <c r="S463" s="291"/>
      <c r="T463" s="291"/>
      <c r="U463" s="291"/>
      <c r="V463" s="291"/>
      <c r="W463" s="291"/>
      <c r="X463" s="291"/>
      <c r="Y463" s="412"/>
      <c r="Z463" s="421"/>
      <c r="AA463" s="421"/>
      <c r="AB463" s="421"/>
      <c r="AC463" s="421"/>
      <c r="AD463" s="421"/>
      <c r="AE463" s="421"/>
      <c r="AF463" s="421"/>
      <c r="AG463" s="421"/>
      <c r="AH463" s="421"/>
      <c r="AI463" s="421"/>
      <c r="AJ463" s="421"/>
      <c r="AK463" s="421"/>
      <c r="AL463" s="421"/>
      <c r="AM463" s="306"/>
    </row>
    <row r="464" spans="1:39" ht="15.5" outlineLevel="1">
      <c r="A464" s="505">
        <v>19</v>
      </c>
      <c r="B464" s="315" t="s">
        <v>12</v>
      </c>
      <c r="C464" s="291" t="s">
        <v>25</v>
      </c>
      <c r="D464" s="295"/>
      <c r="E464" s="295"/>
      <c r="F464" s="295"/>
      <c r="G464" s="295"/>
      <c r="H464" s="295" t="s">
        <v>718</v>
      </c>
      <c r="I464" s="295"/>
      <c r="J464" s="295"/>
      <c r="K464" s="295"/>
      <c r="L464" s="295"/>
      <c r="M464" s="295"/>
      <c r="N464" s="295">
        <v>12</v>
      </c>
      <c r="O464" s="295"/>
      <c r="P464" s="295"/>
      <c r="Q464" s="295"/>
      <c r="R464" s="295"/>
      <c r="S464" s="295" t="s">
        <v>718</v>
      </c>
      <c r="T464" s="295"/>
      <c r="U464" s="295"/>
      <c r="V464" s="295"/>
      <c r="W464" s="295"/>
      <c r="X464" s="295"/>
      <c r="Y464" s="410"/>
      <c r="Z464" s="415"/>
      <c r="AA464" s="415"/>
      <c r="AB464" s="415"/>
      <c r="AC464" s="415"/>
      <c r="AD464" s="415"/>
      <c r="AE464" s="415"/>
      <c r="AF464" s="415"/>
      <c r="AG464" s="415"/>
      <c r="AH464" s="415"/>
      <c r="AI464" s="415"/>
      <c r="AJ464" s="415"/>
      <c r="AK464" s="415"/>
      <c r="AL464" s="415"/>
      <c r="AM464" s="296">
        <f>SUM(Y464:AL464)</f>
        <v>0</v>
      </c>
    </row>
    <row r="465" spans="1:39" ht="15.5" outlineLevel="1">
      <c r="B465" s="294" t="s">
        <v>259</v>
      </c>
      <c r="C465" s="291" t="s">
        <v>163</v>
      </c>
      <c r="D465" s="295"/>
      <c r="E465" s="295"/>
      <c r="F465" s="295"/>
      <c r="G465" s="295"/>
      <c r="H465" s="295" t="s">
        <v>718</v>
      </c>
      <c r="I465" s="295"/>
      <c r="J465" s="295"/>
      <c r="K465" s="295"/>
      <c r="L465" s="295"/>
      <c r="M465" s="295"/>
      <c r="N465" s="295">
        <f>N464</f>
        <v>12</v>
      </c>
      <c r="O465" s="295"/>
      <c r="P465" s="295"/>
      <c r="Q465" s="295"/>
      <c r="R465" s="295"/>
      <c r="S465" s="295" t="s">
        <v>718</v>
      </c>
      <c r="T465" s="295"/>
      <c r="U465" s="295"/>
      <c r="V465" s="295"/>
      <c r="W465" s="295"/>
      <c r="X465" s="295"/>
      <c r="Y465" s="411">
        <v>0</v>
      </c>
      <c r="Z465" s="411">
        <v>0</v>
      </c>
      <c r="AA465" s="411">
        <v>0</v>
      </c>
      <c r="AB465" s="411">
        <v>0</v>
      </c>
      <c r="AC465" s="411">
        <f t="shared" ref="AC465:AL465" si="142">AC464</f>
        <v>0</v>
      </c>
      <c r="AD465" s="411">
        <f t="shared" si="142"/>
        <v>0</v>
      </c>
      <c r="AE465" s="411">
        <f t="shared" si="142"/>
        <v>0</v>
      </c>
      <c r="AF465" s="411">
        <f t="shared" si="142"/>
        <v>0</v>
      </c>
      <c r="AG465" s="411">
        <f t="shared" si="142"/>
        <v>0</v>
      </c>
      <c r="AH465" s="411">
        <f t="shared" si="142"/>
        <v>0</v>
      </c>
      <c r="AI465" s="411">
        <f t="shared" si="142"/>
        <v>0</v>
      </c>
      <c r="AJ465" s="411">
        <f t="shared" si="142"/>
        <v>0</v>
      </c>
      <c r="AK465" s="411">
        <f t="shared" si="142"/>
        <v>0</v>
      </c>
      <c r="AL465" s="411">
        <f t="shared" si="142"/>
        <v>0</v>
      </c>
      <c r="AM465" s="297"/>
    </row>
    <row r="466" spans="1:39" ht="15.5" outlineLevel="1">
      <c r="B466" s="315"/>
      <c r="C466" s="305"/>
      <c r="D466" s="291"/>
      <c r="E466" s="291"/>
      <c r="F466" s="291"/>
      <c r="G466" s="291"/>
      <c r="H466" s="291"/>
      <c r="I466" s="291"/>
      <c r="J466" s="291"/>
      <c r="K466" s="291"/>
      <c r="L466" s="291"/>
      <c r="M466" s="291"/>
      <c r="N466" s="291"/>
      <c r="O466" s="291"/>
      <c r="P466" s="291"/>
      <c r="Q466" s="291"/>
      <c r="R466" s="291"/>
      <c r="S466" s="291"/>
      <c r="T466" s="291"/>
      <c r="U466" s="291"/>
      <c r="V466" s="291"/>
      <c r="W466" s="291"/>
      <c r="X466" s="291"/>
      <c r="Y466" s="422"/>
      <c r="Z466" s="422"/>
      <c r="AA466" s="412"/>
      <c r="AB466" s="412"/>
      <c r="AC466" s="412"/>
      <c r="AD466" s="412"/>
      <c r="AE466" s="412"/>
      <c r="AF466" s="412"/>
      <c r="AG466" s="412"/>
      <c r="AH466" s="412"/>
      <c r="AI466" s="412"/>
      <c r="AJ466" s="412"/>
      <c r="AK466" s="412"/>
      <c r="AL466" s="412"/>
      <c r="AM466" s="306"/>
    </row>
    <row r="467" spans="1:39" ht="15.5" outlineLevel="1">
      <c r="A467" s="505">
        <v>20</v>
      </c>
      <c r="B467" s="315" t="s">
        <v>13</v>
      </c>
      <c r="C467" s="291" t="s">
        <v>25</v>
      </c>
      <c r="D467" s="295"/>
      <c r="E467" s="295"/>
      <c r="F467" s="295"/>
      <c r="G467" s="295"/>
      <c r="H467" s="295">
        <v>92807.423999999999</v>
      </c>
      <c r="I467" s="295"/>
      <c r="J467" s="295"/>
      <c r="K467" s="295"/>
      <c r="L467" s="295"/>
      <c r="M467" s="295"/>
      <c r="N467" s="295">
        <v>12</v>
      </c>
      <c r="O467" s="295"/>
      <c r="P467" s="295"/>
      <c r="Q467" s="295"/>
      <c r="R467" s="295"/>
      <c r="S467" s="295">
        <v>0</v>
      </c>
      <c r="T467" s="295"/>
      <c r="U467" s="295"/>
      <c r="V467" s="295"/>
      <c r="W467" s="295"/>
      <c r="X467" s="295"/>
      <c r="Y467" s="410"/>
      <c r="Z467" s="415"/>
      <c r="AA467" s="415">
        <v>0.95</v>
      </c>
      <c r="AB467" s="415">
        <v>0.05</v>
      </c>
      <c r="AC467" s="415"/>
      <c r="AD467" s="415"/>
      <c r="AE467" s="415"/>
      <c r="AF467" s="415"/>
      <c r="AG467" s="415"/>
      <c r="AH467" s="415"/>
      <c r="AI467" s="415"/>
      <c r="AJ467" s="415"/>
      <c r="AK467" s="415"/>
      <c r="AL467" s="415"/>
      <c r="AM467" s="296">
        <f>SUM(Y467:AL467)</f>
        <v>1</v>
      </c>
    </row>
    <row r="468" spans="1:39" ht="15.5" outlineLevel="1">
      <c r="B468" s="294" t="s">
        <v>259</v>
      </c>
      <c r="C468" s="291" t="s">
        <v>163</v>
      </c>
      <c r="D468" s="295"/>
      <c r="E468" s="295"/>
      <c r="F468" s="295"/>
      <c r="G468" s="295"/>
      <c r="H468" s="295" t="s">
        <v>718</v>
      </c>
      <c r="I468" s="295"/>
      <c r="J468" s="295"/>
      <c r="K468" s="295"/>
      <c r="L468" s="295"/>
      <c r="M468" s="295"/>
      <c r="N468" s="295">
        <f>N467</f>
        <v>12</v>
      </c>
      <c r="O468" s="295"/>
      <c r="P468" s="295"/>
      <c r="Q468" s="295"/>
      <c r="R468" s="295"/>
      <c r="S468" s="295" t="s">
        <v>718</v>
      </c>
      <c r="T468" s="295"/>
      <c r="U468" s="295"/>
      <c r="V468" s="295"/>
      <c r="W468" s="295"/>
      <c r="X468" s="295"/>
      <c r="Y468" s="411">
        <v>0</v>
      </c>
      <c r="Z468" s="411">
        <v>0</v>
      </c>
      <c r="AA468" s="411">
        <v>0.95</v>
      </c>
      <c r="AB468" s="411">
        <v>0.05</v>
      </c>
      <c r="AC468" s="411">
        <f t="shared" ref="AC468:AL468" si="143">AC467</f>
        <v>0</v>
      </c>
      <c r="AD468" s="411">
        <f t="shared" si="143"/>
        <v>0</v>
      </c>
      <c r="AE468" s="411">
        <f t="shared" si="143"/>
        <v>0</v>
      </c>
      <c r="AF468" s="411">
        <f t="shared" si="143"/>
        <v>0</v>
      </c>
      <c r="AG468" s="411">
        <f t="shared" si="143"/>
        <v>0</v>
      </c>
      <c r="AH468" s="411">
        <f t="shared" si="143"/>
        <v>0</v>
      </c>
      <c r="AI468" s="411">
        <f t="shared" si="143"/>
        <v>0</v>
      </c>
      <c r="AJ468" s="411">
        <f t="shared" si="143"/>
        <v>0</v>
      </c>
      <c r="AK468" s="411">
        <f t="shared" si="143"/>
        <v>0</v>
      </c>
      <c r="AL468" s="411">
        <f t="shared" si="143"/>
        <v>0</v>
      </c>
      <c r="AM468" s="306"/>
    </row>
    <row r="469" spans="1:39" ht="15.5" outlineLevel="1">
      <c r="B469" s="315"/>
      <c r="C469" s="305"/>
      <c r="D469" s="291"/>
      <c r="E469" s="291"/>
      <c r="F469" s="291"/>
      <c r="G469" s="291"/>
      <c r="H469" s="291"/>
      <c r="I469" s="291"/>
      <c r="J469" s="291"/>
      <c r="K469" s="291"/>
      <c r="L469" s="291"/>
      <c r="M469" s="291"/>
      <c r="N469" s="318"/>
      <c r="O469" s="291"/>
      <c r="P469" s="291"/>
      <c r="Q469" s="291"/>
      <c r="R469" s="291"/>
      <c r="S469" s="291"/>
      <c r="T469" s="291"/>
      <c r="U469" s="291"/>
      <c r="V469" s="291"/>
      <c r="W469" s="291"/>
      <c r="X469" s="291"/>
      <c r="Y469" s="412"/>
      <c r="Z469" s="412"/>
      <c r="AA469" s="412"/>
      <c r="AB469" s="412"/>
      <c r="AC469" s="412"/>
      <c r="AD469" s="412"/>
      <c r="AE469" s="412"/>
      <c r="AF469" s="412"/>
      <c r="AG469" s="412"/>
      <c r="AH469" s="412"/>
      <c r="AI469" s="412"/>
      <c r="AJ469" s="412"/>
      <c r="AK469" s="412"/>
      <c r="AL469" s="412"/>
      <c r="AM469" s="306"/>
    </row>
    <row r="470" spans="1:39" ht="15.5" outlineLevel="1">
      <c r="A470" s="505">
        <v>21</v>
      </c>
      <c r="B470" s="315" t="s">
        <v>22</v>
      </c>
      <c r="C470" s="291" t="s">
        <v>25</v>
      </c>
      <c r="D470" s="295"/>
      <c r="E470" s="295"/>
      <c r="F470" s="295"/>
      <c r="G470" s="295"/>
      <c r="H470" s="295">
        <v>1765869.7180000001</v>
      </c>
      <c r="I470" s="295"/>
      <c r="J470" s="295"/>
      <c r="K470" s="295"/>
      <c r="L470" s="295"/>
      <c r="M470" s="295"/>
      <c r="N470" s="295">
        <v>12</v>
      </c>
      <c r="O470" s="295"/>
      <c r="P470" s="295"/>
      <c r="Q470" s="295"/>
      <c r="R470" s="295"/>
      <c r="S470" s="295">
        <v>322.47354689999997</v>
      </c>
      <c r="T470" s="295"/>
      <c r="U470" s="295"/>
      <c r="V470" s="295"/>
      <c r="W470" s="295"/>
      <c r="X470" s="295"/>
      <c r="Y470" s="410"/>
      <c r="Z470" s="415">
        <v>0.3</v>
      </c>
      <c r="AA470" s="415">
        <v>0.65</v>
      </c>
      <c r="AB470" s="415">
        <v>0.05</v>
      </c>
      <c r="AC470" s="415"/>
      <c r="AD470" s="415"/>
      <c r="AE470" s="415"/>
      <c r="AF470" s="415"/>
      <c r="AG470" s="415"/>
      <c r="AH470" s="415"/>
      <c r="AI470" s="415"/>
      <c r="AJ470" s="415"/>
      <c r="AK470" s="415"/>
      <c r="AL470" s="415"/>
      <c r="AM470" s="296">
        <f>SUM(Y470:AL470)</f>
        <v>1</v>
      </c>
    </row>
    <row r="471" spans="1:39" ht="15.5" outlineLevel="1">
      <c r="B471" s="294" t="s">
        <v>259</v>
      </c>
      <c r="C471" s="291" t="s">
        <v>163</v>
      </c>
      <c r="D471" s="295"/>
      <c r="E471" s="295"/>
      <c r="F471" s="295"/>
      <c r="G471" s="295"/>
      <c r="H471" s="295" t="s">
        <v>718</v>
      </c>
      <c r="I471" s="295"/>
      <c r="J471" s="295"/>
      <c r="K471" s="295"/>
      <c r="L471" s="295"/>
      <c r="M471" s="295"/>
      <c r="N471" s="295">
        <f>N470</f>
        <v>12</v>
      </c>
      <c r="O471" s="295"/>
      <c r="P471" s="295"/>
      <c r="Q471" s="295"/>
      <c r="R471" s="295"/>
      <c r="S471" s="295" t="s">
        <v>718</v>
      </c>
      <c r="T471" s="295"/>
      <c r="U471" s="295"/>
      <c r="V471" s="295"/>
      <c r="W471" s="295"/>
      <c r="X471" s="295"/>
      <c r="Y471" s="411">
        <v>0</v>
      </c>
      <c r="Z471" s="411">
        <v>0.3</v>
      </c>
      <c r="AA471" s="411">
        <v>0.65</v>
      </c>
      <c r="AB471" s="411">
        <v>0.05</v>
      </c>
      <c r="AC471" s="411">
        <f t="shared" ref="AC471:AL471" si="144">AC470</f>
        <v>0</v>
      </c>
      <c r="AD471" s="411">
        <f t="shared" si="144"/>
        <v>0</v>
      </c>
      <c r="AE471" s="411">
        <f t="shared" si="144"/>
        <v>0</v>
      </c>
      <c r="AF471" s="411">
        <f t="shared" si="144"/>
        <v>0</v>
      </c>
      <c r="AG471" s="411">
        <f t="shared" si="144"/>
        <v>0</v>
      </c>
      <c r="AH471" s="411">
        <f t="shared" si="144"/>
        <v>0</v>
      </c>
      <c r="AI471" s="411">
        <f t="shared" si="144"/>
        <v>0</v>
      </c>
      <c r="AJ471" s="411">
        <f t="shared" si="144"/>
        <v>0</v>
      </c>
      <c r="AK471" s="411">
        <f t="shared" si="144"/>
        <v>0</v>
      </c>
      <c r="AL471" s="411">
        <f t="shared" si="144"/>
        <v>0</v>
      </c>
      <c r="AM471" s="297"/>
    </row>
    <row r="472" spans="1:39" ht="15.5" outlineLevel="1">
      <c r="B472" s="315"/>
      <c r="C472" s="305"/>
      <c r="D472" s="291"/>
      <c r="E472" s="291"/>
      <c r="F472" s="291"/>
      <c r="G472" s="291"/>
      <c r="H472" s="291"/>
      <c r="I472" s="291"/>
      <c r="J472" s="291"/>
      <c r="K472" s="291"/>
      <c r="L472" s="291"/>
      <c r="M472" s="291"/>
      <c r="N472" s="291"/>
      <c r="O472" s="291"/>
      <c r="P472" s="291"/>
      <c r="Q472" s="291"/>
      <c r="R472" s="291"/>
      <c r="S472" s="291"/>
      <c r="T472" s="291"/>
      <c r="U472" s="291"/>
      <c r="V472" s="291"/>
      <c r="W472" s="291"/>
      <c r="X472" s="291"/>
      <c r="Y472" s="422"/>
      <c r="Z472" s="412"/>
      <c r="AA472" s="412"/>
      <c r="AB472" s="412"/>
      <c r="AC472" s="412"/>
      <c r="AD472" s="412"/>
      <c r="AE472" s="412"/>
      <c r="AF472" s="412"/>
      <c r="AG472" s="412"/>
      <c r="AH472" s="412"/>
      <c r="AI472" s="412"/>
      <c r="AJ472" s="412"/>
      <c r="AK472" s="412"/>
      <c r="AL472" s="412"/>
      <c r="AM472" s="306"/>
    </row>
    <row r="473" spans="1:39" ht="15.5" outlineLevel="1">
      <c r="A473" s="505">
        <v>22</v>
      </c>
      <c r="B473" s="315" t="s">
        <v>9</v>
      </c>
      <c r="C473" s="291" t="s">
        <v>25</v>
      </c>
      <c r="D473" s="295"/>
      <c r="E473" s="295"/>
      <c r="F473" s="295"/>
      <c r="G473" s="295"/>
      <c r="H473" s="295" t="s">
        <v>718</v>
      </c>
      <c r="I473" s="295"/>
      <c r="J473" s="295"/>
      <c r="K473" s="295"/>
      <c r="L473" s="295"/>
      <c r="M473" s="295"/>
      <c r="N473" s="291"/>
      <c r="O473" s="295"/>
      <c r="P473" s="295"/>
      <c r="Q473" s="295"/>
      <c r="R473" s="295"/>
      <c r="S473" s="295" t="s">
        <v>718</v>
      </c>
      <c r="T473" s="295"/>
      <c r="U473" s="295"/>
      <c r="V473" s="295"/>
      <c r="W473" s="295"/>
      <c r="X473" s="295"/>
      <c r="Y473" s="410"/>
      <c r="Z473" s="415"/>
      <c r="AA473" s="415"/>
      <c r="AB473" s="415"/>
      <c r="AC473" s="415"/>
      <c r="AD473" s="415"/>
      <c r="AE473" s="415"/>
      <c r="AF473" s="415"/>
      <c r="AG473" s="415"/>
      <c r="AH473" s="415"/>
      <c r="AI473" s="415"/>
      <c r="AJ473" s="415"/>
      <c r="AK473" s="415"/>
      <c r="AL473" s="415"/>
      <c r="AM473" s="296">
        <f>SUM(Y473:AL473)</f>
        <v>0</v>
      </c>
    </row>
    <row r="474" spans="1:39" ht="15.5" outlineLevel="1">
      <c r="B474" s="294" t="s">
        <v>259</v>
      </c>
      <c r="C474" s="291" t="s">
        <v>163</v>
      </c>
      <c r="D474" s="295"/>
      <c r="E474" s="295"/>
      <c r="F474" s="295"/>
      <c r="G474" s="295"/>
      <c r="H474" s="295" t="s">
        <v>718</v>
      </c>
      <c r="I474" s="295"/>
      <c r="J474" s="295"/>
      <c r="K474" s="295"/>
      <c r="L474" s="295"/>
      <c r="M474" s="295"/>
      <c r="N474" s="291"/>
      <c r="O474" s="295"/>
      <c r="P474" s="295"/>
      <c r="Q474" s="295"/>
      <c r="R474" s="295"/>
      <c r="S474" s="295" t="s">
        <v>718</v>
      </c>
      <c r="T474" s="295"/>
      <c r="U474" s="295"/>
      <c r="V474" s="295"/>
      <c r="W474" s="295"/>
      <c r="X474" s="295"/>
      <c r="Y474" s="411">
        <v>0</v>
      </c>
      <c r="Z474" s="411">
        <v>0</v>
      </c>
      <c r="AA474" s="411">
        <v>0</v>
      </c>
      <c r="AB474" s="411">
        <v>0</v>
      </c>
      <c r="AC474" s="411">
        <f t="shared" ref="AC474:AL474" si="145">AC473</f>
        <v>0</v>
      </c>
      <c r="AD474" s="411">
        <f t="shared" si="145"/>
        <v>0</v>
      </c>
      <c r="AE474" s="411">
        <f t="shared" si="145"/>
        <v>0</v>
      </c>
      <c r="AF474" s="411">
        <f t="shared" si="145"/>
        <v>0</v>
      </c>
      <c r="AG474" s="411">
        <f t="shared" si="145"/>
        <v>0</v>
      </c>
      <c r="AH474" s="411">
        <f t="shared" si="145"/>
        <v>0</v>
      </c>
      <c r="AI474" s="411">
        <f t="shared" si="145"/>
        <v>0</v>
      </c>
      <c r="AJ474" s="411">
        <f t="shared" si="145"/>
        <v>0</v>
      </c>
      <c r="AK474" s="411">
        <f t="shared" si="145"/>
        <v>0</v>
      </c>
      <c r="AL474" s="411">
        <f t="shared" si="145"/>
        <v>0</v>
      </c>
      <c r="AM474" s="306"/>
    </row>
    <row r="475" spans="1:39" ht="15.5" outlineLevel="1">
      <c r="B475" s="315"/>
      <c r="C475" s="305"/>
      <c r="D475" s="291"/>
      <c r="E475" s="291"/>
      <c r="F475" s="291"/>
      <c r="G475" s="291"/>
      <c r="H475" s="291"/>
      <c r="I475" s="291"/>
      <c r="J475" s="291"/>
      <c r="K475" s="291"/>
      <c r="L475" s="291"/>
      <c r="M475" s="291"/>
      <c r="N475" s="291"/>
      <c r="O475" s="291"/>
      <c r="P475" s="291"/>
      <c r="Q475" s="291"/>
      <c r="R475" s="291"/>
      <c r="S475" s="291"/>
      <c r="T475" s="291"/>
      <c r="U475" s="291"/>
      <c r="V475" s="291"/>
      <c r="W475" s="291"/>
      <c r="X475" s="291"/>
      <c r="Y475" s="412"/>
      <c r="Z475" s="412"/>
      <c r="AA475" s="412"/>
      <c r="AB475" s="412"/>
      <c r="AC475" s="412"/>
      <c r="AD475" s="412"/>
      <c r="AE475" s="412"/>
      <c r="AF475" s="412"/>
      <c r="AG475" s="412"/>
      <c r="AH475" s="412"/>
      <c r="AI475" s="412"/>
      <c r="AJ475" s="412"/>
      <c r="AK475" s="412"/>
      <c r="AL475" s="412"/>
      <c r="AM475" s="306"/>
    </row>
    <row r="476" spans="1:39" ht="15.5" outlineLevel="1">
      <c r="A476" s="506"/>
      <c r="B476" s="288" t="s">
        <v>14</v>
      </c>
      <c r="C476" s="289"/>
      <c r="D476" s="290"/>
      <c r="E476" s="290"/>
      <c r="F476" s="290"/>
      <c r="G476" s="290"/>
      <c r="H476" s="290"/>
      <c r="I476" s="290"/>
      <c r="J476" s="290"/>
      <c r="K476" s="290"/>
      <c r="L476" s="290"/>
      <c r="M476" s="290"/>
      <c r="N476" s="290"/>
      <c r="O476" s="290"/>
      <c r="P476" s="289"/>
      <c r="Q476" s="289"/>
      <c r="R476" s="289"/>
      <c r="S476" s="289"/>
      <c r="T476" s="289"/>
      <c r="U476" s="289"/>
      <c r="V476" s="289"/>
      <c r="W476" s="289"/>
      <c r="X476" s="289"/>
      <c r="Y476" s="414"/>
      <c r="Z476" s="414"/>
      <c r="AA476" s="414"/>
      <c r="AB476" s="414"/>
      <c r="AC476" s="414"/>
      <c r="AD476" s="414"/>
      <c r="AE476" s="414"/>
      <c r="AF476" s="414"/>
      <c r="AG476" s="414"/>
      <c r="AH476" s="414"/>
      <c r="AI476" s="414"/>
      <c r="AJ476" s="414"/>
      <c r="AK476" s="414"/>
      <c r="AL476" s="414"/>
      <c r="AM476" s="292"/>
    </row>
    <row r="477" spans="1:39" ht="15.5" outlineLevel="1">
      <c r="A477" s="505">
        <v>23</v>
      </c>
      <c r="B477" s="315" t="s">
        <v>14</v>
      </c>
      <c r="C477" s="291" t="s">
        <v>25</v>
      </c>
      <c r="D477" s="295"/>
      <c r="E477" s="295"/>
      <c r="F477" s="295"/>
      <c r="G477" s="295"/>
      <c r="H477" s="295">
        <v>28241.410530000001</v>
      </c>
      <c r="I477" s="295"/>
      <c r="J477" s="295"/>
      <c r="K477" s="295"/>
      <c r="L477" s="295"/>
      <c r="M477" s="295"/>
      <c r="N477" s="291"/>
      <c r="O477" s="295"/>
      <c r="P477" s="295"/>
      <c r="Q477" s="295"/>
      <c r="R477" s="295"/>
      <c r="S477" s="295">
        <v>2.828231283</v>
      </c>
      <c r="T477" s="295"/>
      <c r="U477" s="295"/>
      <c r="V477" s="295"/>
      <c r="W477" s="295"/>
      <c r="X477" s="295"/>
      <c r="Y477" s="470">
        <v>1</v>
      </c>
      <c r="Z477" s="410"/>
      <c r="AA477" s="410"/>
      <c r="AB477" s="410"/>
      <c r="AC477" s="410"/>
      <c r="AD477" s="410"/>
      <c r="AE477" s="410"/>
      <c r="AF477" s="410"/>
      <c r="AG477" s="410"/>
      <c r="AH477" s="410"/>
      <c r="AI477" s="410"/>
      <c r="AJ477" s="410"/>
      <c r="AK477" s="410"/>
      <c r="AL477" s="410"/>
      <c r="AM477" s="296">
        <f>SUM(Y477:AL477)</f>
        <v>1</v>
      </c>
    </row>
    <row r="478" spans="1:39" ht="15.5" outlineLevel="1">
      <c r="B478" s="294" t="s">
        <v>259</v>
      </c>
      <c r="C478" s="291" t="s">
        <v>163</v>
      </c>
      <c r="D478" s="295"/>
      <c r="E478" s="295"/>
      <c r="F478" s="295"/>
      <c r="G478" s="295"/>
      <c r="H478" s="295" t="s">
        <v>718</v>
      </c>
      <c r="I478" s="295"/>
      <c r="J478" s="295"/>
      <c r="K478" s="295"/>
      <c r="L478" s="295"/>
      <c r="M478" s="295"/>
      <c r="N478" s="468"/>
      <c r="O478" s="295"/>
      <c r="P478" s="295"/>
      <c r="Q478" s="295"/>
      <c r="R478" s="295"/>
      <c r="S478" s="295" t="s">
        <v>718</v>
      </c>
      <c r="T478" s="295"/>
      <c r="U478" s="295"/>
      <c r="V478" s="295"/>
      <c r="W478" s="295"/>
      <c r="X478" s="295"/>
      <c r="Y478" s="411">
        <v>1</v>
      </c>
      <c r="Z478" s="411">
        <v>0</v>
      </c>
      <c r="AA478" s="411">
        <v>0</v>
      </c>
      <c r="AB478" s="411">
        <v>0</v>
      </c>
      <c r="AC478" s="411">
        <f t="shared" ref="AC478:AL478" si="146">AC477</f>
        <v>0</v>
      </c>
      <c r="AD478" s="411">
        <f t="shared" si="146"/>
        <v>0</v>
      </c>
      <c r="AE478" s="411">
        <f t="shared" si="146"/>
        <v>0</v>
      </c>
      <c r="AF478" s="411">
        <f t="shared" si="146"/>
        <v>0</v>
      </c>
      <c r="AG478" s="411">
        <f t="shared" si="146"/>
        <v>0</v>
      </c>
      <c r="AH478" s="411">
        <f t="shared" si="146"/>
        <v>0</v>
      </c>
      <c r="AI478" s="411">
        <f t="shared" si="146"/>
        <v>0</v>
      </c>
      <c r="AJ478" s="411">
        <f t="shared" si="146"/>
        <v>0</v>
      </c>
      <c r="AK478" s="411">
        <f t="shared" si="146"/>
        <v>0</v>
      </c>
      <c r="AL478" s="411">
        <f t="shared" si="146"/>
        <v>0</v>
      </c>
      <c r="AM478" s="297"/>
    </row>
    <row r="479" spans="1:39" ht="15.5" outlineLevel="1">
      <c r="B479" s="315"/>
      <c r="C479" s="305"/>
      <c r="D479" s="291"/>
      <c r="E479" s="291"/>
      <c r="F479" s="291"/>
      <c r="G479" s="291"/>
      <c r="H479" s="291"/>
      <c r="I479" s="291"/>
      <c r="J479" s="291"/>
      <c r="K479" s="291"/>
      <c r="L479" s="291"/>
      <c r="M479" s="291"/>
      <c r="N479" s="291"/>
      <c r="O479" s="291"/>
      <c r="P479" s="291"/>
      <c r="Q479" s="291"/>
      <c r="R479" s="291"/>
      <c r="S479" s="291"/>
      <c r="T479" s="291"/>
      <c r="U479" s="291"/>
      <c r="V479" s="291"/>
      <c r="W479" s="291"/>
      <c r="X479" s="291"/>
      <c r="Y479" s="412"/>
      <c r="Z479" s="412"/>
      <c r="AA479" s="412"/>
      <c r="AB479" s="412"/>
      <c r="AC479" s="412"/>
      <c r="AD479" s="412"/>
      <c r="AE479" s="412"/>
      <c r="AF479" s="412"/>
      <c r="AG479" s="412"/>
      <c r="AH479" s="412"/>
      <c r="AI479" s="412"/>
      <c r="AJ479" s="412"/>
      <c r="AK479" s="412"/>
      <c r="AL479" s="412"/>
      <c r="AM479" s="306"/>
    </row>
    <row r="480" spans="1:39" s="293" customFormat="1" ht="15.5" outlineLevel="1">
      <c r="A480" s="506"/>
      <c r="B480" s="288" t="s">
        <v>487</v>
      </c>
      <c r="C480" s="289"/>
      <c r="D480" s="290"/>
      <c r="E480" s="290"/>
      <c r="F480" s="290"/>
      <c r="G480" s="290"/>
      <c r="H480" s="290"/>
      <c r="I480" s="290"/>
      <c r="J480" s="290"/>
      <c r="K480" s="290"/>
      <c r="L480" s="290"/>
      <c r="M480" s="290"/>
      <c r="N480" s="290"/>
      <c r="O480" s="290"/>
      <c r="P480" s="289"/>
      <c r="Q480" s="289"/>
      <c r="R480" s="289"/>
      <c r="S480" s="289"/>
      <c r="T480" s="289"/>
      <c r="U480" s="289"/>
      <c r="V480" s="289"/>
      <c r="W480" s="289"/>
      <c r="X480" s="289"/>
      <c r="Y480" s="414"/>
      <c r="Z480" s="414"/>
      <c r="AA480" s="414"/>
      <c r="AB480" s="414"/>
      <c r="AC480" s="414"/>
      <c r="AD480" s="414"/>
      <c r="AE480" s="414"/>
      <c r="AF480" s="414"/>
      <c r="AG480" s="414"/>
      <c r="AH480" s="414"/>
      <c r="AI480" s="414"/>
      <c r="AJ480" s="414"/>
      <c r="AK480" s="414"/>
      <c r="AL480" s="414"/>
      <c r="AM480" s="292"/>
    </row>
    <row r="481" spans="1:39" s="283" customFormat="1" ht="15.5" outlineLevel="1">
      <c r="A481" s="505">
        <v>24</v>
      </c>
      <c r="B481" s="315" t="s">
        <v>14</v>
      </c>
      <c r="C481" s="291" t="s">
        <v>25</v>
      </c>
      <c r="D481" s="295"/>
      <c r="E481" s="295"/>
      <c r="F481" s="295"/>
      <c r="G481" s="295"/>
      <c r="H481" s="295"/>
      <c r="I481" s="295"/>
      <c r="J481" s="295"/>
      <c r="K481" s="295"/>
      <c r="L481" s="295"/>
      <c r="M481" s="295"/>
      <c r="N481" s="291"/>
      <c r="O481" s="295"/>
      <c r="P481" s="295"/>
      <c r="Q481" s="295"/>
      <c r="R481" s="295"/>
      <c r="S481" s="295"/>
      <c r="T481" s="295"/>
      <c r="U481" s="295"/>
      <c r="V481" s="295"/>
      <c r="W481" s="295"/>
      <c r="X481" s="295"/>
      <c r="Y481" s="410"/>
      <c r="Z481" s="410"/>
      <c r="AA481" s="410"/>
      <c r="AB481" s="410"/>
      <c r="AC481" s="410"/>
      <c r="AD481" s="410"/>
      <c r="AE481" s="410"/>
      <c r="AF481" s="410"/>
      <c r="AG481" s="410"/>
      <c r="AH481" s="410"/>
      <c r="AI481" s="410"/>
      <c r="AJ481" s="410"/>
      <c r="AK481" s="410"/>
      <c r="AL481" s="410"/>
      <c r="AM481" s="296">
        <f>SUM(Y481:AL481)</f>
        <v>0</v>
      </c>
    </row>
    <row r="482" spans="1:39" s="283" customFormat="1" ht="15.5" outlineLevel="1">
      <c r="A482" s="505"/>
      <c r="B482" s="315" t="s">
        <v>259</v>
      </c>
      <c r="C482" s="291" t="s">
        <v>163</v>
      </c>
      <c r="D482" s="295"/>
      <c r="E482" s="295"/>
      <c r="F482" s="295"/>
      <c r="G482" s="295"/>
      <c r="H482" s="295"/>
      <c r="I482" s="295"/>
      <c r="J482" s="295"/>
      <c r="K482" s="295"/>
      <c r="L482" s="295"/>
      <c r="M482" s="295"/>
      <c r="N482" s="468"/>
      <c r="O482" s="295"/>
      <c r="P482" s="295"/>
      <c r="Q482" s="295"/>
      <c r="R482" s="295"/>
      <c r="S482" s="295"/>
      <c r="T482" s="295"/>
      <c r="U482" s="295"/>
      <c r="V482" s="295"/>
      <c r="W482" s="295"/>
      <c r="X482" s="295"/>
      <c r="Y482" s="411">
        <v>0</v>
      </c>
      <c r="Z482" s="411">
        <v>0</v>
      </c>
      <c r="AA482" s="411">
        <v>0</v>
      </c>
      <c r="AB482" s="411">
        <v>0</v>
      </c>
      <c r="AC482" s="411">
        <f t="shared" ref="AC482:AL482" si="147">AC481</f>
        <v>0</v>
      </c>
      <c r="AD482" s="411">
        <f t="shared" si="147"/>
        <v>0</v>
      </c>
      <c r="AE482" s="411">
        <f t="shared" si="147"/>
        <v>0</v>
      </c>
      <c r="AF482" s="411">
        <f t="shared" si="147"/>
        <v>0</v>
      </c>
      <c r="AG482" s="411">
        <f t="shared" si="147"/>
        <v>0</v>
      </c>
      <c r="AH482" s="411">
        <f t="shared" si="147"/>
        <v>0</v>
      </c>
      <c r="AI482" s="411">
        <f t="shared" si="147"/>
        <v>0</v>
      </c>
      <c r="AJ482" s="411">
        <f t="shared" si="147"/>
        <v>0</v>
      </c>
      <c r="AK482" s="411">
        <f t="shared" si="147"/>
        <v>0</v>
      </c>
      <c r="AL482" s="411">
        <f t="shared" si="147"/>
        <v>0</v>
      </c>
      <c r="AM482" s="297"/>
    </row>
    <row r="483" spans="1:39" s="283" customFormat="1" ht="15.5" outlineLevel="1">
      <c r="A483" s="505"/>
      <c r="B483" s="315"/>
      <c r="C483" s="305"/>
      <c r="D483" s="291"/>
      <c r="E483" s="291"/>
      <c r="F483" s="291"/>
      <c r="G483" s="291"/>
      <c r="H483" s="291"/>
      <c r="I483" s="291"/>
      <c r="J483" s="291"/>
      <c r="K483" s="291"/>
      <c r="L483" s="291"/>
      <c r="M483" s="291"/>
      <c r="N483" s="291"/>
      <c r="O483" s="291"/>
      <c r="P483" s="291"/>
      <c r="Q483" s="291"/>
      <c r="R483" s="291"/>
      <c r="S483" s="291"/>
      <c r="T483" s="291"/>
      <c r="U483" s="291"/>
      <c r="V483" s="291"/>
      <c r="W483" s="291"/>
      <c r="X483" s="291"/>
      <c r="Y483" s="412"/>
      <c r="Z483" s="412"/>
      <c r="AA483" s="412"/>
      <c r="AB483" s="412"/>
      <c r="AC483" s="412"/>
      <c r="AD483" s="412"/>
      <c r="AE483" s="412"/>
      <c r="AF483" s="412"/>
      <c r="AG483" s="412"/>
      <c r="AH483" s="412"/>
      <c r="AI483" s="412"/>
      <c r="AJ483" s="412"/>
      <c r="AK483" s="412"/>
      <c r="AL483" s="412"/>
      <c r="AM483" s="306"/>
    </row>
    <row r="484" spans="1:39" s="283" customFormat="1" ht="15.5" outlineLevel="1">
      <c r="A484" s="505">
        <v>25</v>
      </c>
      <c r="B484" s="314" t="s">
        <v>21</v>
      </c>
      <c r="C484" s="291" t="s">
        <v>25</v>
      </c>
      <c r="D484" s="295"/>
      <c r="E484" s="295"/>
      <c r="F484" s="295"/>
      <c r="G484" s="295"/>
      <c r="H484" s="295"/>
      <c r="I484" s="295"/>
      <c r="J484" s="295"/>
      <c r="K484" s="295"/>
      <c r="L484" s="295"/>
      <c r="M484" s="295"/>
      <c r="N484" s="295">
        <v>0</v>
      </c>
      <c r="O484" s="295"/>
      <c r="P484" s="295"/>
      <c r="Q484" s="295"/>
      <c r="R484" s="295"/>
      <c r="S484" s="295"/>
      <c r="T484" s="295"/>
      <c r="U484" s="295"/>
      <c r="V484" s="295"/>
      <c r="W484" s="295"/>
      <c r="X484" s="295"/>
      <c r="Y484" s="415"/>
      <c r="Z484" s="415"/>
      <c r="AA484" s="415"/>
      <c r="AB484" s="415"/>
      <c r="AC484" s="415"/>
      <c r="AD484" s="415"/>
      <c r="AE484" s="415"/>
      <c r="AF484" s="415"/>
      <c r="AG484" s="415"/>
      <c r="AH484" s="415"/>
      <c r="AI484" s="415"/>
      <c r="AJ484" s="415"/>
      <c r="AK484" s="415"/>
      <c r="AL484" s="415"/>
      <c r="AM484" s="296">
        <f>SUM(Y484:AL484)</f>
        <v>0</v>
      </c>
    </row>
    <row r="485" spans="1:39" s="283" customFormat="1" ht="15.5" outlineLevel="1">
      <c r="A485" s="505"/>
      <c r="B485" s="315" t="s">
        <v>259</v>
      </c>
      <c r="C485" s="291" t="s">
        <v>163</v>
      </c>
      <c r="D485" s="295"/>
      <c r="E485" s="295"/>
      <c r="F485" s="295"/>
      <c r="G485" s="295"/>
      <c r="H485" s="295"/>
      <c r="I485" s="295"/>
      <c r="J485" s="295"/>
      <c r="K485" s="295"/>
      <c r="L485" s="295"/>
      <c r="M485" s="295"/>
      <c r="N485" s="295">
        <f>N484</f>
        <v>0</v>
      </c>
      <c r="O485" s="295"/>
      <c r="P485" s="295"/>
      <c r="Q485" s="295"/>
      <c r="R485" s="295"/>
      <c r="S485" s="295"/>
      <c r="T485" s="295"/>
      <c r="U485" s="295"/>
      <c r="V485" s="295"/>
      <c r="W485" s="295"/>
      <c r="X485" s="295"/>
      <c r="Y485" s="411">
        <v>0</v>
      </c>
      <c r="Z485" s="411">
        <v>0</v>
      </c>
      <c r="AA485" s="411">
        <v>0</v>
      </c>
      <c r="AB485" s="411">
        <v>0</v>
      </c>
      <c r="AC485" s="411">
        <f t="shared" ref="AC485:AL485" si="148">AC484</f>
        <v>0</v>
      </c>
      <c r="AD485" s="411">
        <f t="shared" si="148"/>
        <v>0</v>
      </c>
      <c r="AE485" s="411">
        <f t="shared" si="148"/>
        <v>0</v>
      </c>
      <c r="AF485" s="411">
        <f t="shared" si="148"/>
        <v>0</v>
      </c>
      <c r="AG485" s="411">
        <f t="shared" si="148"/>
        <v>0</v>
      </c>
      <c r="AH485" s="411">
        <f t="shared" si="148"/>
        <v>0</v>
      </c>
      <c r="AI485" s="411">
        <f t="shared" si="148"/>
        <v>0</v>
      </c>
      <c r="AJ485" s="411">
        <f t="shared" si="148"/>
        <v>0</v>
      </c>
      <c r="AK485" s="411">
        <f t="shared" si="148"/>
        <v>0</v>
      </c>
      <c r="AL485" s="411">
        <f t="shared" si="148"/>
        <v>0</v>
      </c>
      <c r="AM485" s="311"/>
    </row>
    <row r="486" spans="1:39" s="283" customFormat="1" ht="15.5" outlineLevel="1">
      <c r="A486" s="505"/>
      <c r="B486" s="314"/>
      <c r="C486" s="312"/>
      <c r="D486" s="291"/>
      <c r="E486" s="291"/>
      <c r="F486" s="291"/>
      <c r="G486" s="291"/>
      <c r="H486" s="291"/>
      <c r="I486" s="291"/>
      <c r="J486" s="291"/>
      <c r="K486" s="291"/>
      <c r="L486" s="291"/>
      <c r="M486" s="291"/>
      <c r="N486" s="291"/>
      <c r="O486" s="291"/>
      <c r="P486" s="291"/>
      <c r="Q486" s="291"/>
      <c r="R486" s="291"/>
      <c r="S486" s="291"/>
      <c r="T486" s="291"/>
      <c r="U486" s="291"/>
      <c r="V486" s="291"/>
      <c r="W486" s="291"/>
      <c r="X486" s="291"/>
      <c r="Y486" s="416"/>
      <c r="Z486" s="417"/>
      <c r="AA486" s="416"/>
      <c r="AB486" s="416"/>
      <c r="AC486" s="416"/>
      <c r="AD486" s="416"/>
      <c r="AE486" s="416"/>
      <c r="AF486" s="416"/>
      <c r="AG486" s="416"/>
      <c r="AH486" s="416"/>
      <c r="AI486" s="416"/>
      <c r="AJ486" s="416"/>
      <c r="AK486" s="416"/>
      <c r="AL486" s="416"/>
      <c r="AM486" s="313"/>
    </row>
    <row r="487" spans="1:39" ht="15.5" outlineLevel="1">
      <c r="A487" s="506"/>
      <c r="B487" s="288" t="s">
        <v>15</v>
      </c>
      <c r="C487" s="320"/>
      <c r="D487" s="290"/>
      <c r="E487" s="289"/>
      <c r="F487" s="289"/>
      <c r="G487" s="289"/>
      <c r="H487" s="289"/>
      <c r="I487" s="289"/>
      <c r="J487" s="289"/>
      <c r="K487" s="289"/>
      <c r="L487" s="289"/>
      <c r="M487" s="289"/>
      <c r="N487" s="291"/>
      <c r="O487" s="289"/>
      <c r="P487" s="289"/>
      <c r="Q487" s="289"/>
      <c r="R487" s="289"/>
      <c r="S487" s="289"/>
      <c r="T487" s="289"/>
      <c r="U487" s="289"/>
      <c r="V487" s="289"/>
      <c r="W487" s="289"/>
      <c r="X487" s="289"/>
      <c r="Y487" s="414"/>
      <c r="Z487" s="414"/>
      <c r="AA487" s="414"/>
      <c r="AB487" s="414"/>
      <c r="AC487" s="414"/>
      <c r="AD487" s="414"/>
      <c r="AE487" s="414"/>
      <c r="AF487" s="414"/>
      <c r="AG487" s="414"/>
      <c r="AH487" s="414"/>
      <c r="AI487" s="414"/>
      <c r="AJ487" s="414"/>
      <c r="AK487" s="414"/>
      <c r="AL487" s="414"/>
      <c r="AM487" s="292"/>
    </row>
    <row r="488" spans="1:39" ht="15.5" outlineLevel="1">
      <c r="A488" s="505">
        <v>26</v>
      </c>
      <c r="B488" s="321" t="s">
        <v>16</v>
      </c>
      <c r="C488" s="291" t="s">
        <v>25</v>
      </c>
      <c r="D488" s="295"/>
      <c r="E488" s="295"/>
      <c r="F488" s="295"/>
      <c r="G488" s="295"/>
      <c r="H488" s="295" t="s">
        <v>718</v>
      </c>
      <c r="I488" s="295"/>
      <c r="J488" s="295"/>
      <c r="K488" s="295"/>
      <c r="L488" s="295"/>
      <c r="M488" s="295"/>
      <c r="N488" s="295">
        <v>12</v>
      </c>
      <c r="O488" s="295"/>
      <c r="P488" s="295"/>
      <c r="Q488" s="295"/>
      <c r="R488" s="295"/>
      <c r="S488" s="295" t="s">
        <v>718</v>
      </c>
      <c r="T488" s="295"/>
      <c r="U488" s="295"/>
      <c r="V488" s="295"/>
      <c r="W488" s="295"/>
      <c r="X488" s="295"/>
      <c r="Y488" s="426"/>
      <c r="Z488" s="415"/>
      <c r="AA488" s="415"/>
      <c r="AB488" s="415"/>
      <c r="AC488" s="415"/>
      <c r="AD488" s="415"/>
      <c r="AE488" s="415"/>
      <c r="AF488" s="415"/>
      <c r="AG488" s="415"/>
      <c r="AH488" s="415"/>
      <c r="AI488" s="415"/>
      <c r="AJ488" s="415"/>
      <c r="AK488" s="415"/>
      <c r="AL488" s="415"/>
      <c r="AM488" s="296">
        <f>SUM(Y488:AL488)</f>
        <v>0</v>
      </c>
    </row>
    <row r="489" spans="1:39" ht="15.5" outlineLevel="1">
      <c r="B489" s="294" t="s">
        <v>259</v>
      </c>
      <c r="C489" s="291" t="s">
        <v>163</v>
      </c>
      <c r="D489" s="295"/>
      <c r="E489" s="295"/>
      <c r="F489" s="295"/>
      <c r="G489" s="295"/>
      <c r="H489" s="295" t="s">
        <v>718</v>
      </c>
      <c r="I489" s="295"/>
      <c r="J489" s="295"/>
      <c r="K489" s="295"/>
      <c r="L489" s="295"/>
      <c r="M489" s="295"/>
      <c r="N489" s="295">
        <f>N488</f>
        <v>12</v>
      </c>
      <c r="O489" s="295"/>
      <c r="P489" s="295"/>
      <c r="Q489" s="295"/>
      <c r="R489" s="295"/>
      <c r="S489" s="295" t="s">
        <v>718</v>
      </c>
      <c r="T489" s="295"/>
      <c r="U489" s="295"/>
      <c r="V489" s="295"/>
      <c r="W489" s="295"/>
      <c r="X489" s="295"/>
      <c r="Y489" s="411">
        <v>0</v>
      </c>
      <c r="Z489" s="411">
        <v>0</v>
      </c>
      <c r="AA489" s="411">
        <v>0</v>
      </c>
      <c r="AB489" s="411">
        <v>0</v>
      </c>
      <c r="AC489" s="411">
        <f t="shared" ref="AC489:AL489" si="149">AC488</f>
        <v>0</v>
      </c>
      <c r="AD489" s="411">
        <f t="shared" si="149"/>
        <v>0</v>
      </c>
      <c r="AE489" s="411">
        <f t="shared" si="149"/>
        <v>0</v>
      </c>
      <c r="AF489" s="411">
        <f t="shared" si="149"/>
        <v>0</v>
      </c>
      <c r="AG489" s="411">
        <f t="shared" si="149"/>
        <v>0</v>
      </c>
      <c r="AH489" s="411">
        <f t="shared" si="149"/>
        <v>0</v>
      </c>
      <c r="AI489" s="411">
        <f t="shared" si="149"/>
        <v>0</v>
      </c>
      <c r="AJ489" s="411">
        <f t="shared" si="149"/>
        <v>0</v>
      </c>
      <c r="AK489" s="411">
        <f t="shared" si="149"/>
        <v>0</v>
      </c>
      <c r="AL489" s="411">
        <f t="shared" si="149"/>
        <v>0</v>
      </c>
      <c r="AM489" s="306"/>
    </row>
    <row r="490" spans="1:39" ht="15.5" outlineLevel="1">
      <c r="A490" s="508"/>
      <c r="B490" s="322"/>
      <c r="C490" s="291"/>
      <c r="D490" s="291"/>
      <c r="E490" s="291"/>
      <c r="F490" s="291"/>
      <c r="G490" s="291"/>
      <c r="H490" s="291"/>
      <c r="I490" s="291"/>
      <c r="J490" s="291"/>
      <c r="K490" s="291"/>
      <c r="L490" s="291"/>
      <c r="M490" s="291"/>
      <c r="N490" s="291"/>
      <c r="O490" s="291"/>
      <c r="P490" s="291"/>
      <c r="Q490" s="291"/>
      <c r="R490" s="291"/>
      <c r="S490" s="291"/>
      <c r="T490" s="291"/>
      <c r="U490" s="291"/>
      <c r="V490" s="291"/>
      <c r="W490" s="291"/>
      <c r="X490" s="291"/>
      <c r="Y490" s="423"/>
      <c r="Z490" s="424"/>
      <c r="AA490" s="424"/>
      <c r="AB490" s="424"/>
      <c r="AC490" s="424"/>
      <c r="AD490" s="424"/>
      <c r="AE490" s="424"/>
      <c r="AF490" s="424"/>
      <c r="AG490" s="424"/>
      <c r="AH490" s="424"/>
      <c r="AI490" s="424"/>
      <c r="AJ490" s="424"/>
      <c r="AK490" s="424"/>
      <c r="AL490" s="424"/>
      <c r="AM490" s="297"/>
    </row>
    <row r="491" spans="1:39" ht="15.5" outlineLevel="1">
      <c r="A491" s="505">
        <v>27</v>
      </c>
      <c r="B491" s="321" t="s">
        <v>17</v>
      </c>
      <c r="C491" s="291" t="s">
        <v>25</v>
      </c>
      <c r="D491" s="295"/>
      <c r="E491" s="295"/>
      <c r="F491" s="295"/>
      <c r="G491" s="295"/>
      <c r="H491" s="295" t="s">
        <v>718</v>
      </c>
      <c r="I491" s="295"/>
      <c r="J491" s="295"/>
      <c r="K491" s="295"/>
      <c r="L491" s="295"/>
      <c r="M491" s="295"/>
      <c r="N491" s="295">
        <v>12</v>
      </c>
      <c r="O491" s="295"/>
      <c r="P491" s="295"/>
      <c r="Q491" s="295"/>
      <c r="R491" s="295"/>
      <c r="S491" s="295" t="s">
        <v>718</v>
      </c>
      <c r="T491" s="295"/>
      <c r="U491" s="295"/>
      <c r="V491" s="295"/>
      <c r="W491" s="295"/>
      <c r="X491" s="295"/>
      <c r="Y491" s="426"/>
      <c r="Z491" s="415"/>
      <c r="AA491" s="415"/>
      <c r="AB491" s="415"/>
      <c r="AC491" s="415"/>
      <c r="AD491" s="415"/>
      <c r="AE491" s="415"/>
      <c r="AF491" s="415"/>
      <c r="AG491" s="415"/>
      <c r="AH491" s="415"/>
      <c r="AI491" s="415"/>
      <c r="AJ491" s="415"/>
      <c r="AK491" s="415"/>
      <c r="AL491" s="415"/>
      <c r="AM491" s="296">
        <f>SUM(Y491:AL491)</f>
        <v>0</v>
      </c>
    </row>
    <row r="492" spans="1:39" ht="15.5" outlineLevel="1">
      <c r="B492" s="294" t="s">
        <v>259</v>
      </c>
      <c r="C492" s="291" t="s">
        <v>163</v>
      </c>
      <c r="D492" s="295"/>
      <c r="E492" s="295"/>
      <c r="F492" s="295"/>
      <c r="G492" s="295"/>
      <c r="H492" s="295" t="s">
        <v>718</v>
      </c>
      <c r="I492" s="295"/>
      <c r="J492" s="295"/>
      <c r="K492" s="295"/>
      <c r="L492" s="295"/>
      <c r="M492" s="295"/>
      <c r="N492" s="295">
        <f>N491</f>
        <v>12</v>
      </c>
      <c r="O492" s="295"/>
      <c r="P492" s="295"/>
      <c r="Q492" s="295"/>
      <c r="R492" s="295"/>
      <c r="S492" s="295" t="s">
        <v>718</v>
      </c>
      <c r="T492" s="295"/>
      <c r="U492" s="295"/>
      <c r="V492" s="295"/>
      <c r="W492" s="295"/>
      <c r="X492" s="295"/>
      <c r="Y492" s="411">
        <v>0</v>
      </c>
      <c r="Z492" s="411">
        <v>0</v>
      </c>
      <c r="AA492" s="411">
        <v>0</v>
      </c>
      <c r="AB492" s="411">
        <v>0</v>
      </c>
      <c r="AC492" s="411">
        <f t="shared" ref="AC492:AL492" si="150">AC491</f>
        <v>0</v>
      </c>
      <c r="AD492" s="411">
        <f t="shared" si="150"/>
        <v>0</v>
      </c>
      <c r="AE492" s="411">
        <f t="shared" si="150"/>
        <v>0</v>
      </c>
      <c r="AF492" s="411">
        <f t="shared" si="150"/>
        <v>0</v>
      </c>
      <c r="AG492" s="411">
        <f t="shared" si="150"/>
        <v>0</v>
      </c>
      <c r="AH492" s="411">
        <f t="shared" si="150"/>
        <v>0</v>
      </c>
      <c r="AI492" s="411">
        <f t="shared" si="150"/>
        <v>0</v>
      </c>
      <c r="AJ492" s="411">
        <f t="shared" si="150"/>
        <v>0</v>
      </c>
      <c r="AK492" s="411">
        <f t="shared" si="150"/>
        <v>0</v>
      </c>
      <c r="AL492" s="411">
        <f t="shared" si="150"/>
        <v>0</v>
      </c>
      <c r="AM492" s="306"/>
    </row>
    <row r="493" spans="1:39" ht="15.5" outlineLevel="1">
      <c r="A493" s="508"/>
      <c r="B493" s="323"/>
      <c r="C493" s="300"/>
      <c r="D493" s="291"/>
      <c r="E493" s="291"/>
      <c r="F493" s="291"/>
      <c r="G493" s="291"/>
      <c r="H493" s="291"/>
      <c r="I493" s="291"/>
      <c r="J493" s="291"/>
      <c r="K493" s="291"/>
      <c r="L493" s="291"/>
      <c r="M493" s="291"/>
      <c r="N493" s="300"/>
      <c r="O493" s="291"/>
      <c r="P493" s="291"/>
      <c r="Q493" s="291"/>
      <c r="R493" s="291"/>
      <c r="S493" s="291"/>
      <c r="T493" s="291"/>
      <c r="U493" s="291"/>
      <c r="V493" s="291"/>
      <c r="W493" s="291"/>
      <c r="X493" s="291"/>
      <c r="Y493" s="412"/>
      <c r="Z493" s="412"/>
      <c r="AA493" s="412"/>
      <c r="AB493" s="412"/>
      <c r="AC493" s="412"/>
      <c r="AD493" s="412"/>
      <c r="AE493" s="412"/>
      <c r="AF493" s="412"/>
      <c r="AG493" s="412"/>
      <c r="AH493" s="412"/>
      <c r="AI493" s="412"/>
      <c r="AJ493" s="412"/>
      <c r="AK493" s="412"/>
      <c r="AL493" s="412"/>
      <c r="AM493" s="306"/>
    </row>
    <row r="494" spans="1:39" ht="15.5" outlineLevel="1">
      <c r="A494" s="505">
        <v>28</v>
      </c>
      <c r="B494" s="321" t="s">
        <v>18</v>
      </c>
      <c r="C494" s="291" t="s">
        <v>25</v>
      </c>
      <c r="D494" s="295"/>
      <c r="E494" s="295"/>
      <c r="F494" s="295"/>
      <c r="G494" s="295"/>
      <c r="H494" s="295" t="s">
        <v>718</v>
      </c>
      <c r="I494" s="295"/>
      <c r="J494" s="295"/>
      <c r="K494" s="295"/>
      <c r="L494" s="295"/>
      <c r="M494" s="295"/>
      <c r="N494" s="295">
        <v>0</v>
      </c>
      <c r="O494" s="295"/>
      <c r="P494" s="295"/>
      <c r="Q494" s="295"/>
      <c r="R494" s="295"/>
      <c r="S494" s="295" t="s">
        <v>718</v>
      </c>
      <c r="T494" s="295"/>
      <c r="U494" s="295"/>
      <c r="V494" s="295"/>
      <c r="W494" s="295"/>
      <c r="X494" s="295"/>
      <c r="Y494" s="426"/>
      <c r="Z494" s="415"/>
      <c r="AA494" s="415"/>
      <c r="AB494" s="415"/>
      <c r="AC494" s="415"/>
      <c r="AD494" s="415"/>
      <c r="AE494" s="415"/>
      <c r="AF494" s="415"/>
      <c r="AG494" s="415"/>
      <c r="AH494" s="415"/>
      <c r="AI494" s="415"/>
      <c r="AJ494" s="415"/>
      <c r="AK494" s="415"/>
      <c r="AL494" s="415"/>
      <c r="AM494" s="296">
        <f>SUM(Y494:AL494)</f>
        <v>0</v>
      </c>
    </row>
    <row r="495" spans="1:39" ht="15.5" outlineLevel="1">
      <c r="B495" s="294" t="s">
        <v>259</v>
      </c>
      <c r="C495" s="291" t="s">
        <v>163</v>
      </c>
      <c r="D495" s="295"/>
      <c r="E495" s="295"/>
      <c r="F495" s="295"/>
      <c r="G495" s="295"/>
      <c r="H495" s="295" t="s">
        <v>718</v>
      </c>
      <c r="I495" s="295"/>
      <c r="J495" s="295"/>
      <c r="K495" s="295"/>
      <c r="L495" s="295"/>
      <c r="M495" s="295"/>
      <c r="N495" s="295">
        <f>N494</f>
        <v>0</v>
      </c>
      <c r="O495" s="295"/>
      <c r="P495" s="295"/>
      <c r="Q495" s="295"/>
      <c r="R495" s="295"/>
      <c r="S495" s="295" t="s">
        <v>718</v>
      </c>
      <c r="T495" s="295"/>
      <c r="U495" s="295"/>
      <c r="V495" s="295"/>
      <c r="W495" s="295"/>
      <c r="X495" s="295"/>
      <c r="Y495" s="411">
        <v>0</v>
      </c>
      <c r="Z495" s="411">
        <v>0</v>
      </c>
      <c r="AA495" s="411">
        <v>0</v>
      </c>
      <c r="AB495" s="411">
        <v>0</v>
      </c>
      <c r="AC495" s="411">
        <f t="shared" ref="AC495:AL495" si="151">AC494</f>
        <v>0</v>
      </c>
      <c r="AD495" s="411">
        <f t="shared" si="151"/>
        <v>0</v>
      </c>
      <c r="AE495" s="411">
        <f t="shared" si="151"/>
        <v>0</v>
      </c>
      <c r="AF495" s="411">
        <f t="shared" si="151"/>
        <v>0</v>
      </c>
      <c r="AG495" s="411">
        <f t="shared" si="151"/>
        <v>0</v>
      </c>
      <c r="AH495" s="411">
        <f t="shared" si="151"/>
        <v>0</v>
      </c>
      <c r="AI495" s="411">
        <f t="shared" si="151"/>
        <v>0</v>
      </c>
      <c r="AJ495" s="411">
        <f t="shared" si="151"/>
        <v>0</v>
      </c>
      <c r="AK495" s="411">
        <f t="shared" si="151"/>
        <v>0</v>
      </c>
      <c r="AL495" s="411">
        <f t="shared" si="151"/>
        <v>0</v>
      </c>
      <c r="AM495" s="297"/>
    </row>
    <row r="496" spans="1:39" ht="15.5" outlineLevel="1">
      <c r="A496" s="508"/>
      <c r="B496" s="322"/>
      <c r="C496" s="291"/>
      <c r="D496" s="291"/>
      <c r="E496" s="291"/>
      <c r="F496" s="291"/>
      <c r="G496" s="291"/>
      <c r="H496" s="291"/>
      <c r="I496" s="291"/>
      <c r="J496" s="291"/>
      <c r="K496" s="291"/>
      <c r="L496" s="291"/>
      <c r="M496" s="291"/>
      <c r="N496" s="291"/>
      <c r="O496" s="291"/>
      <c r="P496" s="291"/>
      <c r="Q496" s="291"/>
      <c r="R496" s="291"/>
      <c r="S496" s="291"/>
      <c r="T496" s="291"/>
      <c r="U496" s="291"/>
      <c r="V496" s="291"/>
      <c r="W496" s="291"/>
      <c r="X496" s="291"/>
      <c r="Y496" s="412"/>
      <c r="Z496" s="412"/>
      <c r="AA496" s="412"/>
      <c r="AB496" s="412"/>
      <c r="AC496" s="412"/>
      <c r="AD496" s="412"/>
      <c r="AE496" s="412"/>
      <c r="AF496" s="412"/>
      <c r="AG496" s="412"/>
      <c r="AH496" s="412"/>
      <c r="AI496" s="412"/>
      <c r="AJ496" s="412"/>
      <c r="AK496" s="412"/>
      <c r="AL496" s="412"/>
      <c r="AM496" s="306"/>
    </row>
    <row r="497" spans="1:39" ht="15.5" outlineLevel="1">
      <c r="A497" s="505">
        <v>29</v>
      </c>
      <c r="B497" s="324" t="s">
        <v>19</v>
      </c>
      <c r="C497" s="291" t="s">
        <v>25</v>
      </c>
      <c r="D497" s="295"/>
      <c r="E497" s="295"/>
      <c r="F497" s="295"/>
      <c r="G497" s="295"/>
      <c r="H497" s="295" t="s">
        <v>718</v>
      </c>
      <c r="I497" s="295"/>
      <c r="J497" s="295"/>
      <c r="K497" s="295"/>
      <c r="L497" s="295"/>
      <c r="M497" s="295"/>
      <c r="N497" s="295">
        <v>0</v>
      </c>
      <c r="O497" s="295"/>
      <c r="P497" s="295"/>
      <c r="Q497" s="295"/>
      <c r="R497" s="295"/>
      <c r="S497" s="295" t="s">
        <v>718</v>
      </c>
      <c r="T497" s="295"/>
      <c r="U497" s="295"/>
      <c r="V497" s="295"/>
      <c r="W497" s="295"/>
      <c r="X497" s="295"/>
      <c r="Y497" s="426"/>
      <c r="Z497" s="415"/>
      <c r="AA497" s="415"/>
      <c r="AB497" s="415"/>
      <c r="AC497" s="415"/>
      <c r="AD497" s="415"/>
      <c r="AE497" s="415"/>
      <c r="AF497" s="415"/>
      <c r="AG497" s="415"/>
      <c r="AH497" s="415"/>
      <c r="AI497" s="415"/>
      <c r="AJ497" s="415"/>
      <c r="AK497" s="415"/>
      <c r="AL497" s="415"/>
      <c r="AM497" s="296">
        <f>SUM(Y497:AL497)</f>
        <v>0</v>
      </c>
    </row>
    <row r="498" spans="1:39" ht="15.5" outlineLevel="1">
      <c r="B498" s="324" t="s">
        <v>259</v>
      </c>
      <c r="C498" s="291" t="s">
        <v>163</v>
      </c>
      <c r="D498" s="295"/>
      <c r="E498" s="295"/>
      <c r="F498" s="295"/>
      <c r="G498" s="295"/>
      <c r="H498" s="295" t="s">
        <v>718</v>
      </c>
      <c r="I498" s="295"/>
      <c r="J498" s="295"/>
      <c r="K498" s="295"/>
      <c r="L498" s="295"/>
      <c r="M498" s="295"/>
      <c r="N498" s="295">
        <f>N497</f>
        <v>0</v>
      </c>
      <c r="O498" s="295"/>
      <c r="P498" s="295"/>
      <c r="Q498" s="295"/>
      <c r="R498" s="295"/>
      <c r="S498" s="295" t="s">
        <v>718</v>
      </c>
      <c r="T498" s="295"/>
      <c r="U498" s="295"/>
      <c r="V498" s="295"/>
      <c r="W498" s="295"/>
      <c r="X498" s="295"/>
      <c r="Y498" s="411">
        <v>0</v>
      </c>
      <c r="Z498" s="411">
        <v>0</v>
      </c>
      <c r="AA498" s="411">
        <v>0</v>
      </c>
      <c r="AB498" s="411">
        <v>0</v>
      </c>
      <c r="AC498" s="411">
        <f t="shared" ref="AC498:AL498" si="152">AC497</f>
        <v>0</v>
      </c>
      <c r="AD498" s="411">
        <f t="shared" si="152"/>
        <v>0</v>
      </c>
      <c r="AE498" s="411">
        <f t="shared" si="152"/>
        <v>0</v>
      </c>
      <c r="AF498" s="411">
        <f t="shared" si="152"/>
        <v>0</v>
      </c>
      <c r="AG498" s="411">
        <f t="shared" si="152"/>
        <v>0</v>
      </c>
      <c r="AH498" s="411">
        <f t="shared" si="152"/>
        <v>0</v>
      </c>
      <c r="AI498" s="411">
        <f t="shared" si="152"/>
        <v>0</v>
      </c>
      <c r="AJ498" s="411">
        <f t="shared" si="152"/>
        <v>0</v>
      </c>
      <c r="AK498" s="411">
        <f t="shared" si="152"/>
        <v>0</v>
      </c>
      <c r="AL498" s="411">
        <f t="shared" si="152"/>
        <v>0</v>
      </c>
      <c r="AM498" s="297"/>
    </row>
    <row r="499" spans="1:39" ht="15.5" outlineLevel="1">
      <c r="B499" s="324"/>
      <c r="C499" s="291"/>
      <c r="D499" s="291"/>
      <c r="E499" s="291"/>
      <c r="F499" s="291"/>
      <c r="G499" s="291"/>
      <c r="H499" s="291"/>
      <c r="I499" s="291"/>
      <c r="J499" s="291"/>
      <c r="K499" s="291"/>
      <c r="L499" s="291"/>
      <c r="M499" s="291"/>
      <c r="N499" s="291"/>
      <c r="O499" s="291"/>
      <c r="P499" s="291"/>
      <c r="Q499" s="291"/>
      <c r="R499" s="291"/>
      <c r="S499" s="291"/>
      <c r="T499" s="291"/>
      <c r="U499" s="291"/>
      <c r="V499" s="291"/>
      <c r="W499" s="291"/>
      <c r="X499" s="291"/>
      <c r="Y499" s="423"/>
      <c r="Z499" s="423"/>
      <c r="AA499" s="423"/>
      <c r="AB499" s="423"/>
      <c r="AC499" s="423"/>
      <c r="AD499" s="423"/>
      <c r="AE499" s="423"/>
      <c r="AF499" s="423"/>
      <c r="AG499" s="423"/>
      <c r="AH499" s="423"/>
      <c r="AI499" s="423"/>
      <c r="AJ499" s="423"/>
      <c r="AK499" s="423"/>
      <c r="AL499" s="423"/>
      <c r="AM499" s="313"/>
    </row>
    <row r="500" spans="1:39" s="283" customFormat="1" ht="15.5" outlineLevel="1">
      <c r="A500" s="505">
        <v>30</v>
      </c>
      <c r="B500" s="314" t="s">
        <v>488</v>
      </c>
      <c r="C500" s="291" t="s">
        <v>25</v>
      </c>
      <c r="D500" s="295"/>
      <c r="E500" s="295"/>
      <c r="F500" s="295"/>
      <c r="G500" s="295"/>
      <c r="H500" s="295" t="s">
        <v>718</v>
      </c>
      <c r="I500" s="295"/>
      <c r="J500" s="295"/>
      <c r="K500" s="295"/>
      <c r="L500" s="295"/>
      <c r="M500" s="295"/>
      <c r="N500" s="295">
        <v>0</v>
      </c>
      <c r="O500" s="295"/>
      <c r="P500" s="295"/>
      <c r="Q500" s="295"/>
      <c r="R500" s="295"/>
      <c r="S500" s="295" t="s">
        <v>718</v>
      </c>
      <c r="T500" s="295"/>
      <c r="U500" s="295"/>
      <c r="V500" s="295"/>
      <c r="W500" s="295"/>
      <c r="X500" s="295"/>
      <c r="Y500" s="410"/>
      <c r="Z500" s="410"/>
      <c r="AA500" s="410"/>
      <c r="AB500" s="410"/>
      <c r="AC500" s="410"/>
      <c r="AD500" s="410"/>
      <c r="AE500" s="410"/>
      <c r="AF500" s="410"/>
      <c r="AG500" s="410"/>
      <c r="AH500" s="410"/>
      <c r="AI500" s="410"/>
      <c r="AJ500" s="410"/>
      <c r="AK500" s="410"/>
      <c r="AL500" s="410"/>
      <c r="AM500" s="296">
        <f>SUM(Y500:AL500)</f>
        <v>0</v>
      </c>
    </row>
    <row r="501" spans="1:39" s="283" customFormat="1" ht="15.5" outlineLevel="1">
      <c r="A501" s="505"/>
      <c r="B501" s="324" t="s">
        <v>259</v>
      </c>
      <c r="C501" s="291" t="s">
        <v>163</v>
      </c>
      <c r="D501" s="295"/>
      <c r="E501" s="295"/>
      <c r="F501" s="295"/>
      <c r="G501" s="295"/>
      <c r="H501" s="295" t="s">
        <v>718</v>
      </c>
      <c r="I501" s="295"/>
      <c r="J501" s="295"/>
      <c r="K501" s="295"/>
      <c r="L501" s="295"/>
      <c r="M501" s="295"/>
      <c r="N501" s="295">
        <f>N500</f>
        <v>0</v>
      </c>
      <c r="O501" s="295"/>
      <c r="P501" s="295"/>
      <c r="Q501" s="295"/>
      <c r="R501" s="295"/>
      <c r="S501" s="295" t="s">
        <v>718</v>
      </c>
      <c r="T501" s="295"/>
      <c r="U501" s="295"/>
      <c r="V501" s="295"/>
      <c r="W501" s="295"/>
      <c r="X501" s="295"/>
      <c r="Y501" s="411">
        <v>0</v>
      </c>
      <c r="Z501" s="411">
        <v>0</v>
      </c>
      <c r="AA501" s="411">
        <v>0</v>
      </c>
      <c r="AB501" s="411">
        <v>0</v>
      </c>
      <c r="AC501" s="411">
        <f t="shared" ref="AC501:AL501" si="153">AC500</f>
        <v>0</v>
      </c>
      <c r="AD501" s="411">
        <f t="shared" si="153"/>
        <v>0</v>
      </c>
      <c r="AE501" s="411">
        <f t="shared" si="153"/>
        <v>0</v>
      </c>
      <c r="AF501" s="411">
        <f t="shared" si="153"/>
        <v>0</v>
      </c>
      <c r="AG501" s="411">
        <f t="shared" si="153"/>
        <v>0</v>
      </c>
      <c r="AH501" s="411">
        <f t="shared" si="153"/>
        <v>0</v>
      </c>
      <c r="AI501" s="411">
        <f t="shared" si="153"/>
        <v>0</v>
      </c>
      <c r="AJ501" s="411">
        <f t="shared" si="153"/>
        <v>0</v>
      </c>
      <c r="AK501" s="411">
        <f t="shared" si="153"/>
        <v>0</v>
      </c>
      <c r="AL501" s="411">
        <f t="shared" si="153"/>
        <v>0</v>
      </c>
      <c r="AM501" s="297"/>
    </row>
    <row r="502" spans="1:39" s="283" customFormat="1" ht="15.5" outlineLevel="1">
      <c r="A502" s="505"/>
      <c r="B502" s="324"/>
      <c r="C502" s="291"/>
      <c r="D502" s="291"/>
      <c r="E502" s="291"/>
      <c r="F502" s="291"/>
      <c r="G502" s="291"/>
      <c r="H502" s="291"/>
      <c r="I502" s="291"/>
      <c r="J502" s="291"/>
      <c r="K502" s="291"/>
      <c r="L502" s="291"/>
      <c r="M502" s="291"/>
      <c r="N502" s="291"/>
      <c r="O502" s="291"/>
      <c r="P502" s="291"/>
      <c r="Q502" s="291"/>
      <c r="R502" s="291"/>
      <c r="S502" s="291"/>
      <c r="T502" s="291"/>
      <c r="U502" s="291"/>
      <c r="V502" s="291"/>
      <c r="W502" s="291"/>
      <c r="X502" s="291"/>
      <c r="Y502" s="412"/>
      <c r="Z502" s="412"/>
      <c r="AA502" s="412"/>
      <c r="AB502" s="412"/>
      <c r="AC502" s="412"/>
      <c r="AD502" s="412"/>
      <c r="AE502" s="412"/>
      <c r="AF502" s="412"/>
      <c r="AG502" s="412"/>
      <c r="AH502" s="412"/>
      <c r="AI502" s="412"/>
      <c r="AJ502" s="412"/>
      <c r="AK502" s="412"/>
      <c r="AL502" s="412"/>
      <c r="AM502" s="313"/>
    </row>
    <row r="503" spans="1:39" s="283" customFormat="1" ht="15.5" outlineLevel="1">
      <c r="A503" s="505"/>
      <c r="B503" s="288" t="s">
        <v>489</v>
      </c>
      <c r="C503" s="291"/>
      <c r="D503" s="291"/>
      <c r="E503" s="291"/>
      <c r="F503" s="291"/>
      <c r="G503" s="291"/>
      <c r="H503" s="291"/>
      <c r="I503" s="291"/>
      <c r="J503" s="291"/>
      <c r="K503" s="291"/>
      <c r="L503" s="291"/>
      <c r="M503" s="291"/>
      <c r="N503" s="291"/>
      <c r="O503" s="291"/>
      <c r="P503" s="291"/>
      <c r="Q503" s="291"/>
      <c r="R503" s="291"/>
      <c r="S503" s="291"/>
      <c r="T503" s="291"/>
      <c r="U503" s="291"/>
      <c r="V503" s="291"/>
      <c r="W503" s="291"/>
      <c r="X503" s="291"/>
      <c r="Y503" s="412"/>
      <c r="Z503" s="412"/>
      <c r="AA503" s="412"/>
      <c r="AB503" s="412"/>
      <c r="AC503" s="412"/>
      <c r="AD503" s="412"/>
      <c r="AE503" s="412"/>
      <c r="AF503" s="412"/>
      <c r="AG503" s="412"/>
      <c r="AH503" s="412"/>
      <c r="AI503" s="412"/>
      <c r="AJ503" s="412"/>
      <c r="AK503" s="412"/>
      <c r="AL503" s="412"/>
      <c r="AM503" s="313"/>
    </row>
    <row r="504" spans="1:39" s="283" customFormat="1" ht="15.5" outlineLevel="1">
      <c r="A504" s="505">
        <v>31</v>
      </c>
      <c r="B504" s="324" t="s">
        <v>490</v>
      </c>
      <c r="C504" s="291" t="s">
        <v>25</v>
      </c>
      <c r="D504" s="295"/>
      <c r="E504" s="295"/>
      <c r="F504" s="295"/>
      <c r="G504" s="295"/>
      <c r="H504" s="295" t="s">
        <v>718</v>
      </c>
      <c r="I504" s="295"/>
      <c r="J504" s="295"/>
      <c r="K504" s="295"/>
      <c r="L504" s="295"/>
      <c r="M504" s="295"/>
      <c r="N504" s="295">
        <v>0</v>
      </c>
      <c r="O504" s="295"/>
      <c r="P504" s="295"/>
      <c r="Q504" s="295"/>
      <c r="R504" s="295"/>
      <c r="S504" s="295" t="s">
        <v>718</v>
      </c>
      <c r="T504" s="295"/>
      <c r="U504" s="295"/>
      <c r="V504" s="295"/>
      <c r="W504" s="295"/>
      <c r="X504" s="295"/>
      <c r="Y504" s="410"/>
      <c r="Z504" s="410"/>
      <c r="AA504" s="410"/>
      <c r="AB504" s="410"/>
      <c r="AC504" s="410"/>
      <c r="AD504" s="410"/>
      <c r="AE504" s="410"/>
      <c r="AF504" s="410"/>
      <c r="AG504" s="410"/>
      <c r="AH504" s="410"/>
      <c r="AI504" s="410"/>
      <c r="AJ504" s="410"/>
      <c r="AK504" s="410"/>
      <c r="AL504" s="410"/>
      <c r="AM504" s="296">
        <f>SUM(Y504:AL504)</f>
        <v>0</v>
      </c>
    </row>
    <row r="505" spans="1:39" s="283" customFormat="1" ht="15.5" outlineLevel="1">
      <c r="A505" s="505"/>
      <c r="B505" s="324" t="s">
        <v>259</v>
      </c>
      <c r="C505" s="291" t="s">
        <v>163</v>
      </c>
      <c r="D505" s="295"/>
      <c r="E505" s="295"/>
      <c r="F505" s="295"/>
      <c r="G505" s="295"/>
      <c r="H505" s="295" t="s">
        <v>718</v>
      </c>
      <c r="I505" s="295"/>
      <c r="J505" s="295"/>
      <c r="K505" s="295"/>
      <c r="L505" s="295"/>
      <c r="M505" s="295"/>
      <c r="N505" s="295">
        <f>N504</f>
        <v>0</v>
      </c>
      <c r="O505" s="295"/>
      <c r="P505" s="295"/>
      <c r="Q505" s="295"/>
      <c r="R505" s="295"/>
      <c r="S505" s="295" t="s">
        <v>718</v>
      </c>
      <c r="T505" s="295"/>
      <c r="U505" s="295"/>
      <c r="V505" s="295"/>
      <c r="W505" s="295"/>
      <c r="X505" s="295"/>
      <c r="Y505" s="411">
        <v>0</v>
      </c>
      <c r="Z505" s="411">
        <v>0</v>
      </c>
      <c r="AA505" s="411">
        <v>0</v>
      </c>
      <c r="AB505" s="411">
        <v>0</v>
      </c>
      <c r="AC505" s="411">
        <f t="shared" ref="AC505:AL505" si="154">AC504</f>
        <v>0</v>
      </c>
      <c r="AD505" s="411">
        <f t="shared" si="154"/>
        <v>0</v>
      </c>
      <c r="AE505" s="411">
        <f t="shared" si="154"/>
        <v>0</v>
      </c>
      <c r="AF505" s="411">
        <f t="shared" si="154"/>
        <v>0</v>
      </c>
      <c r="AG505" s="411">
        <f t="shared" si="154"/>
        <v>0</v>
      </c>
      <c r="AH505" s="411">
        <f t="shared" si="154"/>
        <v>0</v>
      </c>
      <c r="AI505" s="411">
        <f t="shared" si="154"/>
        <v>0</v>
      </c>
      <c r="AJ505" s="411">
        <f t="shared" si="154"/>
        <v>0</v>
      </c>
      <c r="AK505" s="411">
        <f t="shared" si="154"/>
        <v>0</v>
      </c>
      <c r="AL505" s="411">
        <f t="shared" si="154"/>
        <v>0</v>
      </c>
      <c r="AM505" s="297"/>
    </row>
    <row r="506" spans="1:39" s="283" customFormat="1" ht="15.5" outlineLevel="1">
      <c r="A506" s="505"/>
      <c r="B506" s="324"/>
      <c r="C506" s="291"/>
      <c r="D506" s="291"/>
      <c r="E506" s="291"/>
      <c r="F506" s="291"/>
      <c r="G506" s="291"/>
      <c r="H506" s="291"/>
      <c r="I506" s="291"/>
      <c r="J506" s="291"/>
      <c r="K506" s="291"/>
      <c r="L506" s="291"/>
      <c r="M506" s="291"/>
      <c r="N506" s="291"/>
      <c r="O506" s="291"/>
      <c r="P506" s="291"/>
      <c r="Q506" s="291"/>
      <c r="R506" s="291"/>
      <c r="S506" s="291"/>
      <c r="T506" s="291"/>
      <c r="U506" s="291"/>
      <c r="V506" s="291"/>
      <c r="W506" s="291"/>
      <c r="X506" s="291"/>
      <c r="Y506" s="412"/>
      <c r="Z506" s="412"/>
      <c r="AA506" s="412"/>
      <c r="AB506" s="412"/>
      <c r="AC506" s="412"/>
      <c r="AD506" s="412"/>
      <c r="AE506" s="412"/>
      <c r="AF506" s="412"/>
      <c r="AG506" s="412"/>
      <c r="AH506" s="412"/>
      <c r="AI506" s="412"/>
      <c r="AJ506" s="412"/>
      <c r="AK506" s="412"/>
      <c r="AL506" s="412"/>
      <c r="AM506" s="313"/>
    </row>
    <row r="507" spans="1:39" s="283" customFormat="1" ht="15.5" outlineLevel="1">
      <c r="A507" s="505">
        <v>32</v>
      </c>
      <c r="B507" s="324" t="s">
        <v>491</v>
      </c>
      <c r="C507" s="291" t="s">
        <v>25</v>
      </c>
      <c r="D507" s="295"/>
      <c r="E507" s="295"/>
      <c r="F507" s="295"/>
      <c r="G507" s="295"/>
      <c r="H507" s="295"/>
      <c r="I507" s="295"/>
      <c r="J507" s="295"/>
      <c r="K507" s="295"/>
      <c r="L507" s="295"/>
      <c r="M507" s="295"/>
      <c r="N507" s="295">
        <v>0</v>
      </c>
      <c r="O507" s="295"/>
      <c r="P507" s="295"/>
      <c r="Q507" s="295"/>
      <c r="R507" s="295"/>
      <c r="S507" s="295"/>
      <c r="T507" s="295"/>
      <c r="U507" s="295"/>
      <c r="V507" s="295"/>
      <c r="W507" s="295"/>
      <c r="X507" s="295"/>
      <c r="Y507" s="410"/>
      <c r="Z507" s="410"/>
      <c r="AA507" s="410"/>
      <c r="AB507" s="410"/>
      <c r="AC507" s="410"/>
      <c r="AD507" s="410"/>
      <c r="AE507" s="410"/>
      <c r="AF507" s="410"/>
      <c r="AG507" s="410"/>
      <c r="AH507" s="410"/>
      <c r="AI507" s="410"/>
      <c r="AJ507" s="410"/>
      <c r="AK507" s="410"/>
      <c r="AL507" s="410"/>
      <c r="AM507" s="296">
        <f>SUM(Y507:AL507)</f>
        <v>0</v>
      </c>
    </row>
    <row r="508" spans="1:39" s="283" customFormat="1" ht="15.5" outlineLevel="1">
      <c r="A508" s="505"/>
      <c r="B508" s="324" t="s">
        <v>259</v>
      </c>
      <c r="C508" s="291" t="s">
        <v>163</v>
      </c>
      <c r="D508" s="295"/>
      <c r="E508" s="295"/>
      <c r="F508" s="295"/>
      <c r="G508" s="295"/>
      <c r="H508" s="295" t="s">
        <v>718</v>
      </c>
      <c r="I508" s="295"/>
      <c r="J508" s="295"/>
      <c r="K508" s="295"/>
      <c r="L508" s="295"/>
      <c r="M508" s="295"/>
      <c r="N508" s="295">
        <f>N507</f>
        <v>0</v>
      </c>
      <c r="O508" s="295"/>
      <c r="P508" s="295"/>
      <c r="Q508" s="295"/>
      <c r="R508" s="295"/>
      <c r="S508" s="295" t="s">
        <v>718</v>
      </c>
      <c r="T508" s="295"/>
      <c r="U508" s="295"/>
      <c r="V508" s="295"/>
      <c r="W508" s="295"/>
      <c r="X508" s="295"/>
      <c r="Y508" s="411">
        <v>0</v>
      </c>
      <c r="Z508" s="411">
        <v>0</v>
      </c>
      <c r="AA508" s="411">
        <v>0</v>
      </c>
      <c r="AB508" s="411">
        <v>0</v>
      </c>
      <c r="AC508" s="411">
        <f t="shared" ref="AC508:AL508" si="155">AC507</f>
        <v>0</v>
      </c>
      <c r="AD508" s="411">
        <f t="shared" si="155"/>
        <v>0</v>
      </c>
      <c r="AE508" s="411">
        <f t="shared" si="155"/>
        <v>0</v>
      </c>
      <c r="AF508" s="411">
        <f t="shared" si="155"/>
        <v>0</v>
      </c>
      <c r="AG508" s="411">
        <f t="shared" si="155"/>
        <v>0</v>
      </c>
      <c r="AH508" s="411">
        <f t="shared" si="155"/>
        <v>0</v>
      </c>
      <c r="AI508" s="411">
        <f t="shared" si="155"/>
        <v>0</v>
      </c>
      <c r="AJ508" s="411">
        <f t="shared" si="155"/>
        <v>0</v>
      </c>
      <c r="AK508" s="411">
        <f t="shared" si="155"/>
        <v>0</v>
      </c>
      <c r="AL508" s="411">
        <f t="shared" si="155"/>
        <v>0</v>
      </c>
      <c r="AM508" s="297"/>
    </row>
    <row r="509" spans="1:39" s="283" customFormat="1" ht="15.5" outlineLevel="1">
      <c r="A509" s="505"/>
      <c r="B509" s="324"/>
      <c r="C509" s="291"/>
      <c r="D509" s="291"/>
      <c r="E509" s="291"/>
      <c r="F509" s="291"/>
      <c r="G509" s="291"/>
      <c r="H509" s="291"/>
      <c r="I509" s="291"/>
      <c r="J509" s="291"/>
      <c r="K509" s="291"/>
      <c r="L509" s="291"/>
      <c r="M509" s="291"/>
      <c r="N509" s="291"/>
      <c r="O509" s="291"/>
      <c r="P509" s="291"/>
      <c r="Q509" s="291"/>
      <c r="R509" s="291"/>
      <c r="S509" s="291"/>
      <c r="T509" s="291"/>
      <c r="U509" s="291"/>
      <c r="V509" s="291"/>
      <c r="W509" s="291"/>
      <c r="X509" s="291"/>
      <c r="Y509" s="412"/>
      <c r="Z509" s="412"/>
      <c r="AA509" s="412"/>
      <c r="AB509" s="412"/>
      <c r="AC509" s="412"/>
      <c r="AD509" s="412"/>
      <c r="AE509" s="412"/>
      <c r="AF509" s="412"/>
      <c r="AG509" s="412"/>
      <c r="AH509" s="412"/>
      <c r="AI509" s="412"/>
      <c r="AJ509" s="412"/>
      <c r="AK509" s="412"/>
      <c r="AL509" s="412"/>
      <c r="AM509" s="313"/>
    </row>
    <row r="510" spans="1:39" s="283" customFormat="1" ht="15.5" outlineLevel="1">
      <c r="A510" s="505">
        <v>33</v>
      </c>
      <c r="B510" s="324" t="s">
        <v>492</v>
      </c>
      <c r="C510" s="291" t="s">
        <v>25</v>
      </c>
      <c r="D510" s="295"/>
      <c r="E510" s="295"/>
      <c r="F510" s="295"/>
      <c r="G510" s="295"/>
      <c r="H510" s="295" t="s">
        <v>718</v>
      </c>
      <c r="I510" s="295"/>
      <c r="J510" s="295"/>
      <c r="K510" s="295"/>
      <c r="L510" s="295"/>
      <c r="M510" s="295"/>
      <c r="N510" s="295">
        <v>12</v>
      </c>
      <c r="O510" s="295"/>
      <c r="P510" s="295"/>
      <c r="Q510" s="295"/>
      <c r="R510" s="295"/>
      <c r="S510" s="295" t="s">
        <v>718</v>
      </c>
      <c r="T510" s="295"/>
      <c r="U510" s="295"/>
      <c r="V510" s="295"/>
      <c r="W510" s="295"/>
      <c r="X510" s="295"/>
      <c r="Y510" s="410"/>
      <c r="Z510" s="410"/>
      <c r="AA510" s="410"/>
      <c r="AB510" s="410"/>
      <c r="AC510" s="410"/>
      <c r="AD510" s="410"/>
      <c r="AE510" s="410"/>
      <c r="AF510" s="410"/>
      <c r="AG510" s="410"/>
      <c r="AH510" s="410"/>
      <c r="AI510" s="410"/>
      <c r="AJ510" s="410"/>
      <c r="AK510" s="410"/>
      <c r="AL510" s="410"/>
      <c r="AM510" s="296">
        <f>SUM(Y510:AL510)</f>
        <v>0</v>
      </c>
    </row>
    <row r="511" spans="1:39" s="283" customFormat="1" ht="15.5" outlineLevel="1">
      <c r="A511" s="505"/>
      <c r="B511" s="324" t="s">
        <v>259</v>
      </c>
      <c r="C511" s="291" t="s">
        <v>163</v>
      </c>
      <c r="D511" s="295"/>
      <c r="E511" s="295"/>
      <c r="F511" s="295"/>
      <c r="G511" s="295"/>
      <c r="H511" s="295" t="s">
        <v>718</v>
      </c>
      <c r="I511" s="295"/>
      <c r="J511" s="295"/>
      <c r="K511" s="295"/>
      <c r="L511" s="295"/>
      <c r="M511" s="295"/>
      <c r="N511" s="295">
        <f>N510</f>
        <v>12</v>
      </c>
      <c r="O511" s="295"/>
      <c r="P511" s="295"/>
      <c r="Q511" s="295"/>
      <c r="R511" s="295"/>
      <c r="S511" s="295" t="s">
        <v>718</v>
      </c>
      <c r="T511" s="295"/>
      <c r="U511" s="295"/>
      <c r="V511" s="295"/>
      <c r="W511" s="295"/>
      <c r="X511" s="295"/>
      <c r="Y511" s="411">
        <v>0</v>
      </c>
      <c r="Z511" s="411">
        <v>0</v>
      </c>
      <c r="AA511" s="411">
        <v>0</v>
      </c>
      <c r="AB511" s="411">
        <v>0</v>
      </c>
      <c r="AC511" s="411">
        <f t="shared" ref="AC511:AK511" si="156">AC510</f>
        <v>0</v>
      </c>
      <c r="AD511" s="411">
        <f t="shared" si="156"/>
        <v>0</v>
      </c>
      <c r="AE511" s="411">
        <f t="shared" si="156"/>
        <v>0</v>
      </c>
      <c r="AF511" s="411">
        <f t="shared" si="156"/>
        <v>0</v>
      </c>
      <c r="AG511" s="411">
        <f t="shared" si="156"/>
        <v>0</v>
      </c>
      <c r="AH511" s="411">
        <f t="shared" si="156"/>
        <v>0</v>
      </c>
      <c r="AI511" s="411">
        <f t="shared" si="156"/>
        <v>0</v>
      </c>
      <c r="AJ511" s="411">
        <f t="shared" si="156"/>
        <v>0</v>
      </c>
      <c r="AK511" s="411">
        <f t="shared" si="156"/>
        <v>0</v>
      </c>
      <c r="AL511" s="411">
        <f>AL510</f>
        <v>0</v>
      </c>
      <c r="AM511" s="297"/>
    </row>
    <row r="512" spans="1:39" ht="15.5" outlineLevel="1">
      <c r="B512" s="315"/>
      <c r="C512" s="325"/>
      <c r="D512" s="291"/>
      <c r="E512" s="291"/>
      <c r="F512" s="291"/>
      <c r="G512" s="291"/>
      <c r="H512" s="291"/>
      <c r="I512" s="291"/>
      <c r="J512" s="291"/>
      <c r="K512" s="291"/>
      <c r="L512" s="291"/>
      <c r="M512" s="291"/>
      <c r="N512" s="300"/>
      <c r="O512" s="291"/>
      <c r="P512" s="326"/>
      <c r="Q512" s="326"/>
      <c r="R512" s="326"/>
      <c r="S512" s="326"/>
      <c r="T512" s="326"/>
      <c r="U512" s="326"/>
      <c r="V512" s="326"/>
      <c r="W512" s="326"/>
      <c r="X512" s="326"/>
      <c r="Y512" s="301"/>
      <c r="Z512" s="301"/>
      <c r="AA512" s="301"/>
      <c r="AB512" s="301"/>
      <c r="AC512" s="301"/>
      <c r="AD512" s="301"/>
      <c r="AE512" s="301"/>
      <c r="AF512" s="301"/>
      <c r="AG512" s="301"/>
      <c r="AH512" s="301"/>
      <c r="AI512" s="301"/>
      <c r="AJ512" s="301"/>
      <c r="AK512" s="301"/>
      <c r="AL512" s="301"/>
      <c r="AM512" s="306"/>
    </row>
    <row r="513" spans="2:41" ht="15.5">
      <c r="B513" s="327" t="s">
        <v>260</v>
      </c>
      <c r="C513" s="329"/>
      <c r="D513" s="329">
        <f>SUM(D408:D511)</f>
        <v>0</v>
      </c>
      <c r="E513" s="329">
        <f t="shared" ref="E513:M513" si="157">SUM(E408:E511)</f>
        <v>0</v>
      </c>
      <c r="F513" s="329">
        <f t="shared" si="157"/>
        <v>0</v>
      </c>
      <c r="G513" s="329">
        <f t="shared" si="157"/>
        <v>0</v>
      </c>
      <c r="H513" s="329">
        <f t="shared" si="157"/>
        <v>3144068.3144295318</v>
      </c>
      <c r="I513" s="329">
        <f t="shared" si="157"/>
        <v>0</v>
      </c>
      <c r="J513" s="329">
        <f t="shared" si="157"/>
        <v>0</v>
      </c>
      <c r="K513" s="329">
        <f t="shared" si="157"/>
        <v>0</v>
      </c>
      <c r="L513" s="329">
        <f t="shared" si="157"/>
        <v>0</v>
      </c>
      <c r="M513" s="329">
        <f t="shared" si="157"/>
        <v>0</v>
      </c>
      <c r="N513" s="329"/>
      <c r="O513" s="329">
        <f>SUM(O408:O511)</f>
        <v>0</v>
      </c>
      <c r="P513" s="329">
        <f t="shared" ref="P513:X513" si="158">SUM(P408:P511)</f>
        <v>0</v>
      </c>
      <c r="Q513" s="329">
        <f t="shared" si="158"/>
        <v>0</v>
      </c>
      <c r="R513" s="329">
        <f t="shared" si="158"/>
        <v>0</v>
      </c>
      <c r="S513" s="329">
        <f t="shared" si="158"/>
        <v>602.73250215982478</v>
      </c>
      <c r="T513" s="329">
        <f t="shared" si="158"/>
        <v>0</v>
      </c>
      <c r="U513" s="329">
        <f t="shared" si="158"/>
        <v>0</v>
      </c>
      <c r="V513" s="329">
        <f t="shared" si="158"/>
        <v>0</v>
      </c>
      <c r="W513" s="329">
        <f t="shared" si="158"/>
        <v>0</v>
      </c>
      <c r="X513" s="329">
        <f t="shared" si="158"/>
        <v>0</v>
      </c>
      <c r="Y513" s="329">
        <f>IF(Y407="kWh",SUMPRODUCT(D408:D511,Y408:Y511))</f>
        <v>0</v>
      </c>
      <c r="Z513" s="329">
        <f>IF(Z407="kWh",SUMPRODUCT(D408:D511,Z408:Z511))</f>
        <v>0</v>
      </c>
      <c r="AA513" s="329">
        <f>IF(AA407="kW",SUMPRODUCT(N408:N511,O408:O511,AA408:AA511),SUMPRODUCT(D408:D511,AA408:AA511))</f>
        <v>0</v>
      </c>
      <c r="AB513" s="329">
        <f>IF(AB407="kW",SUMPRODUCT(N408:N511,O408:O511,AB408:AB511),SUMPRODUCT(D408:D511,AB408:AB511))</f>
        <v>0</v>
      </c>
      <c r="AC513" s="329">
        <f>IF(AC407="kW",SUMPRODUCT(N408:N511,O408:O511,AC408:AC511),SUMPRODUCT(D408:D511,AC408:AC511))</f>
        <v>0</v>
      </c>
      <c r="AD513" s="329">
        <f>IF(AD407="kW",SUMPRODUCT(N408:N511,O408:O511,AD408:AD511),SUMPRODUCT(D408:D511,AD408:AD511))</f>
        <v>0</v>
      </c>
      <c r="AE513" s="329">
        <f>IF(AE407="kW",SUMPRODUCT(N408:N511,O408:O511,AE408:AE511),SUMPRODUCT(D408:D511,AE408:AE511))</f>
        <v>0</v>
      </c>
      <c r="AF513" s="329">
        <f>IF(AF407="kW",SUMPRODUCT(N408:N511,O408:O511,AF408:AF511),SUMPRODUCT(D408:D511,AF408:AF511))</f>
        <v>0</v>
      </c>
      <c r="AG513" s="329">
        <f>IF(AG407="kW",SUMPRODUCT(N408:N511,O408:O511,AG408:AG511),SUMPRODUCT(D408:D511,AG408:AG511))</f>
        <v>0</v>
      </c>
      <c r="AH513" s="329">
        <f>IF(AH407="kW",SUMPRODUCT(N408:N511,O408:O511,AH408:AH511),SUMPRODUCT(D408:D511,AH408:AH511))</f>
        <v>0</v>
      </c>
      <c r="AI513" s="329">
        <f>IF(AI407="kW",SUMPRODUCT(N408:N511,O408:O511,AI408:AI511),SUMPRODUCT(D408:D511,AI408:AI511))</f>
        <v>0</v>
      </c>
      <c r="AJ513" s="329">
        <f>IF(AJ407="kW",SUMPRODUCT(N408:N511,O408:O511,AJ408:AJ511),SUMPRODUCT(D408:D511,AJ408:AJ511))</f>
        <v>0</v>
      </c>
      <c r="AK513" s="329">
        <f>IF(AK407="kW",SUMPRODUCT(N408:N511,O408:O511,AK408:AK511),SUMPRODUCT(D408:D511,AK408:AK511))</f>
        <v>0</v>
      </c>
      <c r="AL513" s="329">
        <f>IF(AL407="kW",SUMPRODUCT(N408:N511,O408:O511,AL408:AL511),SUMPRODUCT(D408:D511,AL408:AL511))</f>
        <v>0</v>
      </c>
      <c r="AM513" s="330"/>
    </row>
    <row r="514" spans="2:41" ht="15.5">
      <c r="B514" s="391" t="s">
        <v>261</v>
      </c>
      <c r="C514" s="392"/>
      <c r="D514" s="392"/>
      <c r="E514" s="392"/>
      <c r="F514" s="392"/>
      <c r="G514" s="392"/>
      <c r="H514" s="392"/>
      <c r="I514" s="392"/>
      <c r="J514" s="392"/>
      <c r="K514" s="392"/>
      <c r="L514" s="392"/>
      <c r="M514" s="392"/>
      <c r="N514" s="392"/>
      <c r="O514" s="392"/>
      <c r="P514" s="392"/>
      <c r="Q514" s="392"/>
      <c r="R514" s="392"/>
      <c r="S514" s="392"/>
      <c r="T514" s="392"/>
      <c r="U514" s="392"/>
      <c r="V514" s="392"/>
      <c r="W514" s="392"/>
      <c r="X514" s="392"/>
      <c r="Y514" s="328">
        <f>HLOOKUP(Y406,'2. LRAMVA Threshold'!$B$42:$Q$53,6,FALSE)</f>
        <v>0</v>
      </c>
      <c r="Z514" s="328">
        <f>HLOOKUP(Z406,'2. LRAMVA Threshold'!$B$42:$Q$53,6,FALSE)</f>
        <v>0</v>
      </c>
      <c r="AA514" s="328">
        <f>HLOOKUP(AA406,'2. LRAMVA Threshold'!$B$42:$Q$53,6,FALSE)</f>
        <v>0</v>
      </c>
      <c r="AB514" s="328">
        <f>HLOOKUP(AB406,'2. LRAMVA Threshold'!$B$42:$Q$53,6,FALSE)</f>
        <v>0</v>
      </c>
      <c r="AC514" s="328">
        <f>HLOOKUP(AC406,'2. LRAMVA Threshold'!$B$42:$Q$53,6,FALSE)</f>
        <v>0</v>
      </c>
      <c r="AD514" s="328">
        <f>HLOOKUP(AD406,'2. LRAMVA Threshold'!$B$42:$Q$53,6,FALSE)</f>
        <v>0</v>
      </c>
      <c r="AE514" s="328">
        <f>HLOOKUP(AE406,'2. LRAMVA Threshold'!$B$42:$Q$53,6,FALSE)</f>
        <v>0</v>
      </c>
      <c r="AF514" s="328">
        <f>HLOOKUP(AF406,'2. LRAMVA Threshold'!$B$42:$Q$53,6,FALSE)</f>
        <v>0</v>
      </c>
      <c r="AG514" s="328">
        <f>HLOOKUP(AG406,'2. LRAMVA Threshold'!$B$42:$Q$53,6,FALSE)</f>
        <v>0</v>
      </c>
      <c r="AH514" s="328">
        <f>HLOOKUP(AH406,'2. LRAMVA Threshold'!$B$42:$Q$53,6,FALSE)</f>
        <v>0</v>
      </c>
      <c r="AI514" s="328">
        <f>HLOOKUP(AI406,'2. LRAMVA Threshold'!$B$42:$Q$53,6,FALSE)</f>
        <v>0</v>
      </c>
      <c r="AJ514" s="328">
        <f>HLOOKUP(AJ406,'2. LRAMVA Threshold'!$B$42:$Q$53,6,FALSE)</f>
        <v>0</v>
      </c>
      <c r="AK514" s="328">
        <f>HLOOKUP(AK406,'2. LRAMVA Threshold'!$B$42:$Q$53,6,FALSE)</f>
        <v>0</v>
      </c>
      <c r="AL514" s="328">
        <f>HLOOKUP(AL406,'2. LRAMVA Threshold'!$B$42:$Q$53,6,FALSE)</f>
        <v>0</v>
      </c>
      <c r="AM514" s="393"/>
    </row>
    <row r="515" spans="2:41" ht="15.5">
      <c r="B515" s="394"/>
      <c r="C515" s="395"/>
      <c r="D515" s="396"/>
      <c r="E515" s="396"/>
      <c r="F515" s="396"/>
      <c r="G515" s="396"/>
      <c r="H515" s="396"/>
      <c r="I515" s="396"/>
      <c r="J515" s="396"/>
      <c r="K515" s="396"/>
      <c r="L515" s="396"/>
      <c r="M515" s="396"/>
      <c r="N515" s="396"/>
      <c r="O515" s="397"/>
      <c r="P515" s="396"/>
      <c r="Q515" s="396"/>
      <c r="R515" s="396"/>
      <c r="S515" s="398"/>
      <c r="T515" s="398"/>
      <c r="U515" s="398"/>
      <c r="V515" s="398"/>
      <c r="W515" s="396"/>
      <c r="X515" s="396"/>
      <c r="Y515" s="399"/>
      <c r="Z515" s="399"/>
      <c r="AA515" s="399"/>
      <c r="AB515" s="399"/>
      <c r="AC515" s="399"/>
      <c r="AD515" s="399"/>
      <c r="AE515" s="399"/>
      <c r="AF515" s="399"/>
      <c r="AG515" s="399"/>
      <c r="AH515" s="399"/>
      <c r="AI515" s="399"/>
      <c r="AJ515" s="399"/>
      <c r="AK515" s="399"/>
      <c r="AL515" s="399"/>
      <c r="AM515" s="400"/>
    </row>
    <row r="516" spans="2:41" ht="15.5">
      <c r="B516" s="324" t="s">
        <v>167</v>
      </c>
      <c r="C516" s="338"/>
      <c r="D516" s="338"/>
      <c r="E516" s="376"/>
      <c r="F516" s="376"/>
      <c r="G516" s="376"/>
      <c r="H516" s="376"/>
      <c r="I516" s="376"/>
      <c r="J516" s="376"/>
      <c r="K516" s="376"/>
      <c r="L516" s="376"/>
      <c r="M516" s="376"/>
      <c r="N516" s="376"/>
      <c r="O516" s="291"/>
      <c r="P516" s="340"/>
      <c r="Q516" s="340"/>
      <c r="R516" s="340"/>
      <c r="S516" s="339"/>
      <c r="T516" s="339"/>
      <c r="U516" s="339"/>
      <c r="V516" s="339"/>
      <c r="W516" s="340"/>
      <c r="X516" s="340"/>
      <c r="Y516" s="341">
        <f>HLOOKUP(Y$20,'3.  Distribution Rates'!$C$122:$P$133,6,FALSE)</f>
        <v>1.43E-2</v>
      </c>
      <c r="Z516" s="341">
        <f>HLOOKUP(Z$20,'3.  Distribution Rates'!$C$122:$P$133,6,FALSE)</f>
        <v>1.9300000000000001E-2</v>
      </c>
      <c r="AA516" s="341">
        <f>HLOOKUP(AA$20,'3.  Distribution Rates'!$C$122:$P$133,6,FALSE)</f>
        <v>4.6245000000000003</v>
      </c>
      <c r="AB516" s="341">
        <f>HLOOKUP(AB$20,'3.  Distribution Rates'!$C$122:$P$133,6,FALSE)</f>
        <v>4.7545000000000002</v>
      </c>
      <c r="AC516" s="341">
        <f>HLOOKUP(AC$20,'3.  Distribution Rates'!$C$122:$P$133,6,FALSE)</f>
        <v>15.269299999999999</v>
      </c>
      <c r="AD516" s="341">
        <f>HLOOKUP(AD$20,'3.  Distribution Rates'!$C$122:$P$133,6,FALSE)</f>
        <v>0</v>
      </c>
      <c r="AE516" s="341">
        <f>HLOOKUP(AE$20,'3.  Distribution Rates'!$C$122:$P$133,6,FALSE)</f>
        <v>0</v>
      </c>
      <c r="AF516" s="341">
        <f>HLOOKUP(AF$20,'3.  Distribution Rates'!$C$122:$P$133,6,FALSE)</f>
        <v>0</v>
      </c>
      <c r="AG516" s="341">
        <f>HLOOKUP(AG$20,'3.  Distribution Rates'!$C$122:$P$133,6,FALSE)</f>
        <v>0</v>
      </c>
      <c r="AH516" s="341">
        <f>HLOOKUP(AH$20,'3.  Distribution Rates'!$C$122:$P$133,6,FALSE)</f>
        <v>0</v>
      </c>
      <c r="AI516" s="341">
        <f>HLOOKUP(AI$20,'3.  Distribution Rates'!$C$122:$P$133,6,FALSE)</f>
        <v>0</v>
      </c>
      <c r="AJ516" s="341">
        <f>HLOOKUP(AJ$20,'3.  Distribution Rates'!$C$122:$P$133,6,FALSE)</f>
        <v>0</v>
      </c>
      <c r="AK516" s="341">
        <f>HLOOKUP(AK$20,'3.  Distribution Rates'!$C$122:$P$133,6,FALSE)</f>
        <v>0</v>
      </c>
      <c r="AL516" s="341">
        <f>HLOOKUP(AL$20,'3.  Distribution Rates'!$C$122:$P$133,6,FALSE)</f>
        <v>0</v>
      </c>
      <c r="AM516" s="401"/>
    </row>
    <row r="517" spans="2:41" ht="15.5">
      <c r="B517" s="324" t="s">
        <v>159</v>
      </c>
      <c r="C517" s="345"/>
      <c r="D517" s="309"/>
      <c r="E517" s="279"/>
      <c r="F517" s="279"/>
      <c r="G517" s="279"/>
      <c r="H517" s="279"/>
      <c r="I517" s="279"/>
      <c r="J517" s="279"/>
      <c r="K517" s="279"/>
      <c r="L517" s="279"/>
      <c r="M517" s="279"/>
      <c r="N517" s="279"/>
      <c r="O517" s="291"/>
      <c r="P517" s="279"/>
      <c r="Q517" s="279"/>
      <c r="R517" s="279"/>
      <c r="S517" s="309"/>
      <c r="T517" s="309"/>
      <c r="U517" s="309"/>
      <c r="V517" s="309"/>
      <c r="W517" s="279"/>
      <c r="X517" s="279"/>
      <c r="Y517" s="378">
        <f>Y137*Y516</f>
        <v>0</v>
      </c>
      <c r="Z517" s="378">
        <f t="shared" ref="Z517:AL517" si="159">Z137*Z516</f>
        <v>0</v>
      </c>
      <c r="AA517" s="378">
        <f t="shared" si="159"/>
        <v>0</v>
      </c>
      <c r="AB517" s="378">
        <f t="shared" si="159"/>
        <v>0</v>
      </c>
      <c r="AC517" s="378">
        <f t="shared" si="159"/>
        <v>0</v>
      </c>
      <c r="AD517" s="378">
        <f t="shared" si="159"/>
        <v>0</v>
      </c>
      <c r="AE517" s="378">
        <f t="shared" si="159"/>
        <v>0</v>
      </c>
      <c r="AF517" s="378">
        <f t="shared" si="159"/>
        <v>0</v>
      </c>
      <c r="AG517" s="378">
        <f t="shared" si="159"/>
        <v>0</v>
      </c>
      <c r="AH517" s="378">
        <f t="shared" si="159"/>
        <v>0</v>
      </c>
      <c r="AI517" s="378">
        <f t="shared" si="159"/>
        <v>0</v>
      </c>
      <c r="AJ517" s="378">
        <f t="shared" si="159"/>
        <v>0</v>
      </c>
      <c r="AK517" s="378">
        <f t="shared" si="159"/>
        <v>0</v>
      </c>
      <c r="AL517" s="378">
        <f t="shared" si="159"/>
        <v>0</v>
      </c>
      <c r="AM517" s="625">
        <f>SUM(Y517:AL517)</f>
        <v>0</v>
      </c>
      <c r="AO517" s="283"/>
    </row>
    <row r="518" spans="2:41" ht="15.5">
      <c r="B518" s="324" t="s">
        <v>160</v>
      </c>
      <c r="C518" s="345"/>
      <c r="D518" s="309"/>
      <c r="E518" s="279"/>
      <c r="F518" s="279"/>
      <c r="G518" s="279"/>
      <c r="H518" s="279"/>
      <c r="I518" s="279"/>
      <c r="J518" s="279"/>
      <c r="K518" s="279"/>
      <c r="L518" s="279"/>
      <c r="M518" s="279"/>
      <c r="N518" s="279"/>
      <c r="O518" s="291"/>
      <c r="P518" s="279"/>
      <c r="Q518" s="279"/>
      <c r="R518" s="279"/>
      <c r="S518" s="309"/>
      <c r="T518" s="309"/>
      <c r="U518" s="309"/>
      <c r="V518" s="309"/>
      <c r="W518" s="279"/>
      <c r="X518" s="279"/>
      <c r="Y518" s="378">
        <f>Y266*Y516</f>
        <v>0</v>
      </c>
      <c r="Z518" s="378">
        <f t="shared" ref="Z518:AL518" si="160">Z266*Z516</f>
        <v>0</v>
      </c>
      <c r="AA518" s="378">
        <f t="shared" si="160"/>
        <v>0</v>
      </c>
      <c r="AB518" s="378">
        <f t="shared" si="160"/>
        <v>0</v>
      </c>
      <c r="AC518" s="378">
        <f t="shared" si="160"/>
        <v>0</v>
      </c>
      <c r="AD518" s="378">
        <f t="shared" si="160"/>
        <v>0</v>
      </c>
      <c r="AE518" s="378">
        <f t="shared" si="160"/>
        <v>0</v>
      </c>
      <c r="AF518" s="378">
        <f t="shared" si="160"/>
        <v>0</v>
      </c>
      <c r="AG518" s="378">
        <f t="shared" si="160"/>
        <v>0</v>
      </c>
      <c r="AH518" s="378">
        <f t="shared" si="160"/>
        <v>0</v>
      </c>
      <c r="AI518" s="378">
        <f t="shared" si="160"/>
        <v>0</v>
      </c>
      <c r="AJ518" s="378">
        <f t="shared" si="160"/>
        <v>0</v>
      </c>
      <c r="AK518" s="378">
        <f t="shared" si="160"/>
        <v>0</v>
      </c>
      <c r="AL518" s="378">
        <f t="shared" si="160"/>
        <v>0</v>
      </c>
      <c r="AM518" s="625">
        <f>SUM(Y518:AL518)</f>
        <v>0</v>
      </c>
    </row>
    <row r="519" spans="2:41" ht="15.5">
      <c r="B519" s="324" t="s">
        <v>161</v>
      </c>
      <c r="C519" s="345"/>
      <c r="D519" s="309"/>
      <c r="E519" s="279"/>
      <c r="F519" s="279"/>
      <c r="G519" s="279"/>
      <c r="H519" s="279"/>
      <c r="I519" s="279"/>
      <c r="J519" s="279"/>
      <c r="K519" s="279"/>
      <c r="L519" s="279"/>
      <c r="M519" s="279"/>
      <c r="N519" s="279"/>
      <c r="O519" s="291"/>
      <c r="P519" s="279"/>
      <c r="Q519" s="279"/>
      <c r="R519" s="279"/>
      <c r="S519" s="309"/>
      <c r="T519" s="309"/>
      <c r="U519" s="309"/>
      <c r="V519" s="309"/>
      <c r="W519" s="279"/>
      <c r="X519" s="279"/>
      <c r="Y519" s="378">
        <f>Y395*Y516</f>
        <v>0</v>
      </c>
      <c r="Z519" s="378">
        <f t="shared" ref="Z519:AL519" si="161">Z395*Z516</f>
        <v>0</v>
      </c>
      <c r="AA519" s="378">
        <f t="shared" si="161"/>
        <v>0</v>
      </c>
      <c r="AB519" s="378">
        <f t="shared" si="161"/>
        <v>0</v>
      </c>
      <c r="AC519" s="378">
        <f t="shared" si="161"/>
        <v>0</v>
      </c>
      <c r="AD519" s="378">
        <f t="shared" si="161"/>
        <v>0</v>
      </c>
      <c r="AE519" s="378">
        <f t="shared" si="161"/>
        <v>0</v>
      </c>
      <c r="AF519" s="378">
        <f t="shared" si="161"/>
        <v>0</v>
      </c>
      <c r="AG519" s="378">
        <f t="shared" si="161"/>
        <v>0</v>
      </c>
      <c r="AH519" s="378">
        <f t="shared" si="161"/>
        <v>0</v>
      </c>
      <c r="AI519" s="378">
        <f t="shared" si="161"/>
        <v>0</v>
      </c>
      <c r="AJ519" s="378">
        <f t="shared" si="161"/>
        <v>0</v>
      </c>
      <c r="AK519" s="378">
        <f t="shared" si="161"/>
        <v>0</v>
      </c>
      <c r="AL519" s="378">
        <f t="shared" si="161"/>
        <v>0</v>
      </c>
      <c r="AM519" s="625">
        <f>SUM(Y519:AL519)</f>
        <v>0</v>
      </c>
    </row>
    <row r="520" spans="2:41" ht="15.5">
      <c r="B520" s="324" t="s">
        <v>162</v>
      </c>
      <c r="C520" s="345"/>
      <c r="D520" s="309"/>
      <c r="E520" s="279"/>
      <c r="F520" s="279"/>
      <c r="G520" s="279"/>
      <c r="H520" s="279"/>
      <c r="I520" s="279"/>
      <c r="J520" s="279"/>
      <c r="K520" s="279"/>
      <c r="L520" s="279"/>
      <c r="M520" s="279"/>
      <c r="N520" s="279"/>
      <c r="O520" s="291"/>
      <c r="P520" s="279"/>
      <c r="Q520" s="279"/>
      <c r="R520" s="279"/>
      <c r="S520" s="309"/>
      <c r="T520" s="309"/>
      <c r="U520" s="309"/>
      <c r="V520" s="309"/>
      <c r="W520" s="279"/>
      <c r="X520" s="279"/>
      <c r="Y520" s="378">
        <f>Y513*Y516</f>
        <v>0</v>
      </c>
      <c r="Z520" s="378">
        <f t="shared" ref="Z520:AK520" si="162">Z513*Z516</f>
        <v>0</v>
      </c>
      <c r="AA520" s="378">
        <f t="shared" si="162"/>
        <v>0</v>
      </c>
      <c r="AB520" s="378">
        <f t="shared" si="162"/>
        <v>0</v>
      </c>
      <c r="AC520" s="378">
        <f t="shared" si="162"/>
        <v>0</v>
      </c>
      <c r="AD520" s="378">
        <f t="shared" si="162"/>
        <v>0</v>
      </c>
      <c r="AE520" s="378">
        <f t="shared" si="162"/>
        <v>0</v>
      </c>
      <c r="AF520" s="378">
        <f t="shared" si="162"/>
        <v>0</v>
      </c>
      <c r="AG520" s="378">
        <f t="shared" si="162"/>
        <v>0</v>
      </c>
      <c r="AH520" s="378">
        <f t="shared" si="162"/>
        <v>0</v>
      </c>
      <c r="AI520" s="378">
        <f>AI513*AI516</f>
        <v>0</v>
      </c>
      <c r="AJ520" s="378">
        <f t="shared" si="162"/>
        <v>0</v>
      </c>
      <c r="AK520" s="378">
        <f t="shared" si="162"/>
        <v>0</v>
      </c>
      <c r="AL520" s="378">
        <f>AL513*AL516</f>
        <v>0</v>
      </c>
      <c r="AM520" s="625">
        <f>SUM(Y520:AL520)</f>
        <v>0</v>
      </c>
    </row>
    <row r="521" spans="2:41" ht="15.5">
      <c r="B521" s="349" t="s">
        <v>262</v>
      </c>
      <c r="C521" s="345"/>
      <c r="D521" s="336"/>
      <c r="E521" s="334"/>
      <c r="F521" s="334"/>
      <c r="G521" s="334"/>
      <c r="H521" s="334"/>
      <c r="I521" s="334"/>
      <c r="J521" s="334"/>
      <c r="K521" s="334"/>
      <c r="L521" s="334"/>
      <c r="M521" s="334"/>
      <c r="N521" s="334"/>
      <c r="O521" s="300"/>
      <c r="P521" s="334"/>
      <c r="Q521" s="334"/>
      <c r="R521" s="334"/>
      <c r="S521" s="336"/>
      <c r="T521" s="336"/>
      <c r="U521" s="336"/>
      <c r="V521" s="336"/>
      <c r="W521" s="334"/>
      <c r="X521" s="334"/>
      <c r="Y521" s="346">
        <f>SUM(Y517:Y520)</f>
        <v>0</v>
      </c>
      <c r="Z521" s="346">
        <f t="shared" ref="Z521:AK521" si="163">SUM(Z517:Z520)</f>
        <v>0</v>
      </c>
      <c r="AA521" s="346">
        <f t="shared" si="163"/>
        <v>0</v>
      </c>
      <c r="AB521" s="346">
        <f t="shared" si="163"/>
        <v>0</v>
      </c>
      <c r="AC521" s="346">
        <f t="shared" si="163"/>
        <v>0</v>
      </c>
      <c r="AD521" s="346">
        <f t="shared" si="163"/>
        <v>0</v>
      </c>
      <c r="AE521" s="346">
        <f t="shared" si="163"/>
        <v>0</v>
      </c>
      <c r="AF521" s="346">
        <f t="shared" si="163"/>
        <v>0</v>
      </c>
      <c r="AG521" s="346">
        <f t="shared" si="163"/>
        <v>0</v>
      </c>
      <c r="AH521" s="346">
        <f t="shared" si="163"/>
        <v>0</v>
      </c>
      <c r="AI521" s="346">
        <f t="shared" si="163"/>
        <v>0</v>
      </c>
      <c r="AJ521" s="346">
        <f t="shared" si="163"/>
        <v>0</v>
      </c>
      <c r="AK521" s="346">
        <f t="shared" si="163"/>
        <v>0</v>
      </c>
      <c r="AL521" s="346">
        <f>SUM(AL517:AL520)</f>
        <v>0</v>
      </c>
      <c r="AM521" s="407">
        <f>SUM(AM517:AM520)</f>
        <v>0</v>
      </c>
    </row>
    <row r="522" spans="2:41" ht="15.5">
      <c r="B522" s="349" t="s">
        <v>263</v>
      </c>
      <c r="C522" s="345"/>
      <c r="D522" s="350"/>
      <c r="E522" s="334"/>
      <c r="F522" s="334"/>
      <c r="G522" s="334"/>
      <c r="H522" s="334"/>
      <c r="I522" s="334"/>
      <c r="J522" s="334"/>
      <c r="K522" s="334"/>
      <c r="L522" s="334"/>
      <c r="M522" s="334"/>
      <c r="N522" s="334"/>
      <c r="O522" s="300"/>
      <c r="P522" s="334"/>
      <c r="Q522" s="334"/>
      <c r="R522" s="334"/>
      <c r="S522" s="336"/>
      <c r="T522" s="336"/>
      <c r="U522" s="336"/>
      <c r="V522" s="336"/>
      <c r="W522" s="334"/>
      <c r="X522" s="334"/>
      <c r="Y522" s="347">
        <f>Y514*Y516</f>
        <v>0</v>
      </c>
      <c r="Z522" s="347">
        <f t="shared" ref="Z522:AJ522" si="164">Z514*Z516</f>
        <v>0</v>
      </c>
      <c r="AA522" s="347">
        <f>AA514*AA516</f>
        <v>0</v>
      </c>
      <c r="AB522" s="347">
        <f t="shared" si="164"/>
        <v>0</v>
      </c>
      <c r="AC522" s="347">
        <f t="shared" si="164"/>
        <v>0</v>
      </c>
      <c r="AD522" s="347">
        <f>AD514*AD516</f>
        <v>0</v>
      </c>
      <c r="AE522" s="347">
        <f t="shared" si="164"/>
        <v>0</v>
      </c>
      <c r="AF522" s="347">
        <f t="shared" si="164"/>
        <v>0</v>
      </c>
      <c r="AG522" s="347">
        <f t="shared" si="164"/>
        <v>0</v>
      </c>
      <c r="AH522" s="347">
        <f t="shared" si="164"/>
        <v>0</v>
      </c>
      <c r="AI522" s="347">
        <f t="shared" si="164"/>
        <v>0</v>
      </c>
      <c r="AJ522" s="347">
        <f t="shared" si="164"/>
        <v>0</v>
      </c>
      <c r="AK522" s="347">
        <f>AK514*AK516</f>
        <v>0</v>
      </c>
      <c r="AL522" s="347">
        <f>AL514*AL516</f>
        <v>0</v>
      </c>
      <c r="AM522" s="407">
        <f>SUM(Y522:AL522)</f>
        <v>0</v>
      </c>
    </row>
    <row r="523" spans="2:41" ht="15.5">
      <c r="B523" s="349" t="s">
        <v>265</v>
      </c>
      <c r="C523" s="345"/>
      <c r="D523" s="350"/>
      <c r="E523" s="334"/>
      <c r="F523" s="334"/>
      <c r="G523" s="334"/>
      <c r="H523" s="334"/>
      <c r="I523" s="334"/>
      <c r="J523" s="334"/>
      <c r="K523" s="334"/>
      <c r="L523" s="334"/>
      <c r="M523" s="334"/>
      <c r="N523" s="334"/>
      <c r="O523" s="300"/>
      <c r="P523" s="334"/>
      <c r="Q523" s="334"/>
      <c r="R523" s="334"/>
      <c r="S523" s="350"/>
      <c r="T523" s="350"/>
      <c r="U523" s="350"/>
      <c r="V523" s="350"/>
      <c r="W523" s="334"/>
      <c r="X523" s="334"/>
      <c r="Y523" s="351"/>
      <c r="Z523" s="351"/>
      <c r="AA523" s="351"/>
      <c r="AB523" s="351"/>
      <c r="AC523" s="351"/>
      <c r="AD523" s="351"/>
      <c r="AE523" s="351"/>
      <c r="AF523" s="351"/>
      <c r="AG523" s="351"/>
      <c r="AH523" s="351"/>
      <c r="AI523" s="351"/>
      <c r="AJ523" s="351"/>
      <c r="AK523" s="351"/>
      <c r="AL523" s="351"/>
      <c r="AM523" s="407">
        <f>AM521-AM522</f>
        <v>0</v>
      </c>
    </row>
    <row r="524" spans="2:41" ht="15.5">
      <c r="B524" s="349"/>
      <c r="C524" s="345"/>
      <c r="D524" s="350"/>
      <c r="E524" s="334"/>
      <c r="F524" s="334"/>
      <c r="G524" s="334"/>
      <c r="H524" s="334"/>
      <c r="I524" s="334"/>
      <c r="J524" s="334"/>
      <c r="K524" s="334"/>
      <c r="L524" s="334"/>
      <c r="M524" s="334"/>
      <c r="N524" s="334"/>
      <c r="O524" s="300"/>
      <c r="P524" s="334"/>
      <c r="Q524" s="334"/>
      <c r="R524" s="334"/>
      <c r="S524" s="350"/>
      <c r="T524" s="350"/>
      <c r="U524" s="350"/>
      <c r="V524" s="350"/>
      <c r="W524" s="334"/>
      <c r="X524" s="334"/>
      <c r="Y524" s="351"/>
      <c r="Z524" s="351"/>
      <c r="AA524" s="351"/>
      <c r="AB524" s="351"/>
      <c r="AC524" s="351"/>
      <c r="AD524" s="351"/>
      <c r="AE524" s="351"/>
      <c r="AF524" s="351"/>
      <c r="AG524" s="351"/>
      <c r="AH524" s="351"/>
      <c r="AI524" s="351"/>
      <c r="AJ524" s="351"/>
      <c r="AK524" s="351"/>
      <c r="AL524" s="351"/>
      <c r="AM524" s="407"/>
    </row>
    <row r="525" spans="2:41" ht="15.5">
      <c r="B525" s="349"/>
      <c r="C525" s="345"/>
      <c r="D525" s="350"/>
      <c r="E525" s="334"/>
      <c r="F525" s="334"/>
      <c r="G525" s="334"/>
      <c r="H525" s="334"/>
      <c r="I525" s="334"/>
      <c r="J525" s="334"/>
      <c r="K525" s="334"/>
      <c r="L525" s="334"/>
      <c r="M525" s="334"/>
      <c r="N525" s="334"/>
      <c r="O525" s="300"/>
      <c r="P525" s="334"/>
      <c r="Q525" s="334"/>
      <c r="R525" s="334"/>
      <c r="S525" s="350"/>
      <c r="T525" s="350"/>
      <c r="U525" s="350"/>
      <c r="V525" s="350"/>
      <c r="W525" s="334"/>
      <c r="X525" s="334"/>
      <c r="Y525" s="351"/>
      <c r="Z525" s="351"/>
      <c r="AA525" s="351"/>
      <c r="AB525" s="351"/>
      <c r="AC525" s="351"/>
      <c r="AD525" s="351"/>
      <c r="AE525" s="351"/>
      <c r="AF525" s="351"/>
      <c r="AG525" s="351"/>
      <c r="AH525" s="351"/>
      <c r="AI525" s="351"/>
      <c r="AJ525" s="351"/>
      <c r="AK525" s="351"/>
      <c r="AL525" s="351"/>
      <c r="AM525" s="408"/>
    </row>
    <row r="526" spans="2:41" ht="15.5">
      <c r="B526" s="324" t="s">
        <v>201</v>
      </c>
      <c r="C526" s="350"/>
      <c r="D526" s="350"/>
      <c r="E526" s="334"/>
      <c r="F526" s="334"/>
      <c r="G526" s="334"/>
      <c r="H526" s="334"/>
      <c r="I526" s="334"/>
      <c r="J526" s="334"/>
      <c r="K526" s="334"/>
      <c r="L526" s="334"/>
      <c r="M526" s="334"/>
      <c r="N526" s="334"/>
      <c r="O526" s="300"/>
      <c r="P526" s="334"/>
      <c r="Q526" s="334"/>
      <c r="R526" s="334"/>
      <c r="S526" s="350"/>
      <c r="T526" s="345"/>
      <c r="U526" s="350"/>
      <c r="V526" s="350"/>
      <c r="W526" s="334"/>
      <c r="X526" s="334"/>
      <c r="Y526" s="291">
        <f>SUMPRODUCT(E408:E511,Y408:Y511)</f>
        <v>0</v>
      </c>
      <c r="Z526" s="291">
        <f>SUMPRODUCT(E408:E511,Z408:Z511)</f>
        <v>0</v>
      </c>
      <c r="AA526" s="291">
        <f>IF(AA407="kW",SUMPRODUCT(N408:N511,P408:P511,AA408:AA511),SUMPRODUCT(E408:E511,AA408:AA511))</f>
        <v>0</v>
      </c>
      <c r="AB526" s="291">
        <f>IF(AB407="kW",SUMPRODUCT(N408:N511,P408:P511,AB408:AB511),SUMPRODUCT(E408:E511,AB408:AB511))</f>
        <v>0</v>
      </c>
      <c r="AC526" s="291">
        <f>IF(AC407="kW",SUMPRODUCT(N408:N511,P408:P511,AC408:AC511),SUMPRODUCT(E408:E511,AC408:AC511))</f>
        <v>0</v>
      </c>
      <c r="AD526" s="291">
        <f>IF(AD407="kW",SUMPRODUCT(N408:N511,P408:P511,AD408:AD511),SUMPRODUCT(E408:E511, AD408:AD511))</f>
        <v>0</v>
      </c>
      <c r="AE526" s="291">
        <f>IF(AE407="kW",SUMPRODUCT(N408:N511,P408:P511,AE408:AE511),SUMPRODUCT(E408:E511,AE408:AE511))</f>
        <v>0</v>
      </c>
      <c r="AF526" s="291">
        <f>IF(AF407="kW",SUMPRODUCT(N408:N511,P408:P511,AF408:AF511),SUMPRODUCT(E408:E511,AF408:AF511))</f>
        <v>0</v>
      </c>
      <c r="AG526" s="291">
        <f>IF(AG407="kW",SUMPRODUCT(N408:N511,P408:P511,AG408:AG511),SUMPRODUCT(E408:E511,AG408:AG511))</f>
        <v>0</v>
      </c>
      <c r="AH526" s="291">
        <f>IF(AH407="kW",SUMPRODUCT(N408:N511,P408:P511,AH408:AH511),SUMPRODUCT(E408:E511,AH408:AH511))</f>
        <v>0</v>
      </c>
      <c r="AI526" s="291">
        <f>IF(AI407="kW",SUMPRODUCT(N408:N511,P408:P511,AI408:AI511),SUMPRODUCT(E408:E511,AI408:AI511))</f>
        <v>0</v>
      </c>
      <c r="AJ526" s="291">
        <f>IF(AJ407="kW",SUMPRODUCT(N408:N511,P408:P511,AJ408:AJ511),SUMPRODUCT(E408:E511,AJ408:AJ511))</f>
        <v>0</v>
      </c>
      <c r="AK526" s="291">
        <f>IF(AK407="kW",SUMPRODUCT(N408:N511,P408:P511,AK408:AK511),SUMPRODUCT(E408:E511,AK408:AK511))</f>
        <v>0</v>
      </c>
      <c r="AL526" s="291">
        <f>IF(AL407="kW",SUMPRODUCT(N408:N511,P408:P511,AL408:AL511),SUMPRODUCT(E408:E511,AL408:AL511))</f>
        <v>0</v>
      </c>
      <c r="AM526" s="353"/>
    </row>
    <row r="527" spans="2:41" ht="15.5">
      <c r="B527" s="324" t="s">
        <v>202</v>
      </c>
      <c r="C527" s="356"/>
      <c r="D527" s="279"/>
      <c r="E527" s="279"/>
      <c r="F527" s="279"/>
      <c r="G527" s="279"/>
      <c r="H527" s="279"/>
      <c r="I527" s="279"/>
      <c r="J527" s="279"/>
      <c r="K527" s="279"/>
      <c r="L527" s="279"/>
      <c r="M527" s="279"/>
      <c r="N527" s="279"/>
      <c r="O527" s="357"/>
      <c r="P527" s="279"/>
      <c r="Q527" s="279"/>
      <c r="R527" s="279"/>
      <c r="S527" s="304"/>
      <c r="T527" s="309"/>
      <c r="U527" s="309"/>
      <c r="V527" s="279"/>
      <c r="W527" s="279"/>
      <c r="X527" s="309"/>
      <c r="Y527" s="291">
        <f>SUMPRODUCT(F408:F511,Y408:Y511)</f>
        <v>0</v>
      </c>
      <c r="Z527" s="291">
        <f>SUMPRODUCT(F408:F511,Z408:Z511)</f>
        <v>0</v>
      </c>
      <c r="AA527" s="291">
        <f>IF(AA407="kW",SUMPRODUCT(N408:N511,Q408:Q511,AA408:AA511),SUMPRODUCT(F408:F511,AA408:AA511))</f>
        <v>0</v>
      </c>
      <c r="AB527" s="291">
        <f>IF(AB407="kW",SUMPRODUCT(N408:N511,Q408:Q511,AB408:AB511),SUMPRODUCT(F408:F511,AB408:AB511))</f>
        <v>0</v>
      </c>
      <c r="AC527" s="291">
        <f>IF(AC407="kW",SUMPRODUCT(N408:N511,Q408:Q511,AC408:AC511),SUMPRODUCT(F408:F511, AC408:AC511))</f>
        <v>0</v>
      </c>
      <c r="AD527" s="291">
        <f>IF(AD407="kW",SUMPRODUCT(N408:N511,Q408:Q511,AD408:AD511),SUMPRODUCT(F408:F511, AD408:AD511))</f>
        <v>0</v>
      </c>
      <c r="AE527" s="291">
        <f>IF(AE407="kW",SUMPRODUCT(N408:N511,Q408:Q511,AE408:AE511),SUMPRODUCT(F408:F511,AE408:AE511))</f>
        <v>0</v>
      </c>
      <c r="AF527" s="291">
        <f>IF(AF407="kW",SUMPRODUCT(N408:N511,Q408:Q511,AF408:AF511),SUMPRODUCT(F408:F511,AF408:AF511))</f>
        <v>0</v>
      </c>
      <c r="AG527" s="291">
        <f>IF(AG407="kW",SUMPRODUCT(N408:N511,Q408:Q511,AG408:AG511),SUMPRODUCT(F408:F511,AG408:AG511))</f>
        <v>0</v>
      </c>
      <c r="AH527" s="291">
        <f>IF(AH407="kW",SUMPRODUCT(N408:N511,Q408:Q511,AH408:AH511),SUMPRODUCT(F408:F511,AH408:AH511))</f>
        <v>0</v>
      </c>
      <c r="AI527" s="291">
        <f>IF(AI407="kW",SUMPRODUCT(N408:N511,Q408:Q511,AI408:AI511),SUMPRODUCT(F408:F511,AI408:AI511))</f>
        <v>0</v>
      </c>
      <c r="AJ527" s="291">
        <f>IF(AJ407="kW",SUMPRODUCT(N408:N511,Q408:Q511,AJ408:AJ511),SUMPRODUCT(F408:F511,AJ408:AJ511))</f>
        <v>0</v>
      </c>
      <c r="AK527" s="291">
        <f>IF(AK407="kW",SUMPRODUCT(N408:N511,Q408:Q511,AK408:AK511),SUMPRODUCT(F408:F511,AK408:AK511))</f>
        <v>0</v>
      </c>
      <c r="AL527" s="291">
        <f>IF(AL407="kW",SUMPRODUCT(N408:N511,Q408:Q511,AL408:AL511),SUMPRODUCT(F408:F511,AL408:AL511))</f>
        <v>0</v>
      </c>
      <c r="AM527" s="337"/>
    </row>
    <row r="528" spans="2:41" ht="15.5">
      <c r="B528" s="324" t="s">
        <v>203</v>
      </c>
      <c r="C528" s="356"/>
      <c r="D528" s="279"/>
      <c r="E528" s="279"/>
      <c r="F528" s="279"/>
      <c r="G528" s="279"/>
      <c r="H528" s="279"/>
      <c r="I528" s="279"/>
      <c r="J528" s="279"/>
      <c r="K528" s="279"/>
      <c r="L528" s="279"/>
      <c r="M528" s="279"/>
      <c r="N528" s="279"/>
      <c r="O528" s="357"/>
      <c r="P528" s="279"/>
      <c r="Q528" s="279"/>
      <c r="R528" s="279"/>
      <c r="S528" s="304"/>
      <c r="T528" s="309"/>
      <c r="U528" s="309"/>
      <c r="V528" s="279"/>
      <c r="W528" s="279"/>
      <c r="X528" s="309"/>
      <c r="Y528" s="291">
        <f>SUMPRODUCT(G408:G511,Y408:Y511)</f>
        <v>0</v>
      </c>
      <c r="Z528" s="291">
        <f>SUMPRODUCT(G408:G511,Z408:Z511)</f>
        <v>0</v>
      </c>
      <c r="AA528" s="291">
        <f>IF(AA407="kW",SUMPRODUCT(N408:N511,R408:R511,AA408:AA511),SUMPRODUCT(G408:G511,AA408:AA511))</f>
        <v>0</v>
      </c>
      <c r="AB528" s="291">
        <f>IF(AB407="kW",SUMPRODUCT(N408:N511,R408:R511,AB408:AB511),SUMPRODUCT(G408:G511,AB408:AB511))</f>
        <v>0</v>
      </c>
      <c r="AC528" s="291">
        <f>IF(AC407="kW",SUMPRODUCT(N408:N511,R408:R511,AC408:AC511),SUMPRODUCT(G408:G511, AC408:AC511))</f>
        <v>0</v>
      </c>
      <c r="AD528" s="291">
        <f>IF(AD407="kW",SUMPRODUCT(N408:N511,R408:R511,AD408:AD511),SUMPRODUCT(G408:G511, AD408:AD511))</f>
        <v>0</v>
      </c>
      <c r="AE528" s="291">
        <f>IF(AE407="kW",SUMPRODUCT(N408:N511,R408:R511,AE408:AE511),SUMPRODUCT(G408:G511,AE408:AE511))</f>
        <v>0</v>
      </c>
      <c r="AF528" s="291">
        <f>IF(AF407="kW",SUMPRODUCT(N408:N511,R408:R511,AF408:AF511),SUMPRODUCT(G408:G511,AF408:AF511))</f>
        <v>0</v>
      </c>
      <c r="AG528" s="291">
        <f>IF(AG407="kW",SUMPRODUCT(N408:N511,R408:R511,AG408:AG511),SUMPRODUCT(G408:G511,AG408:AG511))</f>
        <v>0</v>
      </c>
      <c r="AH528" s="291">
        <f>IF(AH407="kW",SUMPRODUCT(N408:N511,R408:R511,AH408:AH511),SUMPRODUCT(G408:G511,AH408:AH511))</f>
        <v>0</v>
      </c>
      <c r="AI528" s="291">
        <f>IF(AI407="kW",SUMPRODUCT(N408:N511,R408:R511,AI408:AI511),SUMPRODUCT(G408:G511,AI408:AI511))</f>
        <v>0</v>
      </c>
      <c r="AJ528" s="291">
        <f>IF(AJ407="kW",SUMPRODUCT(N408:N511,R408:R511,AJ408:AJ511),SUMPRODUCT(G408:G511,AJ408:AJ511))</f>
        <v>0</v>
      </c>
      <c r="AK528" s="291">
        <f>IF(AK407="kW",SUMPRODUCT(N408:N511,R408:R511,AK408:AK511),SUMPRODUCT(G408:G511,AK408:AK511))</f>
        <v>0</v>
      </c>
      <c r="AL528" s="291">
        <f>IF(AL407="kW",SUMPRODUCT(N408:N511,R408:R511,AL408:AL511),SUMPRODUCT(G408:G511,AL408:AL511))</f>
        <v>0</v>
      </c>
      <c r="AM528" s="337"/>
    </row>
    <row r="529" spans="2:39" ht="15.5">
      <c r="B529" s="324" t="s">
        <v>204</v>
      </c>
      <c r="C529" s="356"/>
      <c r="D529" s="279"/>
      <c r="E529" s="279"/>
      <c r="F529" s="279"/>
      <c r="G529" s="279"/>
      <c r="H529" s="279"/>
      <c r="I529" s="279"/>
      <c r="J529" s="279"/>
      <c r="K529" s="279"/>
      <c r="L529" s="279"/>
      <c r="M529" s="279"/>
      <c r="N529" s="279"/>
      <c r="O529" s="357"/>
      <c r="P529" s="279"/>
      <c r="Q529" s="279"/>
      <c r="R529" s="279"/>
      <c r="S529" s="304"/>
      <c r="T529" s="309"/>
      <c r="U529" s="309"/>
      <c r="V529" s="279"/>
      <c r="W529" s="279"/>
      <c r="X529" s="309"/>
      <c r="Y529" s="291">
        <f>SUMPRODUCT(H408:H511,Y408:Y511)</f>
        <v>1257877.979759532</v>
      </c>
      <c r="Z529" s="291">
        <f>SUMPRODUCT(H408:H511,Z408:Z511)</f>
        <v>557274.10807000007</v>
      </c>
      <c r="AA529" s="291">
        <f>IF(AA407="kW",SUMPRODUCT(N408:N511,S408:S511,AA408:AA511),SUMPRODUCT(H408:H511,AA408:AA511))</f>
        <v>2515.2936658199997</v>
      </c>
      <c r="AB529" s="291">
        <f>IF(AB407="kW",SUMPRODUCT(N408:N511,S408:S511,AB408:AB511),SUMPRODUCT(H408:H511,AB408:AB511))</f>
        <v>193.48412814</v>
      </c>
      <c r="AC529" s="291">
        <f>IF(AC407="kW",SUMPRODUCT(N408:N511,S408:S511,AC408:AC511),SUMPRODUCT(H408:H511, AC408:AC511))</f>
        <v>0</v>
      </c>
      <c r="AD529" s="291">
        <f>IF(AD407="kW",SUMPRODUCT(N408:N511,S408:S511,AD408:AD511),SUMPRODUCT(H408:H511, AD408:AD511))</f>
        <v>0</v>
      </c>
      <c r="AE529" s="291">
        <f>IF(AE407="kW",SUMPRODUCT(N408:N511,S408:S511,AE408:AE511),SUMPRODUCT(H408:H511,AE408:AE511))</f>
        <v>0</v>
      </c>
      <c r="AF529" s="291">
        <f>IF(AF407="kW",SUMPRODUCT(N408:N511,S408:S511,AF408:AF511),SUMPRODUCT(H408:H511,AF408:AF511))</f>
        <v>0</v>
      </c>
      <c r="AG529" s="291">
        <f>IF(AG407="kW",SUMPRODUCT(N408:N511,S408:S511,AG408:AG511),SUMPRODUCT(H408:H511,AG408:AG511))</f>
        <v>0</v>
      </c>
      <c r="AH529" s="291">
        <f>IF(AH407="kW",SUMPRODUCT(N408:N511,S408:S511,AH408:AH511),SUMPRODUCT(H408:H511,AH408:AH511))</f>
        <v>0</v>
      </c>
      <c r="AI529" s="291">
        <f>IF(AI407="kW",SUMPRODUCT(N408:N511,S408:S511,AI408:AI511),SUMPRODUCT(H408:H511,AI408:AI511))</f>
        <v>0</v>
      </c>
      <c r="AJ529" s="291">
        <f>IF(AJ407="kW",SUMPRODUCT(N408:N511,S408:S511,AJ408:AJ511),SUMPRODUCT(H408:H511,AJ408:AJ511))</f>
        <v>0</v>
      </c>
      <c r="AK529" s="291">
        <f>IF(AK407="kW",SUMPRODUCT(N408:N511,S408:S511,AK408:AK511),SUMPRODUCT(H408:H511,AK408:AK511))</f>
        <v>0</v>
      </c>
      <c r="AL529" s="291">
        <f>IF(AL407="kW",SUMPRODUCT(N408:N511,S408:S511,AL408:AL511),SUMPRODUCT(H408:H511,AL408:AL511))</f>
        <v>0</v>
      </c>
      <c r="AM529" s="337"/>
    </row>
    <row r="530" spans="2:39" ht="15.5">
      <c r="B530" s="324" t="s">
        <v>205</v>
      </c>
      <c r="C530" s="356"/>
      <c r="D530" s="279"/>
      <c r="E530" s="279"/>
      <c r="F530" s="279"/>
      <c r="G530" s="279"/>
      <c r="H530" s="279"/>
      <c r="I530" s="279"/>
      <c r="J530" s="279"/>
      <c r="K530" s="279"/>
      <c r="L530" s="279"/>
      <c r="M530" s="279"/>
      <c r="N530" s="279"/>
      <c r="O530" s="357"/>
      <c r="P530" s="279"/>
      <c r="Q530" s="279"/>
      <c r="R530" s="279"/>
      <c r="S530" s="304"/>
      <c r="T530" s="309"/>
      <c r="U530" s="309"/>
      <c r="V530" s="279"/>
      <c r="W530" s="279"/>
      <c r="X530" s="309"/>
      <c r="Y530" s="291">
        <f>SUMPRODUCT(I408:I511,Y408:Y511)</f>
        <v>0</v>
      </c>
      <c r="Z530" s="291">
        <f>SUMPRODUCT(I408:I511,Z408:Z511)</f>
        <v>0</v>
      </c>
      <c r="AA530" s="291">
        <f>IF(AA407="kW",SUMPRODUCT(N408:N511,T408:T511,AA408:AA511),SUMPRODUCT(I408:I511,AA408:AA511))</f>
        <v>0</v>
      </c>
      <c r="AB530" s="291">
        <f>IF(AB407="kW",SUMPRODUCT(N408:N511,T408:T511,AB408:AB511),SUMPRODUCT(I408:I511,AB408:AB511))</f>
        <v>0</v>
      </c>
      <c r="AC530" s="291">
        <f>IF(AC407="kW",SUMPRODUCT(N408:N511,T408:T511,AC408:AC511),SUMPRODUCT(I408:I511, AC408:AC511))</f>
        <v>0</v>
      </c>
      <c r="AD530" s="291">
        <f>IF(AD407="kW",SUMPRODUCT(N408:N511,T408:T511,AD408:AD511),SUMPRODUCT(I408:I511, AD408:AD511))</f>
        <v>0</v>
      </c>
      <c r="AE530" s="291">
        <f>IF(AE407="kW",SUMPRODUCT(N408:N511,T408:T511,AE408:AE511),SUMPRODUCT(I408:I511,AE408:AE511))</f>
        <v>0</v>
      </c>
      <c r="AF530" s="291">
        <f>IF(AF407="kW",SUMPRODUCT(N408:N511,T408:T511,AF408:AF511),SUMPRODUCT(I408:I511,AF408:AF511))</f>
        <v>0</v>
      </c>
      <c r="AG530" s="291">
        <f>IF(AG407="kW",SUMPRODUCT(N408:N511,T408:T511,AG408:AG511),SUMPRODUCT(I408:I511,AG408:AG511))</f>
        <v>0</v>
      </c>
      <c r="AH530" s="291">
        <f>IF(AH407="kW",SUMPRODUCT(N408:N511,T408:T511,AH408:AH511),SUMPRODUCT(I408:I511,AH408:AH511))</f>
        <v>0</v>
      </c>
      <c r="AI530" s="291">
        <f>IF(AI407="kW",SUMPRODUCT(N408:N511,T408:T511,AI408:AI511),SUMPRODUCT(I408:I511,AI408:AI511))</f>
        <v>0</v>
      </c>
      <c r="AJ530" s="291">
        <f>IF(AJ407="kW",SUMPRODUCT(N408:N511,T408:T511,AJ408:AJ511),SUMPRODUCT(I408:I511,AJ408:AJ511))</f>
        <v>0</v>
      </c>
      <c r="AK530" s="291">
        <f>IF(AK407="kW",SUMPRODUCT(N408:N511,T408:T511,AK408:AK511),SUMPRODUCT(I408:I511,AK408:AK511))</f>
        <v>0</v>
      </c>
      <c r="AL530" s="291">
        <f>IF(AL407="kW",SUMPRODUCT(N408:N511,T408:T511,AL408:AL511),SUMPRODUCT(I408:I511,AL408:AL511))</f>
        <v>0</v>
      </c>
      <c r="AM530" s="337"/>
    </row>
    <row r="531" spans="2:39" ht="15.5">
      <c r="B531" s="381" t="s">
        <v>206</v>
      </c>
      <c r="C531" s="359"/>
      <c r="D531" s="384"/>
      <c r="E531" s="384"/>
      <c r="F531" s="384"/>
      <c r="G531" s="384"/>
      <c r="H531" s="384"/>
      <c r="I531" s="384"/>
      <c r="J531" s="384"/>
      <c r="K531" s="384"/>
      <c r="L531" s="384"/>
      <c r="M531" s="384"/>
      <c r="N531" s="384"/>
      <c r="O531" s="383"/>
      <c r="P531" s="384"/>
      <c r="Q531" s="384"/>
      <c r="R531" s="384"/>
      <c r="S531" s="364"/>
      <c r="T531" s="385"/>
      <c r="U531" s="385"/>
      <c r="V531" s="384"/>
      <c r="W531" s="384"/>
      <c r="X531" s="385"/>
      <c r="Y531" s="326">
        <f>SUMPRODUCT(J408:J511,Y408:Y511)</f>
        <v>0</v>
      </c>
      <c r="Z531" s="326">
        <f>SUMPRODUCT(J408:J511,Z408:Z511)</f>
        <v>0</v>
      </c>
      <c r="AA531" s="326">
        <f>IF(AA407="kW",SUMPRODUCT(N408:N511,U408:U511,AA408:AA511),SUMPRODUCT(J408:J511,AA408:AA511))</f>
        <v>0</v>
      </c>
      <c r="AB531" s="326">
        <f>IF(AB407="kW",SUMPRODUCT(N408:N511,U408:U511,AB408:AB511),SUMPRODUCT(J408:J511,AB408:AB511))</f>
        <v>0</v>
      </c>
      <c r="AC531" s="326">
        <f>IF(AC407="kW",SUMPRODUCT(N408:N511,U408:U511,AC408:AC511),SUMPRODUCT(J408:J511, AC408:AC511))</f>
        <v>0</v>
      </c>
      <c r="AD531" s="326">
        <f>IF(AD407="kW",SUMPRODUCT(N408:N511,U408:U511,AD408:AD511),SUMPRODUCT(J408:J511, AD408:AD511))</f>
        <v>0</v>
      </c>
      <c r="AE531" s="326">
        <f>IF(AE407="kW",SUMPRODUCT(N408:N511,U408:U511,AE408:AE511),SUMPRODUCT(J408:J511,AE408:AE511))</f>
        <v>0</v>
      </c>
      <c r="AF531" s="326">
        <f>IF(AF407="kW",SUMPRODUCT(N408:N511,U408:U511,AF408:AF511),SUMPRODUCT(J408:J511,AF408:AF511))</f>
        <v>0</v>
      </c>
      <c r="AG531" s="326">
        <f>IF(AG407="kW",SUMPRODUCT(N408:N511,U408:U511,AG408:AG511),SUMPRODUCT(J408:J511,AG408:AG511))</f>
        <v>0</v>
      </c>
      <c r="AH531" s="326">
        <f>IF(AH407="kW",SUMPRODUCT(N408:N511,U408:U511,AH408:AH511),SUMPRODUCT(J408:J511,AH408:AH511))</f>
        <v>0</v>
      </c>
      <c r="AI531" s="326">
        <f>IF(AI407="kW",SUMPRODUCT(N408:N511,U408:U511,AI408:AI511),SUMPRODUCT(J408:J511,AI408:AI511))</f>
        <v>0</v>
      </c>
      <c r="AJ531" s="326">
        <f>IF(AJ407="kW",SUMPRODUCT(N408:N511,U408:U511,AJ408:AJ511),SUMPRODUCT(J408:J511,AJ408:AJ511))</f>
        <v>0</v>
      </c>
      <c r="AK531" s="326">
        <f>IF(AK407="kW",SUMPRODUCT(N408:N511,U408:U511,AK408:AK511),SUMPRODUCT(J408:J511,AK408:AK511))</f>
        <v>0</v>
      </c>
      <c r="AL531" s="326">
        <f>IF(AL407="kW",SUMPRODUCT(N408:N511,U408:U511,AL408:AL511),SUMPRODUCT(J408:J511,AL408:AL511))</f>
        <v>0</v>
      </c>
      <c r="AM531" s="386"/>
    </row>
    <row r="532" spans="2:39" ht="22.5" customHeight="1">
      <c r="B532" s="368" t="s">
        <v>583</v>
      </c>
      <c r="C532" s="387"/>
      <c r="D532" s="388"/>
      <c r="E532" s="388"/>
      <c r="F532" s="388"/>
      <c r="G532" s="388"/>
      <c r="H532" s="388"/>
      <c r="I532" s="388"/>
      <c r="J532" s="388"/>
      <c r="K532" s="388"/>
      <c r="L532" s="388"/>
      <c r="M532" s="388"/>
      <c r="N532" s="388"/>
      <c r="O532" s="388"/>
      <c r="P532" s="388"/>
      <c r="Q532" s="388"/>
      <c r="R532" s="388"/>
      <c r="S532" s="371"/>
      <c r="T532" s="372"/>
      <c r="U532" s="388"/>
      <c r="V532" s="388"/>
      <c r="W532" s="388"/>
      <c r="X532" s="388"/>
      <c r="Y532" s="409"/>
      <c r="Z532" s="409"/>
      <c r="AA532" s="409"/>
      <c r="AB532" s="409"/>
      <c r="AC532" s="409"/>
      <c r="AD532" s="409"/>
      <c r="AE532" s="409"/>
      <c r="AF532" s="409"/>
      <c r="AG532" s="409"/>
      <c r="AH532" s="409"/>
      <c r="AI532" s="409"/>
      <c r="AJ532" s="409"/>
      <c r="AK532" s="409"/>
      <c r="AL532" s="409"/>
      <c r="AM532" s="389"/>
    </row>
    <row r="534" spans="2:39" ht="14.5">
      <c r="B534" s="591" t="s">
        <v>525</v>
      </c>
    </row>
  </sheetData>
  <sheetProtection formatCells="0" formatColumns="0" formatRows="0" insertColumns="0" insertRows="0" insertHyperlinks="0" deleteColumns="0" deleteRows="0" sort="0" autoFilter="0" pivotTables="0"/>
  <mergeCells count="33">
    <mergeCell ref="B3:B4"/>
    <mergeCell ref="B7:B8"/>
    <mergeCell ref="B13:B14"/>
    <mergeCell ref="C8:X8"/>
    <mergeCell ref="C9:X9"/>
    <mergeCell ref="C10:X10"/>
    <mergeCell ref="C11:X11"/>
    <mergeCell ref="B19:B20"/>
    <mergeCell ref="C19:C20"/>
    <mergeCell ref="B147:B148"/>
    <mergeCell ref="C147:C148"/>
    <mergeCell ref="E147:M147"/>
    <mergeCell ref="P147:X147"/>
    <mergeCell ref="C5:D5"/>
    <mergeCell ref="C7:X7"/>
    <mergeCell ref="Y19:AM19"/>
    <mergeCell ref="Y147:AM147"/>
    <mergeCell ref="P19:X19"/>
    <mergeCell ref="E19:M19"/>
    <mergeCell ref="N19:N20"/>
    <mergeCell ref="N147:N148"/>
    <mergeCell ref="Y276:AM276"/>
    <mergeCell ref="Y405:AM405"/>
    <mergeCell ref="B276:B277"/>
    <mergeCell ref="C276:C277"/>
    <mergeCell ref="E276:M276"/>
    <mergeCell ref="N276:N277"/>
    <mergeCell ref="P276:X276"/>
    <mergeCell ref="B405:B406"/>
    <mergeCell ref="C405:C406"/>
    <mergeCell ref="E405:M405"/>
    <mergeCell ref="N405:N406"/>
    <mergeCell ref="P405:X405"/>
  </mergeCells>
  <hyperlinks>
    <hyperlink ref="D404" location="'4.  2011-2014 LRAM'!A1" display="Return to Top" xr:uid="{00000000-0004-0000-0900-000000000000}"/>
    <hyperlink ref="C13" location="Table_4_a.__2011_Lost_Revenues_Work_Form" display="Table 4-a.  2011 Lost Revenues" xr:uid="{00000000-0004-0000-0900-000001000000}"/>
    <hyperlink ref="C14" location="Table_4_b.__2012_Lost_Revenues_Work_Form" display="Table 4-b.  2012 Lost Revenues" xr:uid="{00000000-0004-0000-0900-000002000000}"/>
    <hyperlink ref="C15" location="Table_4_c.__2013_Lost_Revenues_Work_Form" display="Table 4-c.  2013 Lost Revenues" xr:uid="{00000000-0004-0000-0900-000003000000}"/>
    <hyperlink ref="C16" location="Table_4_d.__2014_Lost_Revenues_Work_Form" display="Table 4-d.  2014 Lost Revenues " xr:uid="{00000000-0004-0000-0900-000004000000}"/>
    <hyperlink ref="D146" location="'4.  2011-2014 LRAM'!A1" display="Return to top" xr:uid="{00000000-0004-0000-0900-000005000000}"/>
    <hyperlink ref="D275" location="'4.  2011-2014 LRAM'!A1" display="Return to top" xr:uid="{00000000-0004-0000-0900-000006000000}"/>
    <hyperlink ref="B534" location="'4.  2011-2014 LRAM'!A1" display="Return to top" xr:uid="{00000000-0004-0000-0900-000007000000}"/>
  </hyperlinks>
  <pageMargins left="0.23622047244094491" right="0.23622047244094491" top="0.47244094488188981" bottom="0.47244094488188981" header="0.15748031496062992" footer="0.15748031496062992"/>
  <pageSetup paperSize="17" scale="38" fitToHeight="0" orientation="landscape" cellComments="asDisplayed" r:id="rId1"/>
  <headerFooter>
    <oddHeader>&amp;L&amp;G</oddHeader>
    <oddFooter>&amp;R&amp;P of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3:AO1130"/>
  <sheetViews>
    <sheetView topLeftCell="A580" zoomScale="50" zoomScaleNormal="50" workbookViewId="0">
      <pane xSplit="2" topLeftCell="C1" activePane="topRight" state="frozen"/>
      <selection activeCell="C51" sqref="A1:P51"/>
      <selection pane="topRight" activeCell="Y583" sqref="Y583:AM583"/>
    </sheetView>
  </sheetViews>
  <sheetFormatPr defaultColWidth="9.08984375" defaultRowHeight="14.5" outlineLevelRow="1" outlineLevelCol="1"/>
  <cols>
    <col min="1" max="1" width="4.54296875" style="518" customWidth="1"/>
    <col min="2" max="2" width="44.08984375" style="427" customWidth="1"/>
    <col min="3" max="3" width="13.453125" style="427" customWidth="1"/>
    <col min="4" max="4" width="17" style="427" customWidth="1"/>
    <col min="5" max="5" width="9.08984375" style="427" customWidth="1" outlineLevel="1"/>
    <col min="6" max="6" width="12.81640625" style="427" bestFit="1" customWidth="1" outlineLevel="1"/>
    <col min="7" max="13" width="9.08984375" style="427" customWidth="1" outlineLevel="1"/>
    <col min="14" max="14" width="13.54296875" style="427" customWidth="1" outlineLevel="1"/>
    <col min="15" max="15" width="15.6328125" style="427" customWidth="1"/>
    <col min="16" max="24" width="9.08984375" style="427" customWidth="1" outlineLevel="1"/>
    <col min="25" max="25" width="16.54296875" style="427" customWidth="1"/>
    <col min="26" max="27" width="15" style="427" customWidth="1"/>
    <col min="28" max="28" width="17.6328125" style="427" customWidth="1"/>
    <col min="29" max="29" width="19.6328125" style="427" customWidth="1"/>
    <col min="30" max="30" width="18.6328125" style="427" hidden="1" customWidth="1"/>
    <col min="31" max="35" width="14.90625" style="427" hidden="1" customWidth="1"/>
    <col min="36" max="38" width="17.36328125" style="427" hidden="1" customWidth="1"/>
    <col min="39" max="39" width="14.54296875" style="427" customWidth="1"/>
    <col min="40" max="40" width="11.6328125" style="427" customWidth="1"/>
    <col min="41" max="16384" width="9.08984375" style="427"/>
  </cols>
  <sheetData>
    <row r="13" spans="2:39" ht="15" thickBot="1"/>
    <row r="14" spans="2:39" ht="26.25" customHeight="1" thickBot="1">
      <c r="B14" s="882" t="s">
        <v>171</v>
      </c>
      <c r="C14" s="257" t="s">
        <v>175</v>
      </c>
      <c r="D14" s="502"/>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265"/>
      <c r="AL14" s="265"/>
      <c r="AM14" s="265"/>
    </row>
    <row r="15" spans="2:39" ht="26.25" customHeight="1" thickBot="1">
      <c r="B15" s="882"/>
      <c r="C15" s="261" t="s">
        <v>172</v>
      </c>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265"/>
      <c r="AL15" s="265"/>
      <c r="AM15" s="265"/>
    </row>
    <row r="16" spans="2:39" ht="28.5" customHeight="1" thickBot="1">
      <c r="B16" s="882"/>
      <c r="C16" s="859" t="s">
        <v>550</v>
      </c>
      <c r="D16" s="860"/>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265"/>
      <c r="AL16" s="265"/>
      <c r="AM16" s="265"/>
    </row>
    <row r="17" spans="2:39" ht="15.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row>
    <row r="18" spans="2:39" ht="71.25" customHeight="1">
      <c r="B18" s="882" t="s">
        <v>504</v>
      </c>
      <c r="C18" s="881" t="s">
        <v>687</v>
      </c>
      <c r="D18" s="881"/>
      <c r="E18" s="881"/>
      <c r="F18" s="881"/>
      <c r="G18" s="881"/>
      <c r="H18" s="881"/>
      <c r="I18" s="881"/>
      <c r="J18" s="881"/>
      <c r="K18" s="881"/>
      <c r="L18" s="881"/>
      <c r="M18" s="881"/>
      <c r="N18" s="881"/>
      <c r="O18" s="881"/>
      <c r="P18" s="881"/>
      <c r="Q18" s="881"/>
      <c r="R18" s="881"/>
      <c r="S18" s="881"/>
      <c r="T18" s="881"/>
      <c r="U18" s="881"/>
      <c r="V18" s="881"/>
      <c r="W18" s="881"/>
      <c r="X18" s="881"/>
      <c r="Y18" s="602"/>
      <c r="Z18" s="602"/>
      <c r="AA18" s="602"/>
      <c r="AB18" s="602"/>
      <c r="AC18" s="602"/>
      <c r="AD18" s="602"/>
      <c r="AE18" s="270"/>
      <c r="AF18" s="265"/>
      <c r="AG18" s="265"/>
      <c r="AH18" s="265"/>
      <c r="AI18" s="265"/>
      <c r="AJ18" s="265"/>
      <c r="AK18" s="265"/>
      <c r="AL18" s="265"/>
      <c r="AM18" s="265"/>
    </row>
    <row r="19" spans="2:39" ht="45.75" customHeight="1">
      <c r="B19" s="882"/>
      <c r="C19" s="881" t="s">
        <v>566</v>
      </c>
      <c r="D19" s="881"/>
      <c r="E19" s="881"/>
      <c r="F19" s="881"/>
      <c r="G19" s="881"/>
      <c r="H19" s="881"/>
      <c r="I19" s="881"/>
      <c r="J19" s="881"/>
      <c r="K19" s="881"/>
      <c r="L19" s="881"/>
      <c r="M19" s="881"/>
      <c r="N19" s="881"/>
      <c r="O19" s="881"/>
      <c r="P19" s="881"/>
      <c r="Q19" s="881"/>
      <c r="R19" s="881"/>
      <c r="S19" s="881"/>
      <c r="T19" s="881"/>
      <c r="U19" s="881"/>
      <c r="V19" s="881"/>
      <c r="W19" s="881"/>
      <c r="X19" s="881"/>
      <c r="Y19" s="602"/>
      <c r="Z19" s="602"/>
      <c r="AA19" s="602"/>
      <c r="AB19" s="602"/>
      <c r="AC19" s="602"/>
      <c r="AD19" s="602"/>
      <c r="AE19" s="270"/>
      <c r="AF19" s="265"/>
      <c r="AG19" s="265"/>
      <c r="AH19" s="265"/>
      <c r="AI19" s="265"/>
      <c r="AJ19" s="265"/>
      <c r="AK19" s="265"/>
      <c r="AL19" s="265"/>
      <c r="AM19" s="265"/>
    </row>
    <row r="20" spans="2:39" ht="62.25" customHeight="1">
      <c r="B20" s="273"/>
      <c r="C20" s="881" t="s">
        <v>564</v>
      </c>
      <c r="D20" s="881"/>
      <c r="E20" s="881"/>
      <c r="F20" s="881"/>
      <c r="G20" s="881"/>
      <c r="H20" s="881"/>
      <c r="I20" s="881"/>
      <c r="J20" s="881"/>
      <c r="K20" s="881"/>
      <c r="L20" s="881"/>
      <c r="M20" s="881"/>
      <c r="N20" s="881"/>
      <c r="O20" s="881"/>
      <c r="P20" s="881"/>
      <c r="Q20" s="881"/>
      <c r="R20" s="881"/>
      <c r="S20" s="881"/>
      <c r="T20" s="881"/>
      <c r="U20" s="881"/>
      <c r="V20" s="881"/>
      <c r="W20" s="881"/>
      <c r="X20" s="881"/>
      <c r="Y20" s="602"/>
      <c r="Z20" s="602"/>
      <c r="AA20" s="602"/>
      <c r="AB20" s="602"/>
      <c r="AC20" s="602"/>
      <c r="AD20" s="602"/>
      <c r="AE20" s="428"/>
      <c r="AF20" s="265"/>
      <c r="AG20" s="265"/>
      <c r="AH20" s="265"/>
      <c r="AI20" s="265"/>
      <c r="AJ20" s="265"/>
      <c r="AK20" s="265"/>
      <c r="AL20" s="265"/>
      <c r="AM20" s="265"/>
    </row>
    <row r="21" spans="2:39" ht="37.5" customHeight="1">
      <c r="B21" s="273"/>
      <c r="C21" s="881" t="s">
        <v>630</v>
      </c>
      <c r="D21" s="881"/>
      <c r="E21" s="881"/>
      <c r="F21" s="881"/>
      <c r="G21" s="881"/>
      <c r="H21" s="881"/>
      <c r="I21" s="881"/>
      <c r="J21" s="881"/>
      <c r="K21" s="881"/>
      <c r="L21" s="881"/>
      <c r="M21" s="881"/>
      <c r="N21" s="881"/>
      <c r="O21" s="881"/>
      <c r="P21" s="881"/>
      <c r="Q21" s="881"/>
      <c r="R21" s="881"/>
      <c r="S21" s="881"/>
      <c r="T21" s="881"/>
      <c r="U21" s="881"/>
      <c r="V21" s="881"/>
      <c r="W21" s="881"/>
      <c r="X21" s="881"/>
      <c r="Y21" s="602"/>
      <c r="Z21" s="602"/>
      <c r="AA21" s="602"/>
      <c r="AB21" s="602"/>
      <c r="AC21" s="602"/>
      <c r="AD21" s="602"/>
      <c r="AE21" s="276"/>
      <c r="AF21" s="265"/>
      <c r="AG21" s="265"/>
      <c r="AH21" s="265"/>
      <c r="AI21" s="265"/>
      <c r="AJ21" s="265"/>
      <c r="AK21" s="265"/>
      <c r="AL21" s="265"/>
      <c r="AM21" s="265"/>
    </row>
    <row r="22" spans="2:39" ht="54.75" customHeight="1">
      <c r="B22" s="273"/>
      <c r="C22" s="881" t="s">
        <v>614</v>
      </c>
      <c r="D22" s="881"/>
      <c r="E22" s="881"/>
      <c r="F22" s="881"/>
      <c r="G22" s="881"/>
      <c r="H22" s="881"/>
      <c r="I22" s="881"/>
      <c r="J22" s="881"/>
      <c r="K22" s="881"/>
      <c r="L22" s="881"/>
      <c r="M22" s="881"/>
      <c r="N22" s="881"/>
      <c r="O22" s="881"/>
      <c r="P22" s="881"/>
      <c r="Q22" s="881"/>
      <c r="R22" s="881"/>
      <c r="S22" s="881"/>
      <c r="T22" s="881"/>
      <c r="U22" s="881"/>
      <c r="V22" s="881"/>
      <c r="W22" s="881"/>
      <c r="X22" s="881"/>
      <c r="Y22" s="602"/>
      <c r="Z22" s="602"/>
      <c r="AA22" s="602"/>
      <c r="AB22" s="602"/>
      <c r="AC22" s="602"/>
      <c r="AD22" s="602"/>
      <c r="AE22" s="428"/>
      <c r="AF22" s="265"/>
      <c r="AG22" s="265"/>
      <c r="AH22" s="265"/>
      <c r="AI22" s="265"/>
      <c r="AJ22" s="265"/>
      <c r="AK22" s="265"/>
      <c r="AL22" s="265"/>
      <c r="AM22" s="265"/>
    </row>
    <row r="23" spans="2:39" ht="15.5">
      <c r="B23" s="273"/>
      <c r="C23" s="276"/>
      <c r="D23" s="276"/>
      <c r="E23" s="276"/>
      <c r="F23" s="276"/>
      <c r="G23" s="276"/>
      <c r="H23" s="276"/>
      <c r="I23" s="276"/>
      <c r="J23" s="276"/>
      <c r="K23" s="276"/>
      <c r="L23" s="276"/>
      <c r="M23" s="276"/>
      <c r="N23" s="276"/>
      <c r="O23" s="276"/>
      <c r="P23" s="276"/>
      <c r="Q23" s="276"/>
      <c r="R23" s="276"/>
      <c r="S23" s="276"/>
      <c r="T23" s="276"/>
      <c r="U23" s="276"/>
      <c r="V23" s="276"/>
      <c r="W23" s="276"/>
      <c r="X23" s="276"/>
      <c r="Y23" s="276"/>
      <c r="Z23" s="276"/>
      <c r="AA23" s="276"/>
      <c r="AB23" s="276"/>
      <c r="AC23" s="276"/>
      <c r="AD23" s="276"/>
      <c r="AE23" s="276"/>
      <c r="AF23" s="265"/>
      <c r="AG23" s="265"/>
      <c r="AH23" s="265"/>
      <c r="AI23" s="265"/>
      <c r="AJ23" s="265"/>
      <c r="AK23" s="265"/>
      <c r="AL23" s="265"/>
      <c r="AM23" s="265"/>
    </row>
    <row r="24" spans="2:39" ht="15.5">
      <c r="B24" s="882" t="s">
        <v>526</v>
      </c>
      <c r="C24" s="592" t="s">
        <v>528</v>
      </c>
      <c r="D24" s="276"/>
      <c r="E24" s="276"/>
      <c r="F24" s="276"/>
      <c r="G24" s="276"/>
      <c r="H24" s="276"/>
      <c r="I24" s="276"/>
      <c r="J24" s="276"/>
      <c r="K24" s="276"/>
      <c r="L24" s="276"/>
      <c r="M24" s="276"/>
      <c r="N24" s="276"/>
      <c r="O24" s="276"/>
      <c r="P24" s="276"/>
      <c r="Q24" s="276"/>
      <c r="R24" s="276"/>
      <c r="S24" s="276"/>
      <c r="T24" s="276"/>
      <c r="U24" s="276"/>
      <c r="V24" s="276"/>
      <c r="W24" s="276"/>
      <c r="X24" s="276"/>
      <c r="Y24" s="276"/>
      <c r="Z24" s="276"/>
      <c r="AA24" s="276"/>
      <c r="AB24" s="276"/>
      <c r="AC24" s="276"/>
      <c r="AD24" s="276"/>
      <c r="AE24" s="276"/>
      <c r="AF24" s="265"/>
      <c r="AG24" s="265"/>
      <c r="AH24" s="265"/>
      <c r="AI24" s="265"/>
      <c r="AJ24" s="265"/>
      <c r="AK24" s="265"/>
      <c r="AL24" s="265"/>
      <c r="AM24" s="265"/>
    </row>
    <row r="25" spans="2:39" ht="15.5">
      <c r="B25" s="882"/>
      <c r="C25" s="592" t="s">
        <v>529</v>
      </c>
      <c r="D25" s="276"/>
      <c r="E25" s="276"/>
      <c r="F25" s="276"/>
      <c r="G25" s="276"/>
      <c r="H25" s="276"/>
      <c r="I25" s="276"/>
      <c r="J25" s="276"/>
      <c r="K25" s="276"/>
      <c r="L25" s="276"/>
      <c r="M25" s="276"/>
      <c r="N25" s="276"/>
      <c r="O25" s="276"/>
      <c r="P25" s="276"/>
      <c r="Q25" s="276"/>
      <c r="R25" s="276"/>
      <c r="S25" s="276"/>
      <c r="T25" s="276"/>
      <c r="U25" s="276"/>
      <c r="V25" s="276"/>
      <c r="W25" s="276"/>
      <c r="X25" s="276"/>
      <c r="Y25" s="276"/>
      <c r="Z25" s="276"/>
      <c r="AA25" s="276"/>
      <c r="AB25" s="276"/>
      <c r="AC25" s="276"/>
      <c r="AD25" s="276"/>
      <c r="AE25" s="276"/>
      <c r="AF25" s="265"/>
      <c r="AG25" s="265"/>
      <c r="AH25" s="265"/>
      <c r="AI25" s="265"/>
      <c r="AJ25" s="265"/>
      <c r="AK25" s="265"/>
      <c r="AL25" s="265"/>
      <c r="AM25" s="265"/>
    </row>
    <row r="26" spans="2:39" ht="15.5">
      <c r="B26" s="535"/>
      <c r="C26" s="592" t="s">
        <v>530</v>
      </c>
      <c r="D26" s="276"/>
      <c r="E26" s="276"/>
      <c r="F26" s="276"/>
      <c r="G26" s="276"/>
      <c r="H26" s="276"/>
      <c r="I26" s="276"/>
      <c r="J26" s="276"/>
      <c r="K26" s="276"/>
      <c r="L26" s="276"/>
      <c r="M26" s="276"/>
      <c r="N26" s="276"/>
      <c r="O26" s="276"/>
      <c r="P26" s="276"/>
      <c r="Q26" s="276"/>
      <c r="R26" s="276"/>
      <c r="S26" s="276"/>
      <c r="T26" s="276"/>
      <c r="U26" s="276"/>
      <c r="V26" s="276"/>
      <c r="W26" s="276"/>
      <c r="X26" s="276"/>
      <c r="Y26" s="276"/>
      <c r="Z26" s="276"/>
      <c r="AA26" s="276"/>
      <c r="AB26" s="276"/>
      <c r="AC26" s="276"/>
      <c r="AD26" s="276"/>
      <c r="AE26" s="276"/>
      <c r="AF26" s="265"/>
      <c r="AG26" s="265"/>
      <c r="AH26" s="265"/>
      <c r="AI26" s="265"/>
      <c r="AJ26" s="265"/>
      <c r="AK26" s="265"/>
      <c r="AL26" s="265"/>
      <c r="AM26" s="265"/>
    </row>
    <row r="27" spans="2:39" ht="15.5">
      <c r="B27" s="535"/>
      <c r="C27" s="592" t="s">
        <v>531</v>
      </c>
      <c r="D27" s="276"/>
      <c r="E27" s="276"/>
      <c r="F27" s="276"/>
      <c r="G27" s="276"/>
      <c r="H27" s="276"/>
      <c r="I27" s="276"/>
      <c r="J27" s="276"/>
      <c r="K27" s="276"/>
      <c r="L27" s="276"/>
      <c r="M27" s="276"/>
      <c r="N27" s="276"/>
      <c r="O27" s="276"/>
      <c r="P27" s="276"/>
      <c r="Q27" s="276"/>
      <c r="R27" s="276"/>
      <c r="S27" s="276"/>
      <c r="T27" s="276"/>
      <c r="U27" s="276"/>
      <c r="V27" s="276"/>
      <c r="W27" s="276"/>
      <c r="X27" s="276"/>
      <c r="Y27" s="276"/>
      <c r="Z27" s="276"/>
      <c r="AA27" s="276"/>
      <c r="AB27" s="276"/>
      <c r="AC27" s="276"/>
      <c r="AD27" s="276"/>
      <c r="AE27" s="276"/>
      <c r="AF27" s="265"/>
      <c r="AG27" s="265"/>
      <c r="AH27" s="265"/>
      <c r="AI27" s="265"/>
      <c r="AJ27" s="265"/>
      <c r="AK27" s="265"/>
      <c r="AL27" s="265"/>
      <c r="AM27" s="265"/>
    </row>
    <row r="28" spans="2:39" ht="15.5">
      <c r="B28" s="535"/>
      <c r="C28" s="592" t="s">
        <v>532</v>
      </c>
      <c r="D28" s="276"/>
      <c r="E28" s="276"/>
      <c r="F28" s="276"/>
      <c r="G28" s="276"/>
      <c r="H28" s="276"/>
      <c r="I28" s="276"/>
      <c r="J28" s="276"/>
      <c r="K28" s="276"/>
      <c r="L28" s="276"/>
      <c r="M28" s="276"/>
      <c r="N28" s="276"/>
      <c r="O28" s="276"/>
      <c r="P28" s="276"/>
      <c r="Q28" s="276"/>
      <c r="R28" s="276"/>
      <c r="S28" s="276"/>
      <c r="T28" s="276"/>
      <c r="U28" s="276"/>
      <c r="V28" s="276"/>
      <c r="W28" s="276"/>
      <c r="X28" s="276"/>
      <c r="Y28" s="276"/>
      <c r="Z28" s="276"/>
      <c r="AA28" s="276"/>
      <c r="AB28" s="276"/>
      <c r="AC28" s="276"/>
      <c r="AD28" s="276"/>
      <c r="AE28" s="276"/>
      <c r="AF28" s="265"/>
      <c r="AG28" s="265"/>
      <c r="AH28" s="265"/>
      <c r="AI28" s="265"/>
      <c r="AJ28" s="265"/>
      <c r="AK28" s="265"/>
      <c r="AL28" s="265"/>
      <c r="AM28" s="265"/>
    </row>
    <row r="29" spans="2:39" ht="15.5">
      <c r="B29" s="535"/>
      <c r="C29" s="592" t="s">
        <v>533</v>
      </c>
      <c r="D29" s="276"/>
      <c r="E29" s="276"/>
      <c r="F29" s="276"/>
      <c r="G29" s="276"/>
      <c r="H29" s="276"/>
      <c r="I29" s="276"/>
      <c r="J29" s="276"/>
      <c r="K29" s="276"/>
      <c r="L29" s="276"/>
      <c r="M29" s="276"/>
      <c r="N29" s="276"/>
      <c r="O29" s="276"/>
      <c r="P29" s="276"/>
      <c r="Q29" s="276"/>
      <c r="R29" s="276"/>
      <c r="S29" s="276"/>
      <c r="T29" s="276"/>
      <c r="U29" s="276"/>
      <c r="V29" s="276"/>
      <c r="W29" s="276"/>
      <c r="X29" s="276"/>
      <c r="Y29" s="276"/>
      <c r="Z29" s="276"/>
      <c r="AA29" s="276"/>
      <c r="AB29" s="276"/>
      <c r="AC29" s="276"/>
      <c r="AD29" s="276"/>
      <c r="AE29" s="276"/>
      <c r="AF29" s="265"/>
      <c r="AG29" s="265"/>
      <c r="AH29" s="265"/>
      <c r="AI29" s="265"/>
      <c r="AJ29" s="265"/>
      <c r="AK29" s="265"/>
      <c r="AL29" s="265"/>
      <c r="AM29" s="265"/>
    </row>
    <row r="30" spans="2:39" ht="15.5">
      <c r="B30" s="535"/>
      <c r="C30" s="276"/>
      <c r="D30" s="276"/>
      <c r="E30" s="276"/>
      <c r="F30" s="276"/>
      <c r="G30" s="276"/>
      <c r="H30" s="276"/>
      <c r="I30" s="276"/>
      <c r="J30" s="276"/>
      <c r="K30" s="276"/>
      <c r="L30" s="276"/>
      <c r="M30" s="276"/>
      <c r="N30" s="276"/>
      <c r="O30" s="276"/>
      <c r="P30" s="276"/>
      <c r="Q30" s="276"/>
      <c r="R30" s="276"/>
      <c r="S30" s="276"/>
      <c r="T30" s="276"/>
      <c r="U30" s="276"/>
      <c r="V30" s="276"/>
      <c r="W30" s="276"/>
      <c r="X30" s="276"/>
      <c r="Y30" s="276"/>
      <c r="Z30" s="276"/>
      <c r="AA30" s="276"/>
      <c r="AB30" s="276"/>
      <c r="AC30" s="276"/>
      <c r="AD30" s="276"/>
      <c r="AE30" s="276"/>
      <c r="AF30" s="265"/>
      <c r="AG30" s="265"/>
      <c r="AH30" s="265"/>
      <c r="AI30" s="265"/>
      <c r="AJ30" s="265"/>
      <c r="AK30" s="265"/>
      <c r="AL30" s="265"/>
      <c r="AM30" s="265"/>
    </row>
    <row r="31" spans="2:39" ht="15.5">
      <c r="B31" s="535"/>
      <c r="C31" s="276"/>
      <c r="D31" s="276"/>
      <c r="E31" s="276"/>
      <c r="F31" s="276"/>
      <c r="G31" s="276"/>
      <c r="H31" s="276"/>
      <c r="I31" s="276"/>
      <c r="J31" s="276"/>
      <c r="K31" s="276"/>
      <c r="L31" s="276"/>
      <c r="M31" s="276"/>
      <c r="N31" s="276"/>
      <c r="O31" s="276"/>
      <c r="P31" s="276"/>
      <c r="Q31" s="276"/>
      <c r="R31" s="276"/>
      <c r="S31" s="276"/>
      <c r="T31" s="276"/>
      <c r="U31" s="276"/>
      <c r="V31" s="276"/>
      <c r="W31" s="276"/>
      <c r="X31" s="276"/>
      <c r="Y31" s="276"/>
      <c r="Z31" s="276"/>
      <c r="AA31" s="276"/>
      <c r="AB31" s="276"/>
      <c r="AC31" s="276"/>
      <c r="AD31" s="276"/>
      <c r="AE31" s="276"/>
      <c r="AF31" s="265"/>
      <c r="AG31" s="265"/>
      <c r="AH31" s="265"/>
      <c r="AI31" s="265"/>
      <c r="AJ31" s="265"/>
      <c r="AK31" s="265"/>
      <c r="AL31" s="265"/>
      <c r="AM31" s="265"/>
    </row>
    <row r="32" spans="2:39">
      <c r="C32" s="253"/>
      <c r="D32" s="253"/>
      <c r="E32" s="253"/>
      <c r="F32" s="253"/>
      <c r="G32" s="253"/>
      <c r="H32" s="253"/>
      <c r="I32" s="253"/>
      <c r="J32" s="253"/>
      <c r="K32" s="253"/>
      <c r="L32" s="253"/>
      <c r="M32" s="253"/>
      <c r="N32" s="253"/>
      <c r="O32" s="253"/>
      <c r="P32" s="253"/>
      <c r="Q32" s="253"/>
      <c r="R32" s="253"/>
      <c r="S32" s="253"/>
      <c r="T32" s="253"/>
      <c r="U32" s="253"/>
      <c r="V32" s="253"/>
      <c r="W32" s="253"/>
      <c r="X32" s="253"/>
      <c r="Y32" s="253"/>
      <c r="Z32" s="253"/>
      <c r="AA32" s="253"/>
      <c r="AB32" s="253"/>
      <c r="AC32" s="253"/>
      <c r="AD32" s="253"/>
      <c r="AE32" s="253"/>
      <c r="AF32" s="253"/>
      <c r="AG32" s="253"/>
      <c r="AH32" s="253"/>
      <c r="AI32" s="253"/>
      <c r="AJ32" s="253"/>
      <c r="AK32" s="253"/>
      <c r="AL32" s="253"/>
      <c r="AM32" s="253"/>
    </row>
    <row r="33" spans="1:40" ht="15.5">
      <c r="B33" s="280" t="s">
        <v>266</v>
      </c>
      <c r="C33" s="281"/>
      <c r="D33" s="586"/>
      <c r="E33" s="253"/>
      <c r="F33" s="253"/>
      <c r="G33" s="253"/>
      <c r="H33" s="253"/>
      <c r="I33" s="253"/>
      <c r="J33" s="253"/>
      <c r="K33" s="253"/>
      <c r="L33" s="253"/>
      <c r="M33" s="253"/>
      <c r="N33" s="253"/>
      <c r="O33" s="281"/>
      <c r="P33" s="253"/>
      <c r="Q33" s="253"/>
      <c r="R33" s="253"/>
      <c r="S33" s="253"/>
      <c r="T33" s="253"/>
      <c r="U33" s="253"/>
      <c r="V33" s="253"/>
      <c r="W33" s="253"/>
      <c r="X33" s="253"/>
      <c r="Y33" s="270"/>
      <c r="Z33" s="267"/>
      <c r="AA33" s="267"/>
      <c r="AB33" s="267"/>
      <c r="AC33" s="267"/>
      <c r="AD33" s="267"/>
      <c r="AE33" s="267"/>
      <c r="AF33" s="267"/>
      <c r="AG33" s="267"/>
      <c r="AH33" s="267"/>
      <c r="AI33" s="267"/>
      <c r="AJ33" s="267"/>
      <c r="AK33" s="267"/>
      <c r="AL33" s="267"/>
      <c r="AM33" s="282"/>
    </row>
    <row r="34" spans="1:40" ht="36.75" customHeight="1">
      <c r="B34" s="872" t="s">
        <v>211</v>
      </c>
      <c r="C34" s="874" t="s">
        <v>33</v>
      </c>
      <c r="D34" s="284" t="s">
        <v>421</v>
      </c>
      <c r="E34" s="876" t="s">
        <v>209</v>
      </c>
      <c r="F34" s="877"/>
      <c r="G34" s="877"/>
      <c r="H34" s="877"/>
      <c r="I34" s="877"/>
      <c r="J34" s="877"/>
      <c r="K34" s="877"/>
      <c r="L34" s="877"/>
      <c r="M34" s="878"/>
      <c r="N34" s="879" t="s">
        <v>213</v>
      </c>
      <c r="O34" s="284" t="s">
        <v>422</v>
      </c>
      <c r="P34" s="876" t="s">
        <v>212</v>
      </c>
      <c r="Q34" s="877"/>
      <c r="R34" s="877"/>
      <c r="S34" s="877"/>
      <c r="T34" s="877"/>
      <c r="U34" s="877"/>
      <c r="V34" s="877"/>
      <c r="W34" s="877"/>
      <c r="X34" s="878"/>
      <c r="Y34" s="869" t="s">
        <v>243</v>
      </c>
      <c r="Z34" s="870"/>
      <c r="AA34" s="870"/>
      <c r="AB34" s="870"/>
      <c r="AC34" s="870"/>
      <c r="AD34" s="870"/>
      <c r="AE34" s="870"/>
      <c r="AF34" s="870"/>
      <c r="AG34" s="870"/>
      <c r="AH34" s="870"/>
      <c r="AI34" s="870"/>
      <c r="AJ34" s="870"/>
      <c r="AK34" s="870"/>
      <c r="AL34" s="870"/>
      <c r="AM34" s="871"/>
    </row>
    <row r="35" spans="1:40" ht="65.25" customHeight="1">
      <c r="B35" s="873"/>
      <c r="C35" s="875"/>
      <c r="D35" s="285">
        <v>2015</v>
      </c>
      <c r="E35" s="285">
        <v>2016</v>
      </c>
      <c r="F35" s="285">
        <v>2017</v>
      </c>
      <c r="G35" s="285">
        <v>2018</v>
      </c>
      <c r="H35" s="285">
        <v>2019</v>
      </c>
      <c r="I35" s="285">
        <v>2020</v>
      </c>
      <c r="J35" s="285">
        <v>2021</v>
      </c>
      <c r="K35" s="285">
        <v>2022</v>
      </c>
      <c r="L35" s="285">
        <v>2023</v>
      </c>
      <c r="M35" s="429">
        <v>2024</v>
      </c>
      <c r="N35" s="880"/>
      <c r="O35" s="285">
        <v>2015</v>
      </c>
      <c r="P35" s="285">
        <v>2016</v>
      </c>
      <c r="Q35" s="285">
        <v>2017</v>
      </c>
      <c r="R35" s="285">
        <v>2018</v>
      </c>
      <c r="S35" s="285">
        <v>2019</v>
      </c>
      <c r="T35" s="285">
        <v>2020</v>
      </c>
      <c r="U35" s="285">
        <v>2021</v>
      </c>
      <c r="V35" s="285">
        <v>2022</v>
      </c>
      <c r="W35" s="285">
        <v>2023</v>
      </c>
      <c r="X35" s="429">
        <v>2024</v>
      </c>
      <c r="Y35" s="285" t="str">
        <f>'1.  LRAMVA Summary'!D52</f>
        <v>Residential</v>
      </c>
      <c r="Z35" s="285" t="str">
        <f>'1.  LRAMVA Summary'!E52</f>
        <v>GS&lt;50 kW</v>
      </c>
      <c r="AA35" s="285" t="str">
        <f>'1.  LRAMVA Summary'!F52</f>
        <v>GS&gt;50 kW - Thermal Demand Meter</v>
      </c>
      <c r="AB35" s="285" t="str">
        <f>'1.  LRAMVA Summary'!G52</f>
        <v>GS&gt;50 kW - Interval Meter</v>
      </c>
      <c r="AC35" s="285" t="str">
        <f>'1.  LRAMVA Summary'!H52</f>
        <v>Street Lighting</v>
      </c>
      <c r="AD35" s="285" t="str">
        <f>'1.  LRAMVA Summary'!I52</f>
        <v/>
      </c>
      <c r="AE35" s="285" t="str">
        <f>'1.  LRAMVA Summary'!J52</f>
        <v/>
      </c>
      <c r="AF35" s="285" t="str">
        <f>'1.  LRAMVA Summary'!K52</f>
        <v/>
      </c>
      <c r="AG35" s="285" t="str">
        <f>'1.  LRAMVA Summary'!L52</f>
        <v/>
      </c>
      <c r="AH35" s="285" t="str">
        <f>'1.  LRAMVA Summary'!M52</f>
        <v/>
      </c>
      <c r="AI35" s="285" t="str">
        <f>'1.  LRAMVA Summary'!N52</f>
        <v/>
      </c>
      <c r="AJ35" s="285" t="str">
        <f>'1.  LRAMVA Summary'!O52</f>
        <v/>
      </c>
      <c r="AK35" s="285" t="str">
        <f>'1.  LRAMVA Summary'!P52</f>
        <v/>
      </c>
      <c r="AL35" s="285" t="str">
        <f>'1.  LRAMVA Summary'!Q52</f>
        <v/>
      </c>
      <c r="AM35" s="287" t="str">
        <f>'1.  LRAMVA Summary'!R52</f>
        <v>Total</v>
      </c>
    </row>
    <row r="36" spans="1:40" ht="16.5" customHeight="1">
      <c r="B36" s="514" t="s">
        <v>503</v>
      </c>
      <c r="C36" s="782"/>
      <c r="D36" s="782"/>
      <c r="E36" s="782"/>
      <c r="F36" s="782"/>
      <c r="G36" s="782"/>
      <c r="H36" s="782"/>
      <c r="I36" s="782"/>
      <c r="J36" s="782"/>
      <c r="K36" s="782"/>
      <c r="L36" s="782"/>
      <c r="M36" s="782"/>
      <c r="N36" s="783"/>
      <c r="O36" s="782"/>
      <c r="P36" s="782"/>
      <c r="Q36" s="782"/>
      <c r="R36" s="782"/>
      <c r="S36" s="782"/>
      <c r="T36" s="782"/>
      <c r="U36" s="782"/>
      <c r="V36" s="782"/>
      <c r="W36" s="782"/>
      <c r="X36" s="782"/>
      <c r="Y36" s="762" t="str">
        <f>'1.  LRAMVA Summary'!D53</f>
        <v>kWh</v>
      </c>
      <c r="Z36" s="762" t="str">
        <f>'1.  LRAMVA Summary'!E53</f>
        <v>kWh</v>
      </c>
      <c r="AA36" s="762" t="str">
        <f>'1.  LRAMVA Summary'!F53</f>
        <v>kW</v>
      </c>
      <c r="AB36" s="762" t="str">
        <f>'1.  LRAMVA Summary'!G53</f>
        <v>kW</v>
      </c>
      <c r="AC36" s="291" t="str">
        <f>'1.  LRAMVA Summary'!H53</f>
        <v>KW</v>
      </c>
      <c r="AD36" s="291">
        <f>'1.  LRAMVA Summary'!I53</f>
        <v>0</v>
      </c>
      <c r="AE36" s="291">
        <f>'1.  LRAMVA Summary'!J53</f>
        <v>0</v>
      </c>
      <c r="AF36" s="291">
        <f>'1.  LRAMVA Summary'!K53</f>
        <v>0</v>
      </c>
      <c r="AG36" s="291">
        <f>'1.  LRAMVA Summary'!L53</f>
        <v>0</v>
      </c>
      <c r="AH36" s="291">
        <f>'1.  LRAMVA Summary'!M53</f>
        <v>0</v>
      </c>
      <c r="AI36" s="291">
        <f>'1.  LRAMVA Summary'!N53</f>
        <v>0</v>
      </c>
      <c r="AJ36" s="291">
        <f>'1.  LRAMVA Summary'!O53</f>
        <v>0</v>
      </c>
      <c r="AK36" s="291">
        <f>'1.  LRAMVA Summary'!P53</f>
        <v>0</v>
      </c>
      <c r="AL36" s="291">
        <f>'1.  LRAMVA Summary'!Q53</f>
        <v>0</v>
      </c>
      <c r="AM36" s="292"/>
    </row>
    <row r="37" spans="1:40" ht="16.5" customHeight="1" outlineLevel="1">
      <c r="B37" s="288" t="s">
        <v>496</v>
      </c>
      <c r="C37" s="782"/>
      <c r="D37" s="782"/>
      <c r="E37" s="782"/>
      <c r="F37" s="782"/>
      <c r="G37" s="782"/>
      <c r="H37" s="782"/>
      <c r="I37" s="782"/>
      <c r="J37" s="782"/>
      <c r="K37" s="782"/>
      <c r="L37" s="782"/>
      <c r="M37" s="782"/>
      <c r="N37" s="783"/>
      <c r="O37" s="782"/>
      <c r="P37" s="782"/>
      <c r="Q37" s="782"/>
      <c r="R37" s="782"/>
      <c r="S37" s="782"/>
      <c r="T37" s="782"/>
      <c r="U37" s="782"/>
      <c r="V37" s="782"/>
      <c r="W37" s="782"/>
      <c r="X37" s="782"/>
      <c r="Y37" s="762"/>
      <c r="Z37" s="762"/>
      <c r="AA37" s="762"/>
      <c r="AB37" s="762"/>
      <c r="AC37" s="291"/>
      <c r="AD37" s="291"/>
      <c r="AE37" s="291"/>
      <c r="AF37" s="291"/>
      <c r="AG37" s="291"/>
      <c r="AH37" s="291"/>
      <c r="AI37" s="291"/>
      <c r="AJ37" s="291"/>
      <c r="AK37" s="291"/>
      <c r="AL37" s="291"/>
      <c r="AM37" s="292"/>
    </row>
    <row r="38" spans="1:40" ht="15.5" outlineLevel="1">
      <c r="A38" s="518">
        <v>1</v>
      </c>
      <c r="B38" s="516" t="s">
        <v>95</v>
      </c>
      <c r="C38" s="762" t="s">
        <v>586</v>
      </c>
      <c r="D38" s="295"/>
      <c r="E38" s="295"/>
      <c r="F38" s="295"/>
      <c r="G38" s="295">
        <v>216959</v>
      </c>
      <c r="H38" s="295"/>
      <c r="I38" s="295"/>
      <c r="J38" s="295"/>
      <c r="K38" s="295"/>
      <c r="L38" s="295"/>
      <c r="M38" s="295"/>
      <c r="N38" s="762"/>
      <c r="O38" s="295"/>
      <c r="P38" s="295"/>
      <c r="Q38" s="295"/>
      <c r="R38" s="295">
        <v>14</v>
      </c>
      <c r="S38" s="295"/>
      <c r="T38" s="295"/>
      <c r="U38" s="295"/>
      <c r="V38" s="295"/>
      <c r="W38" s="295"/>
      <c r="X38" s="295"/>
      <c r="Y38" s="784">
        <v>1</v>
      </c>
      <c r="Z38" s="784"/>
      <c r="AA38" s="784"/>
      <c r="AB38" s="784"/>
      <c r="AC38" s="410"/>
      <c r="AD38" s="410"/>
      <c r="AE38" s="410"/>
      <c r="AF38" s="410"/>
      <c r="AG38" s="410"/>
      <c r="AH38" s="410"/>
      <c r="AI38" s="410"/>
      <c r="AJ38" s="410"/>
      <c r="AK38" s="410"/>
      <c r="AL38" s="410"/>
      <c r="AM38" s="296">
        <f>SUM(Y38:AL38)</f>
        <v>1</v>
      </c>
      <c r="AN38" s="283"/>
    </row>
    <row r="39" spans="1:40" ht="15.5" outlineLevel="1">
      <c r="B39" s="294" t="s">
        <v>267</v>
      </c>
      <c r="C39" s="762" t="s">
        <v>579</v>
      </c>
      <c r="D39" s="295"/>
      <c r="E39" s="295"/>
      <c r="F39" s="295"/>
      <c r="G39" s="295">
        <v>4422</v>
      </c>
      <c r="H39" s="295"/>
      <c r="I39" s="295"/>
      <c r="J39" s="295"/>
      <c r="K39" s="295"/>
      <c r="L39" s="295"/>
      <c r="M39" s="295"/>
      <c r="N39" s="785"/>
      <c r="O39" s="295"/>
      <c r="P39" s="295"/>
      <c r="Q39" s="295"/>
      <c r="R39" s="295">
        <v>0</v>
      </c>
      <c r="S39" s="295"/>
      <c r="T39" s="295"/>
      <c r="U39" s="295"/>
      <c r="V39" s="295"/>
      <c r="W39" s="295"/>
      <c r="X39" s="295"/>
      <c r="Y39" s="786">
        <v>1</v>
      </c>
      <c r="Z39" s="786">
        <v>0</v>
      </c>
      <c r="AA39" s="786">
        <v>0</v>
      </c>
      <c r="AB39" s="786">
        <v>0</v>
      </c>
      <c r="AC39" s="411">
        <f t="shared" ref="AC39:AL39" si="0">AC38</f>
        <v>0</v>
      </c>
      <c r="AD39" s="411">
        <f t="shared" si="0"/>
        <v>0</v>
      </c>
      <c r="AE39" s="411">
        <f t="shared" si="0"/>
        <v>0</v>
      </c>
      <c r="AF39" s="411">
        <f t="shared" si="0"/>
        <v>0</v>
      </c>
      <c r="AG39" s="411">
        <f t="shared" si="0"/>
        <v>0</v>
      </c>
      <c r="AH39" s="411">
        <f t="shared" si="0"/>
        <v>0</v>
      </c>
      <c r="AI39" s="411">
        <f t="shared" si="0"/>
        <v>0</v>
      </c>
      <c r="AJ39" s="411">
        <f t="shared" si="0"/>
        <v>0</v>
      </c>
      <c r="AK39" s="411">
        <f t="shared" si="0"/>
        <v>0</v>
      </c>
      <c r="AL39" s="411">
        <f t="shared" si="0"/>
        <v>0</v>
      </c>
      <c r="AM39" s="297"/>
      <c r="AN39" s="283"/>
    </row>
    <row r="40" spans="1:40" ht="15.5" outlineLevel="1">
      <c r="B40" s="298"/>
      <c r="C40" s="787"/>
      <c r="D40" s="787"/>
      <c r="E40" s="787"/>
      <c r="F40" s="787"/>
      <c r="G40" s="787"/>
      <c r="H40" s="787"/>
      <c r="I40" s="787"/>
      <c r="J40" s="787"/>
      <c r="K40" s="787"/>
      <c r="L40" s="787"/>
      <c r="M40" s="787"/>
      <c r="N40" s="788"/>
      <c r="O40" s="787"/>
      <c r="P40" s="787"/>
      <c r="Q40" s="787"/>
      <c r="R40" s="787"/>
      <c r="S40" s="787"/>
      <c r="T40" s="787"/>
      <c r="U40" s="787"/>
      <c r="V40" s="787"/>
      <c r="W40" s="787"/>
      <c r="X40" s="787"/>
      <c r="Y40" s="765"/>
      <c r="Z40" s="789"/>
      <c r="AA40" s="789"/>
      <c r="AB40" s="789"/>
      <c r="AC40" s="413"/>
      <c r="AD40" s="413"/>
      <c r="AE40" s="413"/>
      <c r="AF40" s="413"/>
      <c r="AG40" s="413"/>
      <c r="AH40" s="413"/>
      <c r="AI40" s="413"/>
      <c r="AJ40" s="413"/>
      <c r="AK40" s="413"/>
      <c r="AL40" s="413"/>
      <c r="AM40" s="302"/>
      <c r="AN40" s="303"/>
    </row>
    <row r="41" spans="1:40" ht="15.5" outlineLevel="1">
      <c r="A41" s="518">
        <v>2</v>
      </c>
      <c r="B41" s="516" t="s">
        <v>96</v>
      </c>
      <c r="C41" s="762" t="s">
        <v>586</v>
      </c>
      <c r="D41" s="295"/>
      <c r="E41" s="295"/>
      <c r="F41" s="295"/>
      <c r="G41" s="295">
        <v>613181</v>
      </c>
      <c r="H41" s="295"/>
      <c r="I41" s="295"/>
      <c r="J41" s="295"/>
      <c r="K41" s="295"/>
      <c r="L41" s="295"/>
      <c r="M41" s="295"/>
      <c r="N41" s="762"/>
      <c r="O41" s="295"/>
      <c r="P41" s="295"/>
      <c r="Q41" s="295"/>
      <c r="R41" s="295">
        <v>42</v>
      </c>
      <c r="S41" s="295"/>
      <c r="T41" s="295"/>
      <c r="U41" s="295"/>
      <c r="V41" s="295"/>
      <c r="W41" s="295"/>
      <c r="X41" s="295"/>
      <c r="Y41" s="784">
        <v>1</v>
      </c>
      <c r="Z41" s="784"/>
      <c r="AA41" s="784"/>
      <c r="AB41" s="784"/>
      <c r="AC41" s="410"/>
      <c r="AD41" s="410"/>
      <c r="AE41" s="410"/>
      <c r="AF41" s="410"/>
      <c r="AG41" s="410"/>
      <c r="AH41" s="410"/>
      <c r="AI41" s="410"/>
      <c r="AJ41" s="410"/>
      <c r="AK41" s="410"/>
      <c r="AL41" s="410"/>
      <c r="AM41" s="296">
        <f>SUM(Y41:AL41)</f>
        <v>1</v>
      </c>
    </row>
    <row r="42" spans="1:40" ht="15.5" outlineLevel="1">
      <c r="B42" s="294" t="s">
        <v>267</v>
      </c>
      <c r="C42" s="762" t="s">
        <v>579</v>
      </c>
      <c r="D42" s="295"/>
      <c r="E42" s="295"/>
      <c r="F42" s="295"/>
      <c r="G42" s="295">
        <v>1429</v>
      </c>
      <c r="H42" s="295"/>
      <c r="I42" s="295"/>
      <c r="J42" s="295"/>
      <c r="K42" s="295"/>
      <c r="L42" s="295"/>
      <c r="M42" s="295"/>
      <c r="N42" s="785"/>
      <c r="O42" s="295"/>
      <c r="P42" s="295"/>
      <c r="Q42" s="295"/>
      <c r="R42" s="295">
        <v>0</v>
      </c>
      <c r="S42" s="295"/>
      <c r="T42" s="295"/>
      <c r="U42" s="295"/>
      <c r="V42" s="295"/>
      <c r="W42" s="295"/>
      <c r="X42" s="295"/>
      <c r="Y42" s="786">
        <v>1</v>
      </c>
      <c r="Z42" s="786">
        <v>0</v>
      </c>
      <c r="AA42" s="786">
        <v>0</v>
      </c>
      <c r="AB42" s="786">
        <v>0</v>
      </c>
      <c r="AC42" s="411">
        <f t="shared" ref="AC42" si="1">AC41</f>
        <v>0</v>
      </c>
      <c r="AD42" s="411">
        <f t="shared" ref="AD42" si="2">AD41</f>
        <v>0</v>
      </c>
      <c r="AE42" s="411">
        <f t="shared" ref="AE42" si="3">AE41</f>
        <v>0</v>
      </c>
      <c r="AF42" s="411">
        <f t="shared" ref="AF42" si="4">AF41</f>
        <v>0</v>
      </c>
      <c r="AG42" s="411">
        <f t="shared" ref="AG42" si="5">AG41</f>
        <v>0</v>
      </c>
      <c r="AH42" s="411">
        <f t="shared" ref="AH42" si="6">AH41</f>
        <v>0</v>
      </c>
      <c r="AI42" s="411">
        <f t="shared" ref="AI42" si="7">AI41</f>
        <v>0</v>
      </c>
      <c r="AJ42" s="411">
        <f t="shared" ref="AJ42" si="8">AJ41</f>
        <v>0</v>
      </c>
      <c r="AK42" s="411">
        <f t="shared" ref="AK42" si="9">AK41</f>
        <v>0</v>
      </c>
      <c r="AL42" s="411">
        <f t="shared" ref="AL42" si="10">AL41</f>
        <v>0</v>
      </c>
      <c r="AM42" s="297"/>
    </row>
    <row r="43" spans="1:40" ht="15.5" outlineLevel="1">
      <c r="B43" s="298"/>
      <c r="C43" s="787"/>
      <c r="D43" s="790"/>
      <c r="E43" s="790"/>
      <c r="F43" s="790"/>
      <c r="G43" s="790"/>
      <c r="H43" s="790"/>
      <c r="I43" s="790"/>
      <c r="J43" s="790"/>
      <c r="K43" s="790"/>
      <c r="L43" s="790"/>
      <c r="M43" s="790"/>
      <c r="N43" s="788"/>
      <c r="O43" s="790"/>
      <c r="P43" s="790"/>
      <c r="Q43" s="790"/>
      <c r="R43" s="790"/>
      <c r="S43" s="790"/>
      <c r="T43" s="790"/>
      <c r="U43" s="790"/>
      <c r="V43" s="790"/>
      <c r="W43" s="790"/>
      <c r="X43" s="790"/>
      <c r="Y43" s="765"/>
      <c r="Z43" s="789"/>
      <c r="AA43" s="789"/>
      <c r="AB43" s="789"/>
      <c r="AC43" s="413"/>
      <c r="AD43" s="413"/>
      <c r="AE43" s="413"/>
      <c r="AF43" s="413"/>
      <c r="AG43" s="413"/>
      <c r="AH43" s="413"/>
      <c r="AI43" s="413"/>
      <c r="AJ43" s="413"/>
      <c r="AK43" s="413"/>
      <c r="AL43" s="413"/>
      <c r="AM43" s="302"/>
    </row>
    <row r="44" spans="1:40" ht="15.5" outlineLevel="1">
      <c r="A44" s="518">
        <v>3</v>
      </c>
      <c r="B44" s="516" t="s">
        <v>97</v>
      </c>
      <c r="C44" s="762" t="s">
        <v>586</v>
      </c>
      <c r="D44" s="295"/>
      <c r="E44" s="295"/>
      <c r="F44" s="295"/>
      <c r="G44" s="295">
        <v>18421</v>
      </c>
      <c r="H44" s="295"/>
      <c r="I44" s="295"/>
      <c r="J44" s="295"/>
      <c r="K44" s="295"/>
      <c r="L44" s="295"/>
      <c r="M44" s="295"/>
      <c r="N44" s="762"/>
      <c r="O44" s="295"/>
      <c r="P44" s="295"/>
      <c r="Q44" s="295"/>
      <c r="R44" s="295">
        <v>3</v>
      </c>
      <c r="S44" s="295"/>
      <c r="T44" s="295"/>
      <c r="U44" s="295"/>
      <c r="V44" s="295"/>
      <c r="W44" s="295"/>
      <c r="X44" s="295"/>
      <c r="Y44" s="784">
        <v>1</v>
      </c>
      <c r="Z44" s="784"/>
      <c r="AA44" s="784"/>
      <c r="AB44" s="784"/>
      <c r="AC44" s="410"/>
      <c r="AD44" s="410"/>
      <c r="AE44" s="410"/>
      <c r="AF44" s="410"/>
      <c r="AG44" s="410"/>
      <c r="AH44" s="410"/>
      <c r="AI44" s="410"/>
      <c r="AJ44" s="410"/>
      <c r="AK44" s="410"/>
      <c r="AL44" s="410"/>
      <c r="AM44" s="296">
        <f>SUM(Y44:AL44)</f>
        <v>1</v>
      </c>
    </row>
    <row r="45" spans="1:40" ht="15.5" outlineLevel="1">
      <c r="B45" s="294" t="s">
        <v>267</v>
      </c>
      <c r="C45" s="762" t="s">
        <v>579</v>
      </c>
      <c r="D45" s="295"/>
      <c r="E45" s="295"/>
      <c r="F45" s="295"/>
      <c r="G45" s="295">
        <v>0</v>
      </c>
      <c r="H45" s="295"/>
      <c r="I45" s="295"/>
      <c r="J45" s="295"/>
      <c r="K45" s="295"/>
      <c r="L45" s="295"/>
      <c r="M45" s="295"/>
      <c r="N45" s="785"/>
      <c r="O45" s="295"/>
      <c r="P45" s="295"/>
      <c r="Q45" s="295"/>
      <c r="R45" s="295">
        <v>0</v>
      </c>
      <c r="S45" s="295"/>
      <c r="T45" s="295"/>
      <c r="U45" s="295"/>
      <c r="V45" s="295"/>
      <c r="W45" s="295"/>
      <c r="X45" s="295"/>
      <c r="Y45" s="786">
        <v>1</v>
      </c>
      <c r="Z45" s="786">
        <v>0</v>
      </c>
      <c r="AA45" s="786">
        <v>0</v>
      </c>
      <c r="AB45" s="786">
        <v>0</v>
      </c>
      <c r="AC45" s="411">
        <f t="shared" ref="AC45" si="11">AC44</f>
        <v>0</v>
      </c>
      <c r="AD45" s="411">
        <f t="shared" ref="AD45" si="12">AD44</f>
        <v>0</v>
      </c>
      <c r="AE45" s="411">
        <f t="shared" ref="AE45" si="13">AE44</f>
        <v>0</v>
      </c>
      <c r="AF45" s="411">
        <f t="shared" ref="AF45" si="14">AF44</f>
        <v>0</v>
      </c>
      <c r="AG45" s="411">
        <f t="shared" ref="AG45" si="15">AG44</f>
        <v>0</v>
      </c>
      <c r="AH45" s="411">
        <f t="shared" ref="AH45" si="16">AH44</f>
        <v>0</v>
      </c>
      <c r="AI45" s="411">
        <f t="shared" ref="AI45" si="17">AI44</f>
        <v>0</v>
      </c>
      <c r="AJ45" s="411">
        <f t="shared" ref="AJ45" si="18">AJ44</f>
        <v>0</v>
      </c>
      <c r="AK45" s="411">
        <f t="shared" ref="AK45" si="19">AK44</f>
        <v>0</v>
      </c>
      <c r="AL45" s="411">
        <f t="shared" ref="AL45" si="20">AL44</f>
        <v>0</v>
      </c>
      <c r="AM45" s="297"/>
    </row>
    <row r="46" spans="1:40" ht="15.5" outlineLevel="1">
      <c r="B46" s="294"/>
      <c r="C46" s="791"/>
      <c r="D46" s="762"/>
      <c r="E46" s="762"/>
      <c r="F46" s="762"/>
      <c r="G46" s="762"/>
      <c r="H46" s="762"/>
      <c r="I46" s="762"/>
      <c r="J46" s="762"/>
      <c r="K46" s="762"/>
      <c r="L46" s="762"/>
      <c r="M46" s="762"/>
      <c r="N46" s="762"/>
      <c r="O46" s="762"/>
      <c r="P46" s="762"/>
      <c r="Q46" s="762"/>
      <c r="R46" s="762"/>
      <c r="S46" s="762"/>
      <c r="T46" s="762"/>
      <c r="U46" s="762"/>
      <c r="V46" s="762"/>
      <c r="W46" s="762"/>
      <c r="X46" s="762"/>
      <c r="Y46" s="765"/>
      <c r="Z46" s="765"/>
      <c r="AA46" s="765"/>
      <c r="AB46" s="765"/>
      <c r="AC46" s="412"/>
      <c r="AD46" s="412"/>
      <c r="AE46" s="412"/>
      <c r="AF46" s="412"/>
      <c r="AG46" s="412"/>
      <c r="AH46" s="412"/>
      <c r="AI46" s="412"/>
      <c r="AJ46" s="412"/>
      <c r="AK46" s="412"/>
      <c r="AL46" s="412"/>
      <c r="AM46" s="306"/>
    </row>
    <row r="47" spans="1:40" ht="15.5" outlineLevel="1">
      <c r="A47" s="518">
        <v>4</v>
      </c>
      <c r="B47" s="516" t="s">
        <v>673</v>
      </c>
      <c r="C47" s="762" t="s">
        <v>586</v>
      </c>
      <c r="D47" s="295"/>
      <c r="E47" s="295"/>
      <c r="F47" s="295"/>
      <c r="G47" s="295">
        <v>450464</v>
      </c>
      <c r="H47" s="295"/>
      <c r="I47" s="295"/>
      <c r="J47" s="295"/>
      <c r="K47" s="295"/>
      <c r="L47" s="295"/>
      <c r="M47" s="295"/>
      <c r="N47" s="762"/>
      <c r="O47" s="295"/>
      <c r="P47" s="295"/>
      <c r="Q47" s="295"/>
      <c r="R47" s="295">
        <v>237</v>
      </c>
      <c r="S47" s="295"/>
      <c r="T47" s="295"/>
      <c r="U47" s="295"/>
      <c r="V47" s="295"/>
      <c r="W47" s="295"/>
      <c r="X47" s="295"/>
      <c r="Y47" s="784">
        <v>1</v>
      </c>
      <c r="Z47" s="784"/>
      <c r="AA47" s="784"/>
      <c r="AB47" s="784"/>
      <c r="AC47" s="410"/>
      <c r="AD47" s="410"/>
      <c r="AE47" s="410"/>
      <c r="AF47" s="410"/>
      <c r="AG47" s="410"/>
      <c r="AH47" s="410"/>
      <c r="AI47" s="410"/>
      <c r="AJ47" s="410"/>
      <c r="AK47" s="410"/>
      <c r="AL47" s="410"/>
      <c r="AM47" s="296">
        <f>SUM(Y47:AL47)</f>
        <v>1</v>
      </c>
    </row>
    <row r="48" spans="1:40" ht="15.5" outlineLevel="1">
      <c r="B48" s="294" t="s">
        <v>267</v>
      </c>
      <c r="C48" s="762" t="s">
        <v>579</v>
      </c>
      <c r="D48" s="295"/>
      <c r="E48" s="295"/>
      <c r="F48" s="295"/>
      <c r="G48" s="295">
        <v>16483</v>
      </c>
      <c r="H48" s="295"/>
      <c r="I48" s="295"/>
      <c r="J48" s="295"/>
      <c r="K48" s="295"/>
      <c r="L48" s="295"/>
      <c r="M48" s="295"/>
      <c r="N48" s="785"/>
      <c r="O48" s="295"/>
      <c r="P48" s="295"/>
      <c r="Q48" s="295"/>
      <c r="R48" s="295">
        <v>9</v>
      </c>
      <c r="S48" s="295"/>
      <c r="T48" s="295"/>
      <c r="U48" s="295"/>
      <c r="V48" s="295"/>
      <c r="W48" s="295"/>
      <c r="X48" s="295"/>
      <c r="Y48" s="786">
        <v>1</v>
      </c>
      <c r="Z48" s="786">
        <v>0</v>
      </c>
      <c r="AA48" s="786">
        <v>0</v>
      </c>
      <c r="AB48" s="786">
        <v>0</v>
      </c>
      <c r="AC48" s="411">
        <f t="shared" ref="AC48" si="21">AC47</f>
        <v>0</v>
      </c>
      <c r="AD48" s="411">
        <f t="shared" ref="AD48" si="22">AD47</f>
        <v>0</v>
      </c>
      <c r="AE48" s="411">
        <f t="shared" ref="AE48" si="23">AE47</f>
        <v>0</v>
      </c>
      <c r="AF48" s="411">
        <f t="shared" ref="AF48" si="24">AF47</f>
        <v>0</v>
      </c>
      <c r="AG48" s="411">
        <f t="shared" ref="AG48" si="25">AG47</f>
        <v>0</v>
      </c>
      <c r="AH48" s="411">
        <f t="shared" ref="AH48" si="26">AH47</f>
        <v>0</v>
      </c>
      <c r="AI48" s="411">
        <f t="shared" ref="AI48" si="27">AI47</f>
        <v>0</v>
      </c>
      <c r="AJ48" s="411">
        <f t="shared" ref="AJ48" si="28">AJ47</f>
        <v>0</v>
      </c>
      <c r="AK48" s="411">
        <f t="shared" ref="AK48" si="29">AK47</f>
        <v>0</v>
      </c>
      <c r="AL48" s="411">
        <f t="shared" ref="AL48" si="30">AL47</f>
        <v>0</v>
      </c>
      <c r="AM48" s="297"/>
    </row>
    <row r="49" spans="1:39" ht="15.5" outlineLevel="1">
      <c r="B49" s="294"/>
      <c r="C49" s="791"/>
      <c r="D49" s="790"/>
      <c r="E49" s="790"/>
      <c r="F49" s="790"/>
      <c r="G49" s="790"/>
      <c r="H49" s="790"/>
      <c r="I49" s="790"/>
      <c r="J49" s="790"/>
      <c r="K49" s="790"/>
      <c r="L49" s="790"/>
      <c r="M49" s="790"/>
      <c r="N49" s="762"/>
      <c r="O49" s="790"/>
      <c r="P49" s="790"/>
      <c r="Q49" s="790"/>
      <c r="R49" s="790"/>
      <c r="S49" s="790"/>
      <c r="T49" s="790"/>
      <c r="U49" s="790"/>
      <c r="V49" s="790"/>
      <c r="W49" s="790"/>
      <c r="X49" s="790"/>
      <c r="Y49" s="765"/>
      <c r="Z49" s="765"/>
      <c r="AA49" s="765"/>
      <c r="AB49" s="765"/>
      <c r="AC49" s="412"/>
      <c r="AD49" s="412"/>
      <c r="AE49" s="412"/>
      <c r="AF49" s="412"/>
      <c r="AG49" s="412"/>
      <c r="AH49" s="412"/>
      <c r="AI49" s="412"/>
      <c r="AJ49" s="412"/>
      <c r="AK49" s="412"/>
      <c r="AL49" s="412"/>
      <c r="AM49" s="306"/>
    </row>
    <row r="50" spans="1:39" ht="18" customHeight="1" outlineLevel="1">
      <c r="A50" s="518">
        <v>5</v>
      </c>
      <c r="B50" s="516" t="s">
        <v>98</v>
      </c>
      <c r="C50" s="762" t="s">
        <v>586</v>
      </c>
      <c r="D50" s="295"/>
      <c r="E50" s="295"/>
      <c r="F50" s="295"/>
      <c r="G50" s="295"/>
      <c r="H50" s="295"/>
      <c r="I50" s="295"/>
      <c r="J50" s="295"/>
      <c r="K50" s="295"/>
      <c r="L50" s="295"/>
      <c r="M50" s="295"/>
      <c r="N50" s="762"/>
      <c r="O50" s="295"/>
      <c r="P50" s="295"/>
      <c r="Q50" s="295"/>
      <c r="R50" s="295"/>
      <c r="S50" s="295"/>
      <c r="T50" s="295"/>
      <c r="U50" s="295"/>
      <c r="V50" s="295"/>
      <c r="W50" s="295"/>
      <c r="X50" s="295"/>
      <c r="Y50" s="784"/>
      <c r="Z50" s="784"/>
      <c r="AA50" s="784"/>
      <c r="AB50" s="784"/>
      <c r="AC50" s="410"/>
      <c r="AD50" s="410"/>
      <c r="AE50" s="410"/>
      <c r="AF50" s="410"/>
      <c r="AG50" s="410"/>
      <c r="AH50" s="410"/>
      <c r="AI50" s="410"/>
      <c r="AJ50" s="410"/>
      <c r="AK50" s="410"/>
      <c r="AL50" s="410"/>
      <c r="AM50" s="296">
        <f>SUM(Y50:AL50)</f>
        <v>0</v>
      </c>
    </row>
    <row r="51" spans="1:39" ht="15.5" outlineLevel="1">
      <c r="B51" s="294" t="s">
        <v>267</v>
      </c>
      <c r="C51" s="762" t="s">
        <v>579</v>
      </c>
      <c r="D51" s="295"/>
      <c r="E51" s="295"/>
      <c r="F51" s="295"/>
      <c r="G51" s="295"/>
      <c r="H51" s="295"/>
      <c r="I51" s="295"/>
      <c r="J51" s="295"/>
      <c r="K51" s="295"/>
      <c r="L51" s="295"/>
      <c r="M51" s="295"/>
      <c r="N51" s="785"/>
      <c r="O51" s="295"/>
      <c r="P51" s="295"/>
      <c r="Q51" s="295"/>
      <c r="R51" s="295"/>
      <c r="S51" s="295"/>
      <c r="T51" s="295"/>
      <c r="U51" s="295"/>
      <c r="V51" s="295"/>
      <c r="W51" s="295"/>
      <c r="X51" s="295"/>
      <c r="Y51" s="786">
        <v>0</v>
      </c>
      <c r="Z51" s="786">
        <v>0</v>
      </c>
      <c r="AA51" s="786">
        <v>0</v>
      </c>
      <c r="AB51" s="786">
        <v>0</v>
      </c>
      <c r="AC51" s="411">
        <f t="shared" ref="AC51" si="31">AC50</f>
        <v>0</v>
      </c>
      <c r="AD51" s="411">
        <f t="shared" ref="AD51" si="32">AD50</f>
        <v>0</v>
      </c>
      <c r="AE51" s="411">
        <f t="shared" ref="AE51" si="33">AE50</f>
        <v>0</v>
      </c>
      <c r="AF51" s="411">
        <f t="shared" ref="AF51" si="34">AF50</f>
        <v>0</v>
      </c>
      <c r="AG51" s="411">
        <f t="shared" ref="AG51" si="35">AG50</f>
        <v>0</v>
      </c>
      <c r="AH51" s="411">
        <f t="shared" ref="AH51" si="36">AH50</f>
        <v>0</v>
      </c>
      <c r="AI51" s="411">
        <f t="shared" ref="AI51" si="37">AI50</f>
        <v>0</v>
      </c>
      <c r="AJ51" s="411">
        <f t="shared" ref="AJ51" si="38">AJ50</f>
        <v>0</v>
      </c>
      <c r="AK51" s="411">
        <f t="shared" ref="AK51" si="39">AK50</f>
        <v>0</v>
      </c>
      <c r="AL51" s="411">
        <f t="shared" ref="AL51" si="40">AL50</f>
        <v>0</v>
      </c>
      <c r="AM51" s="297"/>
    </row>
    <row r="52" spans="1:39" ht="15.5" outlineLevel="1">
      <c r="B52" s="294"/>
      <c r="C52" s="762"/>
      <c r="D52" s="762"/>
      <c r="E52" s="762"/>
      <c r="F52" s="762"/>
      <c r="G52" s="762"/>
      <c r="H52" s="762"/>
      <c r="I52" s="762"/>
      <c r="J52" s="762"/>
      <c r="K52" s="762"/>
      <c r="L52" s="762"/>
      <c r="M52" s="762"/>
      <c r="N52" s="762"/>
      <c r="O52" s="762"/>
      <c r="P52" s="762"/>
      <c r="Q52" s="762"/>
      <c r="R52" s="762"/>
      <c r="S52" s="762"/>
      <c r="T52" s="762"/>
      <c r="U52" s="762"/>
      <c r="V52" s="762"/>
      <c r="W52" s="762"/>
      <c r="X52" s="762"/>
      <c r="Y52" s="765"/>
      <c r="Z52" s="792"/>
      <c r="AA52" s="792"/>
      <c r="AB52" s="792"/>
      <c r="AC52" s="423"/>
      <c r="AD52" s="423"/>
      <c r="AE52" s="423"/>
      <c r="AF52" s="423"/>
      <c r="AG52" s="423"/>
      <c r="AH52" s="423"/>
      <c r="AI52" s="423"/>
      <c r="AJ52" s="423"/>
      <c r="AK52" s="423"/>
      <c r="AL52" s="423"/>
      <c r="AM52" s="297"/>
    </row>
    <row r="53" spans="1:39" ht="16.5" customHeight="1" outlineLevel="1">
      <c r="B53" s="319" t="s">
        <v>497</v>
      </c>
      <c r="C53" s="782"/>
      <c r="D53" s="782"/>
      <c r="E53" s="782"/>
      <c r="F53" s="782"/>
      <c r="G53" s="782"/>
      <c r="H53" s="782"/>
      <c r="I53" s="782"/>
      <c r="J53" s="782"/>
      <c r="K53" s="782"/>
      <c r="L53" s="782"/>
      <c r="M53" s="782"/>
      <c r="N53" s="783"/>
      <c r="O53" s="782"/>
      <c r="P53" s="782"/>
      <c r="Q53" s="782"/>
      <c r="R53" s="782"/>
      <c r="S53" s="782"/>
      <c r="T53" s="782"/>
      <c r="U53" s="782"/>
      <c r="V53" s="782"/>
      <c r="W53" s="782"/>
      <c r="X53" s="782"/>
      <c r="Y53" s="789"/>
      <c r="Z53" s="789"/>
      <c r="AA53" s="789"/>
      <c r="AB53" s="789"/>
      <c r="AC53" s="414"/>
      <c r="AD53" s="414"/>
      <c r="AE53" s="414"/>
      <c r="AF53" s="414"/>
      <c r="AG53" s="414"/>
      <c r="AH53" s="414"/>
      <c r="AI53" s="414"/>
      <c r="AJ53" s="414"/>
      <c r="AK53" s="414"/>
      <c r="AL53" s="414"/>
      <c r="AM53" s="292"/>
    </row>
    <row r="54" spans="1:39" ht="15.5" outlineLevel="1">
      <c r="A54" s="518">
        <v>6</v>
      </c>
      <c r="B54" s="516" t="s">
        <v>99</v>
      </c>
      <c r="C54" s="762" t="s">
        <v>586</v>
      </c>
      <c r="D54" s="295"/>
      <c r="E54" s="295"/>
      <c r="F54" s="295"/>
      <c r="G54" s="295">
        <v>437557</v>
      </c>
      <c r="H54" s="295"/>
      <c r="I54" s="295"/>
      <c r="J54" s="295"/>
      <c r="K54" s="295"/>
      <c r="L54" s="295"/>
      <c r="M54" s="295"/>
      <c r="N54" s="295">
        <v>12</v>
      </c>
      <c r="O54" s="295"/>
      <c r="P54" s="295"/>
      <c r="Q54" s="295"/>
      <c r="R54" s="295">
        <v>93</v>
      </c>
      <c r="S54" s="295"/>
      <c r="T54" s="295"/>
      <c r="U54" s="295"/>
      <c r="V54" s="295"/>
      <c r="W54" s="295"/>
      <c r="X54" s="295"/>
      <c r="Y54" s="793"/>
      <c r="Z54" s="784"/>
      <c r="AA54" s="784">
        <v>1</v>
      </c>
      <c r="AB54" s="784"/>
      <c r="AC54" s="410"/>
      <c r="AD54" s="410"/>
      <c r="AE54" s="410"/>
      <c r="AF54" s="415"/>
      <c r="AG54" s="415"/>
      <c r="AH54" s="415"/>
      <c r="AI54" s="415"/>
      <c r="AJ54" s="415"/>
      <c r="AK54" s="415"/>
      <c r="AL54" s="415"/>
      <c r="AM54" s="296">
        <f>SUM(Y54:AL54)</f>
        <v>1</v>
      </c>
    </row>
    <row r="55" spans="1:39" ht="15.5" outlineLevel="1">
      <c r="B55" s="294" t="s">
        <v>267</v>
      </c>
      <c r="C55" s="762" t="s">
        <v>579</v>
      </c>
      <c r="D55" s="295"/>
      <c r="E55" s="295"/>
      <c r="F55" s="295"/>
      <c r="G55" s="295">
        <v>29444</v>
      </c>
      <c r="H55" s="295"/>
      <c r="I55" s="295"/>
      <c r="J55" s="295"/>
      <c r="K55" s="295"/>
      <c r="L55" s="295"/>
      <c r="M55" s="295"/>
      <c r="N55" s="295">
        <f>N54</f>
        <v>12</v>
      </c>
      <c r="O55" s="295"/>
      <c r="P55" s="295"/>
      <c r="Q55" s="295"/>
      <c r="R55" s="295">
        <v>6</v>
      </c>
      <c r="S55" s="295"/>
      <c r="T55" s="295"/>
      <c r="U55" s="295"/>
      <c r="V55" s="295"/>
      <c r="W55" s="295"/>
      <c r="X55" s="295"/>
      <c r="Y55" s="786">
        <v>0</v>
      </c>
      <c r="Z55" s="786">
        <v>0</v>
      </c>
      <c r="AA55" s="786">
        <v>1</v>
      </c>
      <c r="AB55" s="786">
        <v>0</v>
      </c>
      <c r="AC55" s="411">
        <f t="shared" ref="AC55" si="41">AC54</f>
        <v>0</v>
      </c>
      <c r="AD55" s="411">
        <f t="shared" ref="AD55" si="42">AD54</f>
        <v>0</v>
      </c>
      <c r="AE55" s="411">
        <f t="shared" ref="AE55" si="43">AE54</f>
        <v>0</v>
      </c>
      <c r="AF55" s="411">
        <f t="shared" ref="AF55" si="44">AF54</f>
        <v>0</v>
      </c>
      <c r="AG55" s="411">
        <f t="shared" ref="AG55" si="45">AG54</f>
        <v>0</v>
      </c>
      <c r="AH55" s="411">
        <f t="shared" ref="AH55" si="46">AH54</f>
        <v>0</v>
      </c>
      <c r="AI55" s="411">
        <f t="shared" ref="AI55" si="47">AI54</f>
        <v>0</v>
      </c>
      <c r="AJ55" s="411">
        <f t="shared" ref="AJ55" si="48">AJ54</f>
        <v>0</v>
      </c>
      <c r="AK55" s="411">
        <f t="shared" ref="AK55" si="49">AK54</f>
        <v>0</v>
      </c>
      <c r="AL55" s="411">
        <f t="shared" ref="AL55" si="50">AL54</f>
        <v>0</v>
      </c>
      <c r="AM55" s="311"/>
    </row>
    <row r="56" spans="1:39" ht="15.5" outlineLevel="1">
      <c r="B56" s="310"/>
      <c r="C56" s="794"/>
      <c r="D56" s="762"/>
      <c r="E56" s="762"/>
      <c r="F56" s="762"/>
      <c r="G56" s="762"/>
      <c r="H56" s="762"/>
      <c r="I56" s="762"/>
      <c r="J56" s="762"/>
      <c r="K56" s="762"/>
      <c r="L56" s="762"/>
      <c r="M56" s="762"/>
      <c r="N56" s="762"/>
      <c r="O56" s="762"/>
      <c r="P56" s="762"/>
      <c r="Q56" s="762"/>
      <c r="R56" s="762"/>
      <c r="S56" s="762"/>
      <c r="T56" s="762"/>
      <c r="U56" s="762"/>
      <c r="V56" s="762"/>
      <c r="W56" s="762"/>
      <c r="X56" s="762"/>
      <c r="Y56" s="789"/>
      <c r="Z56" s="789"/>
      <c r="AA56" s="789"/>
      <c r="AB56" s="789"/>
      <c r="AC56" s="416"/>
      <c r="AD56" s="416"/>
      <c r="AE56" s="416"/>
      <c r="AF56" s="416"/>
      <c r="AG56" s="416"/>
      <c r="AH56" s="416"/>
      <c r="AI56" s="416"/>
      <c r="AJ56" s="416"/>
      <c r="AK56" s="416"/>
      <c r="AL56" s="416"/>
      <c r="AM56" s="313"/>
    </row>
    <row r="57" spans="1:39" ht="28.5" customHeight="1" outlineLevel="1">
      <c r="A57" s="518">
        <v>7</v>
      </c>
      <c r="B57" s="516" t="s">
        <v>100</v>
      </c>
      <c r="C57" s="762" t="s">
        <v>586</v>
      </c>
      <c r="D57" s="295"/>
      <c r="E57" s="295"/>
      <c r="F57" s="295"/>
      <c r="G57" s="295">
        <v>6265867</v>
      </c>
      <c r="H57" s="295"/>
      <c r="I57" s="295"/>
      <c r="J57" s="295"/>
      <c r="K57" s="295"/>
      <c r="L57" s="295"/>
      <c r="M57" s="295"/>
      <c r="N57" s="295">
        <v>12</v>
      </c>
      <c r="O57" s="295"/>
      <c r="P57" s="295"/>
      <c r="Q57" s="295"/>
      <c r="R57" s="295">
        <v>587</v>
      </c>
      <c r="S57" s="295"/>
      <c r="T57" s="295"/>
      <c r="U57" s="295"/>
      <c r="V57" s="295"/>
      <c r="W57" s="295"/>
      <c r="X57" s="295"/>
      <c r="Y57" s="793"/>
      <c r="Z57" s="784">
        <v>0.2</v>
      </c>
      <c r="AA57" s="784">
        <v>0.48</v>
      </c>
      <c r="AB57" s="784"/>
      <c r="AC57" s="784">
        <v>0.32</v>
      </c>
      <c r="AD57" s="410"/>
      <c r="AE57" s="410"/>
      <c r="AF57" s="415"/>
      <c r="AG57" s="415"/>
      <c r="AH57" s="415"/>
      <c r="AI57" s="415"/>
      <c r="AJ57" s="415"/>
      <c r="AK57" s="415"/>
      <c r="AL57" s="415"/>
      <c r="AM57" s="296">
        <f>SUM(Y57:AL57)</f>
        <v>1</v>
      </c>
    </row>
    <row r="58" spans="1:39" ht="15.5" outlineLevel="1">
      <c r="B58" s="294" t="s">
        <v>267</v>
      </c>
      <c r="C58" s="762" t="s">
        <v>579</v>
      </c>
      <c r="D58" s="295"/>
      <c r="E58" s="295"/>
      <c r="F58" s="295"/>
      <c r="G58" s="295">
        <v>878914</v>
      </c>
      <c r="H58" s="295"/>
      <c r="I58" s="295"/>
      <c r="J58" s="295"/>
      <c r="K58" s="295"/>
      <c r="L58" s="295"/>
      <c r="M58" s="295"/>
      <c r="N58" s="295">
        <f>N57</f>
        <v>12</v>
      </c>
      <c r="O58" s="295"/>
      <c r="P58" s="295"/>
      <c r="Q58" s="295"/>
      <c r="R58" s="295">
        <v>60</v>
      </c>
      <c r="S58" s="295"/>
      <c r="T58" s="295"/>
      <c r="U58" s="295"/>
      <c r="V58" s="295"/>
      <c r="W58" s="295"/>
      <c r="X58" s="295"/>
      <c r="Y58" s="411">
        <v>0</v>
      </c>
      <c r="Z58" s="411">
        <f>Z57</f>
        <v>0.2</v>
      </c>
      <c r="AA58" s="411">
        <f>AA57</f>
        <v>0.48</v>
      </c>
      <c r="AB58" s="411">
        <f t="shared" ref="AB58:AC58" si="51">AB57</f>
        <v>0</v>
      </c>
      <c r="AC58" s="411">
        <f t="shared" si="51"/>
        <v>0.32</v>
      </c>
      <c r="AD58" s="411">
        <f t="shared" ref="AD58" si="52">AD57</f>
        <v>0</v>
      </c>
      <c r="AE58" s="411">
        <f t="shared" ref="AE58" si="53">AE57</f>
        <v>0</v>
      </c>
      <c r="AF58" s="411">
        <f t="shared" ref="AF58" si="54">AF57</f>
        <v>0</v>
      </c>
      <c r="AG58" s="411">
        <f t="shared" ref="AG58" si="55">AG57</f>
        <v>0</v>
      </c>
      <c r="AH58" s="411">
        <f t="shared" ref="AH58" si="56">AH57</f>
        <v>0</v>
      </c>
      <c r="AI58" s="411">
        <f t="shared" ref="AI58" si="57">AI57</f>
        <v>0</v>
      </c>
      <c r="AJ58" s="411">
        <f t="shared" ref="AJ58" si="58">AJ57</f>
        <v>0</v>
      </c>
      <c r="AK58" s="411">
        <f t="shared" ref="AK58" si="59">AK57</f>
        <v>0</v>
      </c>
      <c r="AL58" s="411">
        <f t="shared" ref="AL58" si="60">AL57</f>
        <v>0</v>
      </c>
      <c r="AM58" s="311"/>
    </row>
    <row r="59" spans="1:39" ht="15.5" outlineLevel="1">
      <c r="B59" s="314"/>
      <c r="C59" s="794"/>
      <c r="D59" s="762"/>
      <c r="E59" s="762"/>
      <c r="F59" s="762"/>
      <c r="G59" s="762"/>
      <c r="H59" s="762"/>
      <c r="I59" s="762"/>
      <c r="J59" s="762"/>
      <c r="K59" s="762"/>
      <c r="L59" s="762"/>
      <c r="M59" s="762"/>
      <c r="N59" s="762"/>
      <c r="O59" s="762"/>
      <c r="P59" s="762"/>
      <c r="Q59" s="762"/>
      <c r="R59" s="762"/>
      <c r="S59" s="762"/>
      <c r="T59" s="762"/>
      <c r="U59" s="762"/>
      <c r="V59" s="762"/>
      <c r="W59" s="762"/>
      <c r="X59" s="762"/>
      <c r="Y59" s="795"/>
      <c r="Z59" s="796"/>
      <c r="AA59" s="795"/>
      <c r="AB59" s="795"/>
      <c r="AC59" s="416"/>
      <c r="AD59" s="416"/>
      <c r="AE59" s="416"/>
      <c r="AF59" s="416"/>
      <c r="AG59" s="416"/>
      <c r="AH59" s="416"/>
      <c r="AI59" s="416"/>
      <c r="AJ59" s="416"/>
      <c r="AK59" s="416"/>
      <c r="AL59" s="416"/>
      <c r="AM59" s="313"/>
    </row>
    <row r="60" spans="1:39" ht="31" outlineLevel="1">
      <c r="A60" s="518">
        <v>8</v>
      </c>
      <c r="B60" s="516" t="s">
        <v>101</v>
      </c>
      <c r="C60" s="762" t="s">
        <v>586</v>
      </c>
      <c r="D60" s="295"/>
      <c r="E60" s="295"/>
      <c r="F60" s="295"/>
      <c r="G60" s="295">
        <v>326075</v>
      </c>
      <c r="H60" s="295"/>
      <c r="I60" s="295"/>
      <c r="J60" s="295"/>
      <c r="K60" s="295"/>
      <c r="L60" s="295"/>
      <c r="M60" s="295"/>
      <c r="N60" s="295">
        <v>12</v>
      </c>
      <c r="O60" s="295"/>
      <c r="P60" s="295"/>
      <c r="Q60" s="295"/>
      <c r="R60" s="295">
        <v>69</v>
      </c>
      <c r="S60" s="295"/>
      <c r="T60" s="295"/>
      <c r="U60" s="295"/>
      <c r="V60" s="295"/>
      <c r="W60" s="295"/>
      <c r="X60" s="295"/>
      <c r="Y60" s="793"/>
      <c r="Z60" s="797">
        <v>1</v>
      </c>
      <c r="AA60" s="784"/>
      <c r="AB60" s="784"/>
      <c r="AC60" s="410"/>
      <c r="AD60" s="410"/>
      <c r="AE60" s="410"/>
      <c r="AF60" s="415"/>
      <c r="AG60" s="415"/>
      <c r="AH60" s="415"/>
      <c r="AI60" s="415"/>
      <c r="AJ60" s="415"/>
      <c r="AK60" s="415"/>
      <c r="AL60" s="415"/>
      <c r="AM60" s="296">
        <f>SUM(Y60:AL60)</f>
        <v>1</v>
      </c>
    </row>
    <row r="61" spans="1:39" ht="15.5" outlineLevel="1">
      <c r="B61" s="294" t="s">
        <v>267</v>
      </c>
      <c r="C61" s="762" t="s">
        <v>579</v>
      </c>
      <c r="D61" s="295"/>
      <c r="E61" s="295"/>
      <c r="F61" s="295"/>
      <c r="G61" s="295">
        <v>3828</v>
      </c>
      <c r="H61" s="295"/>
      <c r="I61" s="295"/>
      <c r="J61" s="295"/>
      <c r="K61" s="295"/>
      <c r="L61" s="295"/>
      <c r="M61" s="295"/>
      <c r="N61" s="295" t="str">
        <f t="array" ref="N61">IFERROR(INDEX('7.  Persistence Report'!$AQ$27:$BT$123,(MATCH(#REF!,'7.  Persistence Report'!#REF!,0)),(MATCH(N$35,'7.  Persistence Report'!$AQ$26:$BT$26,0))),"")</f>
        <v/>
      </c>
      <c r="O61" s="295"/>
      <c r="P61" s="295"/>
      <c r="Q61" s="295"/>
      <c r="R61" s="295">
        <v>1</v>
      </c>
      <c r="S61" s="295"/>
      <c r="T61" s="295"/>
      <c r="U61" s="295"/>
      <c r="V61" s="295"/>
      <c r="W61" s="295"/>
      <c r="X61" s="295"/>
      <c r="Y61" s="786">
        <v>0</v>
      </c>
      <c r="Z61" s="786">
        <v>1</v>
      </c>
      <c r="AA61" s="786">
        <v>0</v>
      </c>
      <c r="AB61" s="786">
        <v>0</v>
      </c>
      <c r="AC61" s="411">
        <f t="shared" ref="AC61" si="61">AC60</f>
        <v>0</v>
      </c>
      <c r="AD61" s="411">
        <f t="shared" ref="AD61" si="62">AD60</f>
        <v>0</v>
      </c>
      <c r="AE61" s="411">
        <f t="shared" ref="AE61" si="63">AE60</f>
        <v>0</v>
      </c>
      <c r="AF61" s="411">
        <f t="shared" ref="AF61" si="64">AF60</f>
        <v>0</v>
      </c>
      <c r="AG61" s="411">
        <f t="shared" ref="AG61" si="65">AG60</f>
        <v>0</v>
      </c>
      <c r="AH61" s="411">
        <f t="shared" ref="AH61" si="66">AH60</f>
        <v>0</v>
      </c>
      <c r="AI61" s="411">
        <f t="shared" ref="AI61" si="67">AI60</f>
        <v>0</v>
      </c>
      <c r="AJ61" s="411">
        <f t="shared" ref="AJ61" si="68">AJ60</f>
        <v>0</v>
      </c>
      <c r="AK61" s="411">
        <f t="shared" ref="AK61" si="69">AK60</f>
        <v>0</v>
      </c>
      <c r="AL61" s="411">
        <f t="shared" ref="AL61" si="70">AL60</f>
        <v>0</v>
      </c>
      <c r="AM61" s="311"/>
    </row>
    <row r="62" spans="1:39" ht="15.5" outlineLevel="1">
      <c r="B62" s="314"/>
      <c r="C62" s="794"/>
      <c r="D62" s="798"/>
      <c r="E62" s="798"/>
      <c r="F62" s="798"/>
      <c r="G62" s="798"/>
      <c r="H62" s="798"/>
      <c r="I62" s="798"/>
      <c r="J62" s="798"/>
      <c r="K62" s="798"/>
      <c r="L62" s="798"/>
      <c r="M62" s="798"/>
      <c r="N62" s="762"/>
      <c r="O62" s="798"/>
      <c r="P62" s="798"/>
      <c r="Q62" s="798"/>
      <c r="R62" s="798"/>
      <c r="S62" s="798"/>
      <c r="T62" s="798"/>
      <c r="U62" s="798"/>
      <c r="V62" s="798"/>
      <c r="W62" s="798"/>
      <c r="X62" s="798"/>
      <c r="Y62" s="795"/>
      <c r="Z62" s="796"/>
      <c r="AA62" s="795"/>
      <c r="AB62" s="795"/>
      <c r="AC62" s="416"/>
      <c r="AD62" s="416"/>
      <c r="AE62" s="416"/>
      <c r="AF62" s="416"/>
      <c r="AG62" s="416"/>
      <c r="AH62" s="416"/>
      <c r="AI62" s="416"/>
      <c r="AJ62" s="416"/>
      <c r="AK62" s="416"/>
      <c r="AL62" s="416"/>
      <c r="AM62" s="313"/>
    </row>
    <row r="63" spans="1:39" ht="31" outlineLevel="1">
      <c r="A63" s="518">
        <v>9</v>
      </c>
      <c r="B63" s="516" t="s">
        <v>102</v>
      </c>
      <c r="C63" s="762" t="s">
        <v>586</v>
      </c>
      <c r="D63" s="295"/>
      <c r="E63" s="295"/>
      <c r="F63" s="295"/>
      <c r="G63" s="295">
        <v>34950</v>
      </c>
      <c r="H63" s="295"/>
      <c r="I63" s="295"/>
      <c r="J63" s="295"/>
      <c r="K63" s="295"/>
      <c r="L63" s="295"/>
      <c r="M63" s="295"/>
      <c r="N63" s="295">
        <v>12</v>
      </c>
      <c r="O63" s="295"/>
      <c r="P63" s="295"/>
      <c r="Q63" s="295"/>
      <c r="R63" s="295">
        <v>7</v>
      </c>
      <c r="S63" s="295"/>
      <c r="T63" s="295"/>
      <c r="U63" s="295"/>
      <c r="V63" s="295"/>
      <c r="W63" s="295"/>
      <c r="X63" s="295"/>
      <c r="Y63" s="793"/>
      <c r="Z63" s="784"/>
      <c r="AA63" s="784">
        <v>1</v>
      </c>
      <c r="AB63" s="784"/>
      <c r="AC63" s="410"/>
      <c r="AD63" s="410"/>
      <c r="AE63" s="410"/>
      <c r="AF63" s="415"/>
      <c r="AG63" s="415"/>
      <c r="AH63" s="415"/>
      <c r="AI63" s="415"/>
      <c r="AJ63" s="415"/>
      <c r="AK63" s="415"/>
      <c r="AL63" s="415"/>
      <c r="AM63" s="296">
        <f>SUM(Y63:AL63)</f>
        <v>1</v>
      </c>
    </row>
    <row r="64" spans="1:39" ht="15.5" outlineLevel="1">
      <c r="B64" s="294" t="s">
        <v>267</v>
      </c>
      <c r="C64" s="762" t="s">
        <v>579</v>
      </c>
      <c r="D64" s="295"/>
      <c r="E64" s="295"/>
      <c r="F64" s="295"/>
      <c r="G64" s="295">
        <v>0</v>
      </c>
      <c r="H64" s="295"/>
      <c r="I64" s="295"/>
      <c r="J64" s="295"/>
      <c r="K64" s="295"/>
      <c r="L64" s="295"/>
      <c r="M64" s="295"/>
      <c r="N64" s="295">
        <f>N63</f>
        <v>12</v>
      </c>
      <c r="O64" s="295"/>
      <c r="P64" s="295"/>
      <c r="Q64" s="295"/>
      <c r="R64" s="295">
        <v>0</v>
      </c>
      <c r="S64" s="295"/>
      <c r="T64" s="295"/>
      <c r="U64" s="295"/>
      <c r="V64" s="295"/>
      <c r="W64" s="295"/>
      <c r="X64" s="295"/>
      <c r="Y64" s="786">
        <v>0</v>
      </c>
      <c r="Z64" s="786">
        <v>0</v>
      </c>
      <c r="AA64" s="786">
        <v>1</v>
      </c>
      <c r="AB64" s="786">
        <v>0</v>
      </c>
      <c r="AC64" s="411">
        <f t="shared" ref="AC64" si="71">AC63</f>
        <v>0</v>
      </c>
      <c r="AD64" s="411">
        <f t="shared" ref="AD64" si="72">AD63</f>
        <v>0</v>
      </c>
      <c r="AE64" s="411">
        <f t="shared" ref="AE64" si="73">AE63</f>
        <v>0</v>
      </c>
      <c r="AF64" s="411">
        <f t="shared" ref="AF64" si="74">AF63</f>
        <v>0</v>
      </c>
      <c r="AG64" s="411">
        <f t="shared" ref="AG64" si="75">AG63</f>
        <v>0</v>
      </c>
      <c r="AH64" s="411">
        <f t="shared" ref="AH64" si="76">AH63</f>
        <v>0</v>
      </c>
      <c r="AI64" s="411">
        <f t="shared" ref="AI64" si="77">AI63</f>
        <v>0</v>
      </c>
      <c r="AJ64" s="411">
        <f t="shared" ref="AJ64" si="78">AJ63</f>
        <v>0</v>
      </c>
      <c r="AK64" s="411">
        <f t="shared" ref="AK64" si="79">AK63</f>
        <v>0</v>
      </c>
      <c r="AL64" s="411">
        <f t="shared" ref="AL64" si="80">AL63</f>
        <v>0</v>
      </c>
      <c r="AM64" s="311"/>
    </row>
    <row r="65" spans="1:39" ht="15.5" outlineLevel="1">
      <c r="B65" s="314"/>
      <c r="C65" s="794"/>
      <c r="D65" s="798"/>
      <c r="E65" s="798"/>
      <c r="F65" s="798"/>
      <c r="G65" s="798"/>
      <c r="H65" s="798"/>
      <c r="I65" s="798"/>
      <c r="J65" s="798"/>
      <c r="K65" s="798"/>
      <c r="L65" s="798"/>
      <c r="M65" s="798"/>
      <c r="N65" s="762"/>
      <c r="O65" s="798"/>
      <c r="P65" s="798"/>
      <c r="Q65" s="798"/>
      <c r="R65" s="798"/>
      <c r="S65" s="798"/>
      <c r="T65" s="798"/>
      <c r="U65" s="798"/>
      <c r="V65" s="798"/>
      <c r="W65" s="798"/>
      <c r="X65" s="798"/>
      <c r="Y65" s="795"/>
      <c r="Z65" s="795"/>
      <c r="AA65" s="795"/>
      <c r="AB65" s="795"/>
      <c r="AC65" s="416"/>
      <c r="AD65" s="416"/>
      <c r="AE65" s="416"/>
      <c r="AF65" s="416"/>
      <c r="AG65" s="416"/>
      <c r="AH65" s="416"/>
      <c r="AI65" s="416"/>
      <c r="AJ65" s="416"/>
      <c r="AK65" s="416"/>
      <c r="AL65" s="416"/>
      <c r="AM65" s="313"/>
    </row>
    <row r="66" spans="1:39" ht="31" outlineLevel="1">
      <c r="A66" s="518">
        <v>10</v>
      </c>
      <c r="B66" s="516" t="s">
        <v>103</v>
      </c>
      <c r="C66" s="762" t="s">
        <v>586</v>
      </c>
      <c r="D66" s="295"/>
      <c r="E66" s="295"/>
      <c r="F66" s="295"/>
      <c r="G66" s="295"/>
      <c r="H66" s="295"/>
      <c r="I66" s="295"/>
      <c r="J66" s="295"/>
      <c r="K66" s="295"/>
      <c r="L66" s="295"/>
      <c r="M66" s="295"/>
      <c r="N66" s="295">
        <v>12</v>
      </c>
      <c r="O66" s="295"/>
      <c r="P66" s="295"/>
      <c r="Q66" s="295"/>
      <c r="R66" s="295"/>
      <c r="S66" s="295"/>
      <c r="T66" s="295"/>
      <c r="U66" s="295"/>
      <c r="V66" s="295"/>
      <c r="W66" s="295"/>
      <c r="X66" s="295"/>
      <c r="Y66" s="793"/>
      <c r="Z66" s="784"/>
      <c r="AA66" s="784"/>
      <c r="AB66" s="784"/>
      <c r="AC66" s="410"/>
      <c r="AD66" s="410"/>
      <c r="AE66" s="410"/>
      <c r="AF66" s="415"/>
      <c r="AG66" s="415"/>
      <c r="AH66" s="415"/>
      <c r="AI66" s="415"/>
      <c r="AJ66" s="415"/>
      <c r="AK66" s="415"/>
      <c r="AL66" s="415"/>
      <c r="AM66" s="296">
        <f>SUM(Y66:AL66)</f>
        <v>0</v>
      </c>
    </row>
    <row r="67" spans="1:39" ht="15.5" outlineLevel="1">
      <c r="B67" s="294" t="s">
        <v>267</v>
      </c>
      <c r="C67" s="762" t="s">
        <v>579</v>
      </c>
      <c r="D67" s="295"/>
      <c r="E67" s="295"/>
      <c r="F67" s="295"/>
      <c r="G67" s="295"/>
      <c r="H67" s="295"/>
      <c r="I67" s="295"/>
      <c r="J67" s="295"/>
      <c r="K67" s="295"/>
      <c r="L67" s="295"/>
      <c r="M67" s="295"/>
      <c r="N67" s="295">
        <f>N66</f>
        <v>12</v>
      </c>
      <c r="O67" s="295"/>
      <c r="P67" s="295"/>
      <c r="Q67" s="295"/>
      <c r="R67" s="295"/>
      <c r="S67" s="295"/>
      <c r="T67" s="295"/>
      <c r="U67" s="295"/>
      <c r="V67" s="295"/>
      <c r="W67" s="295"/>
      <c r="X67" s="295"/>
      <c r="Y67" s="786">
        <v>0</v>
      </c>
      <c r="Z67" s="786">
        <v>0</v>
      </c>
      <c r="AA67" s="786">
        <v>0</v>
      </c>
      <c r="AB67" s="786">
        <v>0</v>
      </c>
      <c r="AC67" s="411">
        <f t="shared" ref="AC67" si="81">AC66</f>
        <v>0</v>
      </c>
      <c r="AD67" s="411">
        <f t="shared" ref="AD67" si="82">AD66</f>
        <v>0</v>
      </c>
      <c r="AE67" s="411">
        <f t="shared" ref="AE67" si="83">AE66</f>
        <v>0</v>
      </c>
      <c r="AF67" s="411">
        <f t="shared" ref="AF67" si="84">AF66</f>
        <v>0</v>
      </c>
      <c r="AG67" s="411">
        <f t="shared" ref="AG67" si="85">AG66</f>
        <v>0</v>
      </c>
      <c r="AH67" s="411">
        <f t="shared" ref="AH67" si="86">AH66</f>
        <v>0</v>
      </c>
      <c r="AI67" s="411">
        <f t="shared" ref="AI67" si="87">AI66</f>
        <v>0</v>
      </c>
      <c r="AJ67" s="411">
        <f t="shared" ref="AJ67" si="88">AJ66</f>
        <v>0</v>
      </c>
      <c r="AK67" s="411">
        <f t="shared" ref="AK67" si="89">AK66</f>
        <v>0</v>
      </c>
      <c r="AL67" s="411">
        <f t="shared" ref="AL67" si="90">AL66</f>
        <v>0</v>
      </c>
      <c r="AM67" s="311"/>
    </row>
    <row r="68" spans="1:39" ht="15.5" outlineLevel="1">
      <c r="B68" s="314"/>
      <c r="C68" s="794"/>
      <c r="D68" s="798"/>
      <c r="E68" s="798"/>
      <c r="F68" s="798"/>
      <c r="G68" s="798"/>
      <c r="H68" s="798"/>
      <c r="I68" s="798"/>
      <c r="J68" s="798"/>
      <c r="K68" s="798"/>
      <c r="L68" s="798"/>
      <c r="M68" s="798"/>
      <c r="N68" s="762"/>
      <c r="O68" s="798"/>
      <c r="P68" s="798"/>
      <c r="Q68" s="798"/>
      <c r="R68" s="798"/>
      <c r="S68" s="798"/>
      <c r="T68" s="798"/>
      <c r="U68" s="798"/>
      <c r="V68" s="798"/>
      <c r="W68" s="798"/>
      <c r="X68" s="798"/>
      <c r="Y68" s="795"/>
      <c r="Z68" s="796"/>
      <c r="AA68" s="795"/>
      <c r="AB68" s="795"/>
      <c r="AC68" s="416"/>
      <c r="AD68" s="416"/>
      <c r="AE68" s="416"/>
      <c r="AF68" s="416"/>
      <c r="AG68" s="416"/>
      <c r="AH68" s="416"/>
      <c r="AI68" s="416"/>
      <c r="AJ68" s="416"/>
      <c r="AK68" s="416"/>
      <c r="AL68" s="416"/>
      <c r="AM68" s="313"/>
    </row>
    <row r="69" spans="1:39" ht="15.5" outlineLevel="1">
      <c r="B69" s="288" t="s">
        <v>10</v>
      </c>
      <c r="C69" s="782"/>
      <c r="D69" s="782"/>
      <c r="E69" s="782"/>
      <c r="F69" s="782"/>
      <c r="G69" s="782"/>
      <c r="H69" s="782"/>
      <c r="I69" s="782"/>
      <c r="J69" s="782"/>
      <c r="K69" s="782"/>
      <c r="L69" s="782"/>
      <c r="M69" s="782"/>
      <c r="N69" s="783"/>
      <c r="O69" s="782"/>
      <c r="P69" s="782"/>
      <c r="Q69" s="782"/>
      <c r="R69" s="782"/>
      <c r="S69" s="782"/>
      <c r="T69" s="782"/>
      <c r="U69" s="782"/>
      <c r="V69" s="782"/>
      <c r="W69" s="782"/>
      <c r="X69" s="782"/>
      <c r="Y69" s="789"/>
      <c r="Z69" s="789"/>
      <c r="AA69" s="789"/>
      <c r="AB69" s="789"/>
      <c r="AC69" s="414"/>
      <c r="AD69" s="414"/>
      <c r="AE69" s="414"/>
      <c r="AF69" s="414"/>
      <c r="AG69" s="414"/>
      <c r="AH69" s="414"/>
      <c r="AI69" s="414"/>
      <c r="AJ69" s="414"/>
      <c r="AK69" s="414"/>
      <c r="AL69" s="414"/>
      <c r="AM69" s="292"/>
    </row>
    <row r="70" spans="1:39" ht="31" outlineLevel="1">
      <c r="A70" s="518">
        <v>11</v>
      </c>
      <c r="B70" s="516" t="s">
        <v>104</v>
      </c>
      <c r="C70" s="762" t="s">
        <v>586</v>
      </c>
      <c r="D70" s="295"/>
      <c r="E70" s="295"/>
      <c r="F70" s="295"/>
      <c r="G70" s="295"/>
      <c r="H70" s="295"/>
      <c r="I70" s="295"/>
      <c r="J70" s="295"/>
      <c r="K70" s="295"/>
      <c r="L70" s="295"/>
      <c r="M70" s="295"/>
      <c r="N70" s="295">
        <v>12</v>
      </c>
      <c r="O70" s="295"/>
      <c r="P70" s="295"/>
      <c r="Q70" s="295"/>
      <c r="R70" s="295"/>
      <c r="S70" s="295"/>
      <c r="T70" s="295"/>
      <c r="U70" s="295"/>
      <c r="V70" s="295"/>
      <c r="W70" s="295"/>
      <c r="X70" s="295"/>
      <c r="Y70" s="799"/>
      <c r="Z70" s="784"/>
      <c r="AA70" s="784"/>
      <c r="AB70" s="784"/>
      <c r="AC70" s="410"/>
      <c r="AD70" s="410"/>
      <c r="AE70" s="410"/>
      <c r="AF70" s="415"/>
      <c r="AG70" s="415"/>
      <c r="AH70" s="415"/>
      <c r="AI70" s="415"/>
      <c r="AJ70" s="415"/>
      <c r="AK70" s="415"/>
      <c r="AL70" s="415"/>
      <c r="AM70" s="296">
        <f>SUM(Y70:AL70)</f>
        <v>0</v>
      </c>
    </row>
    <row r="71" spans="1:39" ht="15.5" outlineLevel="1">
      <c r="B71" s="294" t="s">
        <v>267</v>
      </c>
      <c r="C71" s="762" t="s">
        <v>579</v>
      </c>
      <c r="D71" s="295"/>
      <c r="E71" s="295"/>
      <c r="F71" s="295"/>
      <c r="G71" s="295"/>
      <c r="H71" s="295"/>
      <c r="I71" s="295"/>
      <c r="J71" s="295"/>
      <c r="K71" s="295"/>
      <c r="L71" s="295"/>
      <c r="M71" s="295"/>
      <c r="N71" s="295">
        <f>N70</f>
        <v>12</v>
      </c>
      <c r="O71" s="295"/>
      <c r="P71" s="295"/>
      <c r="Q71" s="295"/>
      <c r="R71" s="295"/>
      <c r="S71" s="295"/>
      <c r="T71" s="295"/>
      <c r="U71" s="295"/>
      <c r="V71" s="295"/>
      <c r="W71" s="295"/>
      <c r="X71" s="295"/>
      <c r="Y71" s="786">
        <v>0</v>
      </c>
      <c r="Z71" s="786">
        <v>0</v>
      </c>
      <c r="AA71" s="786">
        <v>0</v>
      </c>
      <c r="AB71" s="786">
        <v>0</v>
      </c>
      <c r="AC71" s="411">
        <f t="shared" ref="AC71" si="91">AC70</f>
        <v>0</v>
      </c>
      <c r="AD71" s="411">
        <f t="shared" ref="AD71" si="92">AD70</f>
        <v>0</v>
      </c>
      <c r="AE71" s="411">
        <f t="shared" ref="AE71" si="93">AE70</f>
        <v>0</v>
      </c>
      <c r="AF71" s="411">
        <f t="shared" ref="AF71" si="94">AF70</f>
        <v>0</v>
      </c>
      <c r="AG71" s="411">
        <f t="shared" ref="AG71" si="95">AG70</f>
        <v>0</v>
      </c>
      <c r="AH71" s="411">
        <f t="shared" ref="AH71" si="96">AH70</f>
        <v>0</v>
      </c>
      <c r="AI71" s="411">
        <f t="shared" ref="AI71" si="97">AI70</f>
        <v>0</v>
      </c>
      <c r="AJ71" s="411">
        <f t="shared" ref="AJ71" si="98">AJ70</f>
        <v>0</v>
      </c>
      <c r="AK71" s="411">
        <f t="shared" ref="AK71" si="99">AK70</f>
        <v>0</v>
      </c>
      <c r="AL71" s="411">
        <f t="shared" ref="AL71" si="100">AL70</f>
        <v>0</v>
      </c>
      <c r="AM71" s="297"/>
    </row>
    <row r="72" spans="1:39" ht="15.5" outlineLevel="1">
      <c r="B72" s="315"/>
      <c r="C72" s="791"/>
      <c r="D72" s="762"/>
      <c r="E72" s="762"/>
      <c r="F72" s="762"/>
      <c r="G72" s="762"/>
      <c r="H72" s="762"/>
      <c r="I72" s="762"/>
      <c r="J72" s="762"/>
      <c r="K72" s="762"/>
      <c r="L72" s="762"/>
      <c r="M72" s="762"/>
      <c r="N72" s="762"/>
      <c r="O72" s="762"/>
      <c r="P72" s="762"/>
      <c r="Q72" s="762"/>
      <c r="R72" s="762"/>
      <c r="S72" s="762"/>
      <c r="T72" s="762"/>
      <c r="U72" s="762"/>
      <c r="V72" s="762"/>
      <c r="W72" s="762"/>
      <c r="X72" s="762"/>
      <c r="Y72" s="765"/>
      <c r="Z72" s="792"/>
      <c r="AA72" s="792"/>
      <c r="AB72" s="792"/>
      <c r="AC72" s="421"/>
      <c r="AD72" s="421"/>
      <c r="AE72" s="421"/>
      <c r="AF72" s="421"/>
      <c r="AG72" s="421"/>
      <c r="AH72" s="421"/>
      <c r="AI72" s="421"/>
      <c r="AJ72" s="421"/>
      <c r="AK72" s="421"/>
      <c r="AL72" s="421"/>
      <c r="AM72" s="306"/>
    </row>
    <row r="73" spans="1:39" ht="31" outlineLevel="1">
      <c r="A73" s="518">
        <v>12</v>
      </c>
      <c r="B73" s="516" t="s">
        <v>105</v>
      </c>
      <c r="C73" s="762" t="s">
        <v>586</v>
      </c>
      <c r="D73" s="295"/>
      <c r="E73" s="295"/>
      <c r="F73" s="295"/>
      <c r="G73" s="295"/>
      <c r="H73" s="295"/>
      <c r="I73" s="295"/>
      <c r="J73" s="295"/>
      <c r="K73" s="295"/>
      <c r="L73" s="295"/>
      <c r="M73" s="295"/>
      <c r="N73" s="295">
        <v>12</v>
      </c>
      <c r="O73" s="295"/>
      <c r="P73" s="295"/>
      <c r="Q73" s="295"/>
      <c r="R73" s="295"/>
      <c r="S73" s="295"/>
      <c r="T73" s="295"/>
      <c r="U73" s="295"/>
      <c r="V73" s="295"/>
      <c r="W73" s="295"/>
      <c r="X73" s="295"/>
      <c r="Y73" s="784"/>
      <c r="Z73" s="784"/>
      <c r="AA73" s="784"/>
      <c r="AB73" s="784"/>
      <c r="AC73" s="410"/>
      <c r="AD73" s="410"/>
      <c r="AE73" s="410"/>
      <c r="AF73" s="415"/>
      <c r="AG73" s="415"/>
      <c r="AH73" s="415"/>
      <c r="AI73" s="415"/>
      <c r="AJ73" s="415"/>
      <c r="AK73" s="415"/>
      <c r="AL73" s="415"/>
      <c r="AM73" s="296">
        <f>SUM(Y73:AL73)</f>
        <v>0</v>
      </c>
    </row>
    <row r="74" spans="1:39" ht="15.5" outlineLevel="1">
      <c r="B74" s="516" t="s">
        <v>267</v>
      </c>
      <c r="C74" s="762" t="s">
        <v>579</v>
      </c>
      <c r="D74" s="295"/>
      <c r="E74" s="295"/>
      <c r="F74" s="295"/>
      <c r="G74" s="295"/>
      <c r="H74" s="295"/>
      <c r="I74" s="295"/>
      <c r="J74" s="295"/>
      <c r="K74" s="295"/>
      <c r="L74" s="295"/>
      <c r="M74" s="295"/>
      <c r="N74" s="295">
        <f>N73</f>
        <v>12</v>
      </c>
      <c r="O74" s="295"/>
      <c r="P74" s="295"/>
      <c r="Q74" s="295"/>
      <c r="R74" s="295"/>
      <c r="S74" s="295"/>
      <c r="T74" s="295"/>
      <c r="U74" s="295"/>
      <c r="V74" s="295"/>
      <c r="W74" s="295"/>
      <c r="X74" s="295"/>
      <c r="Y74" s="786">
        <v>0</v>
      </c>
      <c r="Z74" s="786">
        <v>0</v>
      </c>
      <c r="AA74" s="786">
        <v>0</v>
      </c>
      <c r="AB74" s="786">
        <v>0</v>
      </c>
      <c r="AC74" s="411">
        <f t="shared" ref="AC74" si="101">AC73</f>
        <v>0</v>
      </c>
      <c r="AD74" s="411">
        <f t="shared" ref="AD74" si="102">AD73</f>
        <v>0</v>
      </c>
      <c r="AE74" s="411">
        <f t="shared" ref="AE74" si="103">AE73</f>
        <v>0</v>
      </c>
      <c r="AF74" s="411">
        <f t="shared" ref="AF74" si="104">AF73</f>
        <v>0</v>
      </c>
      <c r="AG74" s="411">
        <f t="shared" ref="AG74" si="105">AG73</f>
        <v>0</v>
      </c>
      <c r="AH74" s="411">
        <f t="shared" ref="AH74" si="106">AH73</f>
        <v>0</v>
      </c>
      <c r="AI74" s="411">
        <f t="shared" ref="AI74" si="107">AI73</f>
        <v>0</v>
      </c>
      <c r="AJ74" s="411">
        <f t="shared" ref="AJ74" si="108">AJ73</f>
        <v>0</v>
      </c>
      <c r="AK74" s="411">
        <f t="shared" ref="AK74" si="109">AK73</f>
        <v>0</v>
      </c>
      <c r="AL74" s="411">
        <f t="shared" ref="AL74" si="110">AL73</f>
        <v>0</v>
      </c>
      <c r="AM74" s="297"/>
    </row>
    <row r="75" spans="1:39" ht="15.5" outlineLevel="1">
      <c r="B75" s="516"/>
      <c r="C75" s="791"/>
      <c r="D75" s="762"/>
      <c r="E75" s="762"/>
      <c r="F75" s="762"/>
      <c r="G75" s="762"/>
      <c r="H75" s="762"/>
      <c r="I75" s="762"/>
      <c r="J75" s="762"/>
      <c r="K75" s="762"/>
      <c r="L75" s="762"/>
      <c r="M75" s="762"/>
      <c r="N75" s="762"/>
      <c r="O75" s="762"/>
      <c r="P75" s="762"/>
      <c r="Q75" s="762"/>
      <c r="R75" s="762"/>
      <c r="S75" s="762"/>
      <c r="T75" s="762"/>
      <c r="U75" s="762"/>
      <c r="V75" s="762"/>
      <c r="W75" s="762"/>
      <c r="X75" s="762"/>
      <c r="Y75" s="765"/>
      <c r="Z75" s="765"/>
      <c r="AA75" s="765"/>
      <c r="AB75" s="765"/>
      <c r="AC75" s="412"/>
      <c r="AD75" s="412"/>
      <c r="AE75" s="412"/>
      <c r="AF75" s="412"/>
      <c r="AG75" s="412"/>
      <c r="AH75" s="412"/>
      <c r="AI75" s="412"/>
      <c r="AJ75" s="412"/>
      <c r="AK75" s="412"/>
      <c r="AL75" s="412"/>
      <c r="AM75" s="306"/>
    </row>
    <row r="76" spans="1:39" ht="31" outlineLevel="1">
      <c r="A76" s="518">
        <v>13</v>
      </c>
      <c r="B76" s="516" t="s">
        <v>106</v>
      </c>
      <c r="C76" s="762" t="s">
        <v>586</v>
      </c>
      <c r="D76" s="295"/>
      <c r="E76" s="295"/>
      <c r="F76" s="295"/>
      <c r="G76" s="295">
        <v>21762</v>
      </c>
      <c r="H76" s="295"/>
      <c r="I76" s="295"/>
      <c r="J76" s="295"/>
      <c r="K76" s="295"/>
      <c r="L76" s="295"/>
      <c r="M76" s="295"/>
      <c r="N76" s="295">
        <v>12</v>
      </c>
      <c r="O76" s="295"/>
      <c r="P76" s="295"/>
      <c r="Q76" s="295"/>
      <c r="R76" s="295">
        <v>6</v>
      </c>
      <c r="S76" s="295"/>
      <c r="T76" s="295"/>
      <c r="U76" s="295"/>
      <c r="V76" s="295"/>
      <c r="W76" s="295"/>
      <c r="X76" s="295"/>
      <c r="Y76" s="784"/>
      <c r="Z76" s="784"/>
      <c r="AA76" s="784">
        <v>1</v>
      </c>
      <c r="AB76" s="784"/>
      <c r="AC76" s="410"/>
      <c r="AD76" s="410"/>
      <c r="AE76" s="410"/>
      <c r="AF76" s="415"/>
      <c r="AG76" s="415"/>
      <c r="AH76" s="415"/>
      <c r="AI76" s="415"/>
      <c r="AJ76" s="415"/>
      <c r="AK76" s="415"/>
      <c r="AL76" s="415"/>
      <c r="AM76" s="296">
        <f>SUM(Y76:AL76)</f>
        <v>1</v>
      </c>
    </row>
    <row r="77" spans="1:39" ht="15.5" outlineLevel="1">
      <c r="B77" s="516" t="s">
        <v>267</v>
      </c>
      <c r="C77" s="762" t="s">
        <v>579</v>
      </c>
      <c r="D77" s="295"/>
      <c r="E77" s="295"/>
      <c r="F77" s="295"/>
      <c r="G77" s="295">
        <v>0</v>
      </c>
      <c r="H77" s="295"/>
      <c r="I77" s="295"/>
      <c r="J77" s="295"/>
      <c r="K77" s="295"/>
      <c r="L77" s="295"/>
      <c r="M77" s="295"/>
      <c r="N77" s="295">
        <f>N76</f>
        <v>12</v>
      </c>
      <c r="O77" s="295"/>
      <c r="P77" s="295"/>
      <c r="Q77" s="295"/>
      <c r="R77" s="295">
        <v>0</v>
      </c>
      <c r="S77" s="295"/>
      <c r="T77" s="295"/>
      <c r="U77" s="295"/>
      <c r="V77" s="295"/>
      <c r="W77" s="295"/>
      <c r="X77" s="295"/>
      <c r="Y77" s="786">
        <v>0</v>
      </c>
      <c r="Z77" s="786">
        <v>0</v>
      </c>
      <c r="AA77" s="786">
        <v>1</v>
      </c>
      <c r="AB77" s="786">
        <v>0</v>
      </c>
      <c r="AC77" s="411">
        <f t="shared" ref="AC77:AL77" si="111">AC76</f>
        <v>0</v>
      </c>
      <c r="AD77" s="411">
        <f t="shared" si="111"/>
        <v>0</v>
      </c>
      <c r="AE77" s="411">
        <f t="shared" si="111"/>
        <v>0</v>
      </c>
      <c r="AF77" s="411">
        <f t="shared" si="111"/>
        <v>0</v>
      </c>
      <c r="AG77" s="411">
        <f t="shared" si="111"/>
        <v>0</v>
      </c>
      <c r="AH77" s="411">
        <f t="shared" si="111"/>
        <v>0</v>
      </c>
      <c r="AI77" s="411">
        <f t="shared" si="111"/>
        <v>0</v>
      </c>
      <c r="AJ77" s="411">
        <f t="shared" si="111"/>
        <v>0</v>
      </c>
      <c r="AK77" s="411">
        <f t="shared" si="111"/>
        <v>0</v>
      </c>
      <c r="AL77" s="411">
        <f t="shared" si="111"/>
        <v>0</v>
      </c>
      <c r="AM77" s="306"/>
    </row>
    <row r="78" spans="1:39" ht="15.5" outlineLevel="1">
      <c r="B78" s="516"/>
      <c r="C78" s="791"/>
      <c r="D78" s="762"/>
      <c r="E78" s="762"/>
      <c r="F78" s="762"/>
      <c r="G78" s="762"/>
      <c r="H78" s="762"/>
      <c r="I78" s="762"/>
      <c r="J78" s="762"/>
      <c r="K78" s="762"/>
      <c r="L78" s="762"/>
      <c r="M78" s="762"/>
      <c r="N78" s="762"/>
      <c r="O78" s="762"/>
      <c r="P78" s="762"/>
      <c r="Q78" s="762"/>
      <c r="R78" s="762"/>
      <c r="S78" s="762"/>
      <c r="T78" s="762"/>
      <c r="U78" s="762"/>
      <c r="V78" s="762"/>
      <c r="W78" s="762"/>
      <c r="X78" s="762"/>
      <c r="Y78" s="765"/>
      <c r="Z78" s="765"/>
      <c r="AA78" s="765"/>
      <c r="AB78" s="765"/>
      <c r="AC78" s="412"/>
      <c r="AD78" s="412"/>
      <c r="AE78" s="412"/>
      <c r="AF78" s="412"/>
      <c r="AG78" s="412"/>
      <c r="AH78" s="412"/>
      <c r="AI78" s="412"/>
      <c r="AJ78" s="412"/>
      <c r="AK78" s="412"/>
      <c r="AL78" s="412"/>
      <c r="AM78" s="306"/>
    </row>
    <row r="79" spans="1:39" ht="15.5" outlineLevel="1">
      <c r="B79" s="288" t="s">
        <v>107</v>
      </c>
      <c r="C79" s="782"/>
      <c r="D79" s="783"/>
      <c r="E79" s="783"/>
      <c r="F79" s="783"/>
      <c r="G79" s="783"/>
      <c r="H79" s="783"/>
      <c r="I79" s="783"/>
      <c r="J79" s="783"/>
      <c r="K79" s="783"/>
      <c r="L79" s="783"/>
      <c r="M79" s="783"/>
      <c r="N79" s="783"/>
      <c r="O79" s="783"/>
      <c r="P79" s="782"/>
      <c r="Q79" s="782"/>
      <c r="R79" s="782"/>
      <c r="S79" s="782"/>
      <c r="T79" s="782"/>
      <c r="U79" s="782"/>
      <c r="V79" s="782"/>
      <c r="W79" s="782"/>
      <c r="X79" s="782"/>
      <c r="Y79" s="789"/>
      <c r="Z79" s="789"/>
      <c r="AA79" s="789"/>
      <c r="AB79" s="789"/>
      <c r="AC79" s="414"/>
      <c r="AD79" s="414"/>
      <c r="AE79" s="414"/>
      <c r="AF79" s="414"/>
      <c r="AG79" s="414"/>
      <c r="AH79" s="414"/>
      <c r="AI79" s="414"/>
      <c r="AJ79" s="414"/>
      <c r="AK79" s="414"/>
      <c r="AL79" s="414"/>
      <c r="AM79" s="292"/>
    </row>
    <row r="80" spans="1:39" ht="15.5" outlineLevel="1">
      <c r="A80" s="518">
        <v>14</v>
      </c>
      <c r="B80" s="315" t="s">
        <v>108</v>
      </c>
      <c r="C80" s="762" t="s">
        <v>586</v>
      </c>
      <c r="D80" s="295"/>
      <c r="E80" s="295"/>
      <c r="F80" s="295"/>
      <c r="G80" s="295">
        <v>81371</v>
      </c>
      <c r="H80" s="295"/>
      <c r="I80" s="295"/>
      <c r="J80" s="295"/>
      <c r="K80" s="295"/>
      <c r="L80" s="295"/>
      <c r="M80" s="295"/>
      <c r="N80" s="295">
        <v>12</v>
      </c>
      <c r="O80" s="295"/>
      <c r="P80" s="295"/>
      <c r="Q80" s="295"/>
      <c r="R80" s="295">
        <v>8</v>
      </c>
      <c r="S80" s="295"/>
      <c r="T80" s="295"/>
      <c r="U80" s="295"/>
      <c r="V80" s="295"/>
      <c r="W80" s="295"/>
      <c r="X80" s="295"/>
      <c r="Y80" s="784">
        <v>1</v>
      </c>
      <c r="Z80" s="784"/>
      <c r="AA80" s="784"/>
      <c r="AB80" s="784"/>
      <c r="AC80" s="410"/>
      <c r="AD80" s="410"/>
      <c r="AE80" s="410"/>
      <c r="AF80" s="410"/>
      <c r="AG80" s="410"/>
      <c r="AH80" s="410"/>
      <c r="AI80" s="410"/>
      <c r="AJ80" s="410"/>
      <c r="AK80" s="410"/>
      <c r="AL80" s="410"/>
      <c r="AM80" s="296">
        <f>SUM(Y80:AL80)</f>
        <v>1</v>
      </c>
    </row>
    <row r="81" spans="1:40" ht="15.5" outlineLevel="1">
      <c r="B81" s="294" t="s">
        <v>267</v>
      </c>
      <c r="C81" s="762" t="s">
        <v>579</v>
      </c>
      <c r="D81" s="295"/>
      <c r="E81" s="295"/>
      <c r="F81" s="295"/>
      <c r="G81" s="295">
        <v>0</v>
      </c>
      <c r="H81" s="295"/>
      <c r="I81" s="295"/>
      <c r="J81" s="295"/>
      <c r="K81" s="295"/>
      <c r="L81" s="295"/>
      <c r="M81" s="295"/>
      <c r="N81" s="295">
        <f>N80</f>
        <v>12</v>
      </c>
      <c r="O81" s="295"/>
      <c r="P81" s="295"/>
      <c r="Q81" s="295"/>
      <c r="R81" s="295">
        <v>0</v>
      </c>
      <c r="S81" s="295"/>
      <c r="T81" s="295"/>
      <c r="U81" s="295"/>
      <c r="V81" s="295"/>
      <c r="W81" s="295"/>
      <c r="X81" s="295"/>
      <c r="Y81" s="786">
        <v>1</v>
      </c>
      <c r="Z81" s="786">
        <v>0</v>
      </c>
      <c r="AA81" s="786">
        <v>0</v>
      </c>
      <c r="AB81" s="786">
        <v>0</v>
      </c>
      <c r="AC81" s="411">
        <f t="shared" ref="AC81" si="112">AC80</f>
        <v>0</v>
      </c>
      <c r="AD81" s="411">
        <f>AD80</f>
        <v>0</v>
      </c>
      <c r="AE81" s="411">
        <f t="shared" ref="AE81" si="113">AE80</f>
        <v>0</v>
      </c>
      <c r="AF81" s="411">
        <f t="shared" ref="AF81" si="114">AF80</f>
        <v>0</v>
      </c>
      <c r="AG81" s="411">
        <f t="shared" ref="AG81" si="115">AG80</f>
        <v>0</v>
      </c>
      <c r="AH81" s="411">
        <f t="shared" ref="AH81" si="116">AH80</f>
        <v>0</v>
      </c>
      <c r="AI81" s="411">
        <f t="shared" ref="AI81" si="117">AI80</f>
        <v>0</v>
      </c>
      <c r="AJ81" s="411">
        <f t="shared" ref="AJ81" si="118">AJ80</f>
        <v>0</v>
      </c>
      <c r="AK81" s="411">
        <f t="shared" ref="AK81" si="119">AK80</f>
        <v>0</v>
      </c>
      <c r="AL81" s="411">
        <f t="shared" ref="AL81" si="120">AL80</f>
        <v>0</v>
      </c>
      <c r="AM81" s="297"/>
    </row>
    <row r="82" spans="1:40" s="511" customFormat="1" ht="15.5" outlineLevel="1">
      <c r="A82" s="519"/>
      <c r="B82" s="294"/>
      <c r="C82" s="762"/>
      <c r="D82" s="762"/>
      <c r="E82" s="762"/>
      <c r="F82" s="762"/>
      <c r="G82" s="762"/>
      <c r="H82" s="762"/>
      <c r="I82" s="762"/>
      <c r="J82" s="762"/>
      <c r="K82" s="762"/>
      <c r="L82" s="762"/>
      <c r="M82" s="762"/>
      <c r="N82" s="785"/>
      <c r="O82" s="762"/>
      <c r="P82" s="762"/>
      <c r="Q82" s="762"/>
      <c r="R82" s="762"/>
      <c r="S82" s="762"/>
      <c r="T82" s="762"/>
      <c r="U82" s="762"/>
      <c r="V82" s="762"/>
      <c r="W82" s="762"/>
      <c r="X82" s="762"/>
      <c r="Y82" s="786"/>
      <c r="Z82" s="786"/>
      <c r="AA82" s="786"/>
      <c r="AB82" s="786"/>
      <c r="AC82" s="411"/>
      <c r="AD82" s="411"/>
      <c r="AE82" s="411"/>
      <c r="AF82" s="411"/>
      <c r="AG82" s="411"/>
      <c r="AH82" s="411"/>
      <c r="AI82" s="411"/>
      <c r="AJ82" s="411"/>
      <c r="AK82" s="411"/>
      <c r="AL82" s="411"/>
      <c r="AM82" s="512"/>
      <c r="AN82" s="626"/>
    </row>
    <row r="83" spans="1:40" s="309" customFormat="1" ht="15.5" outlineLevel="1">
      <c r="A83" s="519"/>
      <c r="B83" s="288" t="s">
        <v>489</v>
      </c>
      <c r="C83" s="762"/>
      <c r="D83" s="762"/>
      <c r="E83" s="762"/>
      <c r="F83" s="762"/>
      <c r="G83" s="762"/>
      <c r="H83" s="762"/>
      <c r="I83" s="762"/>
      <c r="J83" s="762"/>
      <c r="K83" s="762"/>
      <c r="L83" s="762"/>
      <c r="M83" s="762"/>
      <c r="N83" s="762"/>
      <c r="O83" s="762"/>
      <c r="P83" s="762"/>
      <c r="Q83" s="762"/>
      <c r="R83" s="762"/>
      <c r="S83" s="762"/>
      <c r="T83" s="762"/>
      <c r="U83" s="762"/>
      <c r="V83" s="762"/>
      <c r="W83" s="762"/>
      <c r="X83" s="762"/>
      <c r="Y83" s="765"/>
      <c r="Z83" s="765"/>
      <c r="AA83" s="765"/>
      <c r="AB83" s="765"/>
      <c r="AC83" s="412"/>
      <c r="AD83" s="412"/>
      <c r="AE83" s="416"/>
      <c r="AF83" s="416"/>
      <c r="AG83" s="416"/>
      <c r="AH83" s="416"/>
      <c r="AI83" s="416"/>
      <c r="AJ83" s="416"/>
      <c r="AK83" s="416"/>
      <c r="AL83" s="416"/>
      <c r="AM83" s="513"/>
      <c r="AN83" s="627"/>
    </row>
    <row r="84" spans="1:40" ht="15.5" outlineLevel="1">
      <c r="A84" s="518">
        <v>15</v>
      </c>
      <c r="B84" s="294" t="s">
        <v>494</v>
      </c>
      <c r="C84" s="762" t="s">
        <v>586</v>
      </c>
      <c r="D84" s="295"/>
      <c r="E84" s="295"/>
      <c r="F84" s="295"/>
      <c r="G84" s="295"/>
      <c r="H84" s="295"/>
      <c r="I84" s="295"/>
      <c r="J84" s="295"/>
      <c r="K84" s="295"/>
      <c r="L84" s="295"/>
      <c r="M84" s="295"/>
      <c r="N84" s="295">
        <v>12</v>
      </c>
      <c r="O84" s="295"/>
      <c r="P84" s="295"/>
      <c r="Q84" s="295"/>
      <c r="R84" s="295"/>
      <c r="S84" s="295"/>
      <c r="T84" s="295"/>
      <c r="U84" s="295"/>
      <c r="V84" s="295"/>
      <c r="W84" s="295"/>
      <c r="X84" s="295"/>
      <c r="Y84" s="784"/>
      <c r="Z84" s="784"/>
      <c r="AA84" s="784"/>
      <c r="AB84" s="784"/>
      <c r="AC84" s="410"/>
      <c r="AD84" s="410"/>
      <c r="AE84" s="410"/>
      <c r="AF84" s="410"/>
      <c r="AG84" s="410"/>
      <c r="AH84" s="410"/>
      <c r="AI84" s="410"/>
      <c r="AJ84" s="410"/>
      <c r="AK84" s="410"/>
      <c r="AL84" s="410"/>
      <c r="AM84" s="296">
        <f>SUM(Y84:AL84)</f>
        <v>0</v>
      </c>
    </row>
    <row r="85" spans="1:40" ht="15.5" outlineLevel="1">
      <c r="B85" s="294" t="s">
        <v>267</v>
      </c>
      <c r="C85" s="762" t="s">
        <v>579</v>
      </c>
      <c r="D85" s="295"/>
      <c r="E85" s="295"/>
      <c r="F85" s="295"/>
      <c r="G85" s="295"/>
      <c r="H85" s="295"/>
      <c r="I85" s="295"/>
      <c r="J85" s="295"/>
      <c r="K85" s="295"/>
      <c r="L85" s="295"/>
      <c r="M85" s="295"/>
      <c r="N85" s="295">
        <f>N84</f>
        <v>12</v>
      </c>
      <c r="O85" s="295"/>
      <c r="P85" s="295"/>
      <c r="Q85" s="295"/>
      <c r="R85" s="295"/>
      <c r="S85" s="295"/>
      <c r="T85" s="295"/>
      <c r="U85" s="295"/>
      <c r="V85" s="295"/>
      <c r="W85" s="295"/>
      <c r="X85" s="295"/>
      <c r="Y85" s="786">
        <v>0</v>
      </c>
      <c r="Z85" s="786">
        <v>0</v>
      </c>
      <c r="AA85" s="786">
        <v>0</v>
      </c>
      <c r="AB85" s="786">
        <v>0</v>
      </c>
      <c r="AC85" s="411">
        <f t="shared" ref="AC85" si="121">AC84</f>
        <v>0</v>
      </c>
      <c r="AD85" s="411">
        <f>AD84</f>
        <v>0</v>
      </c>
      <c r="AE85" s="411">
        <f t="shared" ref="AE85:AL85" si="122">AE84</f>
        <v>0</v>
      </c>
      <c r="AF85" s="411">
        <f t="shared" si="122"/>
        <v>0</v>
      </c>
      <c r="AG85" s="411">
        <f t="shared" si="122"/>
        <v>0</v>
      </c>
      <c r="AH85" s="411">
        <f t="shared" si="122"/>
        <v>0</v>
      </c>
      <c r="AI85" s="411">
        <f t="shared" si="122"/>
        <v>0</v>
      </c>
      <c r="AJ85" s="411">
        <f t="shared" si="122"/>
        <v>0</v>
      </c>
      <c r="AK85" s="411">
        <f t="shared" si="122"/>
        <v>0</v>
      </c>
      <c r="AL85" s="411">
        <f t="shared" si="122"/>
        <v>0</v>
      </c>
      <c r="AM85" s="297"/>
    </row>
    <row r="86" spans="1:40" ht="15.5" outlineLevel="1">
      <c r="B86" s="315"/>
      <c r="C86" s="791"/>
      <c r="D86" s="762"/>
      <c r="E86" s="762"/>
      <c r="F86" s="762"/>
      <c r="G86" s="762"/>
      <c r="H86" s="762"/>
      <c r="I86" s="762"/>
      <c r="J86" s="762"/>
      <c r="K86" s="762"/>
      <c r="L86" s="762"/>
      <c r="M86" s="762"/>
      <c r="N86" s="762"/>
      <c r="O86" s="762"/>
      <c r="P86" s="762"/>
      <c r="Q86" s="762"/>
      <c r="R86" s="762"/>
      <c r="S86" s="762"/>
      <c r="T86" s="762"/>
      <c r="U86" s="762"/>
      <c r="V86" s="762"/>
      <c r="W86" s="762"/>
      <c r="X86" s="762"/>
      <c r="Y86" s="765"/>
      <c r="Z86" s="765"/>
      <c r="AA86" s="765"/>
      <c r="AB86" s="765"/>
      <c r="AC86" s="412"/>
      <c r="AD86" s="412"/>
      <c r="AE86" s="412"/>
      <c r="AF86" s="412"/>
      <c r="AG86" s="412"/>
      <c r="AH86" s="412"/>
      <c r="AI86" s="412"/>
      <c r="AJ86" s="412"/>
      <c r="AK86" s="412"/>
      <c r="AL86" s="412"/>
      <c r="AM86" s="306"/>
    </row>
    <row r="87" spans="1:40" s="283" customFormat="1" ht="15.5" outlineLevel="1">
      <c r="A87" s="518">
        <v>16</v>
      </c>
      <c r="B87" s="324" t="s">
        <v>490</v>
      </c>
      <c r="C87" s="762" t="s">
        <v>586</v>
      </c>
      <c r="D87" s="295"/>
      <c r="E87" s="295"/>
      <c r="F87" s="295"/>
      <c r="G87" s="295"/>
      <c r="H87" s="295"/>
      <c r="I87" s="295"/>
      <c r="J87" s="295"/>
      <c r="K87" s="295"/>
      <c r="L87" s="295"/>
      <c r="M87" s="295"/>
      <c r="N87" s="295">
        <v>12</v>
      </c>
      <c r="O87" s="295"/>
      <c r="P87" s="295"/>
      <c r="Q87" s="295"/>
      <c r="R87" s="295"/>
      <c r="S87" s="295"/>
      <c r="T87" s="295"/>
      <c r="U87" s="295"/>
      <c r="V87" s="295"/>
      <c r="W87" s="295"/>
      <c r="X87" s="295"/>
      <c r="Y87" s="784"/>
      <c r="Z87" s="784"/>
      <c r="AA87" s="784"/>
      <c r="AB87" s="784"/>
      <c r="AC87" s="410"/>
      <c r="AD87" s="410"/>
      <c r="AE87" s="410"/>
      <c r="AF87" s="410"/>
      <c r="AG87" s="410"/>
      <c r="AH87" s="410"/>
      <c r="AI87" s="410"/>
      <c r="AJ87" s="410"/>
      <c r="AK87" s="410"/>
      <c r="AL87" s="410"/>
      <c r="AM87" s="296">
        <f>SUM(Y87:AL87)</f>
        <v>0</v>
      </c>
    </row>
    <row r="88" spans="1:40" s="283" customFormat="1" ht="15.5" outlineLevel="1">
      <c r="A88" s="518"/>
      <c r="B88" s="324" t="s">
        <v>267</v>
      </c>
      <c r="C88" s="762" t="s">
        <v>579</v>
      </c>
      <c r="D88" s="295"/>
      <c r="E88" s="295"/>
      <c r="F88" s="295"/>
      <c r="G88" s="295"/>
      <c r="H88" s="295"/>
      <c r="I88" s="295"/>
      <c r="J88" s="295"/>
      <c r="K88" s="295"/>
      <c r="L88" s="295"/>
      <c r="M88" s="295"/>
      <c r="N88" s="295">
        <f>N87</f>
        <v>12</v>
      </c>
      <c r="O88" s="295"/>
      <c r="P88" s="295"/>
      <c r="Q88" s="295"/>
      <c r="R88" s="295"/>
      <c r="S88" s="295"/>
      <c r="T88" s="295"/>
      <c r="U88" s="295"/>
      <c r="V88" s="295"/>
      <c r="W88" s="295"/>
      <c r="X88" s="295"/>
      <c r="Y88" s="786">
        <v>0</v>
      </c>
      <c r="Z88" s="786">
        <v>0</v>
      </c>
      <c r="AA88" s="786">
        <v>0</v>
      </c>
      <c r="AB88" s="786">
        <v>0</v>
      </c>
      <c r="AC88" s="411">
        <f t="shared" ref="AC88" si="123">AC87</f>
        <v>0</v>
      </c>
      <c r="AD88" s="411">
        <f>AD87</f>
        <v>0</v>
      </c>
      <c r="AE88" s="411">
        <f t="shared" ref="AE88:AL88" si="124">AE87</f>
        <v>0</v>
      </c>
      <c r="AF88" s="411">
        <f t="shared" si="124"/>
        <v>0</v>
      </c>
      <c r="AG88" s="411">
        <f t="shared" si="124"/>
        <v>0</v>
      </c>
      <c r="AH88" s="411">
        <f t="shared" si="124"/>
        <v>0</v>
      </c>
      <c r="AI88" s="411">
        <f t="shared" si="124"/>
        <v>0</v>
      </c>
      <c r="AJ88" s="411">
        <f t="shared" si="124"/>
        <v>0</v>
      </c>
      <c r="AK88" s="411">
        <f t="shared" si="124"/>
        <v>0</v>
      </c>
      <c r="AL88" s="411">
        <f t="shared" si="124"/>
        <v>0</v>
      </c>
      <c r="AM88" s="297"/>
    </row>
    <row r="89" spans="1:40" s="283" customFormat="1" ht="15.5" outlineLevel="1">
      <c r="A89" s="518"/>
      <c r="B89" s="324"/>
      <c r="C89" s="762"/>
      <c r="D89" s="762"/>
      <c r="E89" s="762"/>
      <c r="F89" s="762"/>
      <c r="G89" s="762"/>
      <c r="H89" s="762"/>
      <c r="I89" s="762"/>
      <c r="J89" s="762"/>
      <c r="K89" s="762"/>
      <c r="L89" s="762"/>
      <c r="M89" s="762"/>
      <c r="N89" s="762"/>
      <c r="O89" s="762"/>
      <c r="P89" s="762"/>
      <c r="Q89" s="762"/>
      <c r="R89" s="762"/>
      <c r="S89" s="762"/>
      <c r="T89" s="762"/>
      <c r="U89" s="762"/>
      <c r="V89" s="762"/>
      <c r="W89" s="762"/>
      <c r="X89" s="762"/>
      <c r="Y89" s="765"/>
      <c r="Z89" s="765"/>
      <c r="AA89" s="765"/>
      <c r="AB89" s="765"/>
      <c r="AC89" s="412"/>
      <c r="AD89" s="412"/>
      <c r="AE89" s="416"/>
      <c r="AF89" s="416"/>
      <c r="AG89" s="416"/>
      <c r="AH89" s="416"/>
      <c r="AI89" s="416"/>
      <c r="AJ89" s="416"/>
      <c r="AK89" s="416"/>
      <c r="AL89" s="416"/>
      <c r="AM89" s="313"/>
    </row>
    <row r="90" spans="1:40" ht="15.5" outlineLevel="1">
      <c r="B90" s="515" t="s">
        <v>495</v>
      </c>
      <c r="C90" s="800"/>
      <c r="D90" s="783"/>
      <c r="E90" s="782"/>
      <c r="F90" s="782"/>
      <c r="G90" s="782"/>
      <c r="H90" s="782"/>
      <c r="I90" s="782"/>
      <c r="J90" s="782"/>
      <c r="K90" s="782"/>
      <c r="L90" s="782"/>
      <c r="M90" s="782"/>
      <c r="N90" s="783"/>
      <c r="O90" s="782"/>
      <c r="P90" s="782"/>
      <c r="Q90" s="782"/>
      <c r="R90" s="782"/>
      <c r="S90" s="782"/>
      <c r="T90" s="782"/>
      <c r="U90" s="782"/>
      <c r="V90" s="782"/>
      <c r="W90" s="782"/>
      <c r="X90" s="782"/>
      <c r="Y90" s="789"/>
      <c r="Z90" s="789"/>
      <c r="AA90" s="789"/>
      <c r="AB90" s="789"/>
      <c r="AC90" s="414"/>
      <c r="AD90" s="414"/>
      <c r="AE90" s="414"/>
      <c r="AF90" s="414"/>
      <c r="AG90" s="414"/>
      <c r="AH90" s="414"/>
      <c r="AI90" s="414"/>
      <c r="AJ90" s="414"/>
      <c r="AK90" s="414"/>
      <c r="AL90" s="414"/>
      <c r="AM90" s="292"/>
    </row>
    <row r="91" spans="1:40" ht="15.5" outlineLevel="1">
      <c r="A91" s="518">
        <v>17</v>
      </c>
      <c r="B91" s="516" t="s">
        <v>112</v>
      </c>
      <c r="C91" s="762" t="s">
        <v>586</v>
      </c>
      <c r="D91" s="295"/>
      <c r="E91" s="295"/>
      <c r="F91" s="295"/>
      <c r="G91" s="295" t="s">
        <v>718</v>
      </c>
      <c r="H91" s="295"/>
      <c r="I91" s="295"/>
      <c r="J91" s="295"/>
      <c r="K91" s="295"/>
      <c r="L91" s="295"/>
      <c r="M91" s="295"/>
      <c r="N91" s="295">
        <v>0</v>
      </c>
      <c r="O91" s="295"/>
      <c r="P91" s="295"/>
      <c r="Q91" s="295"/>
      <c r="R91" s="295" t="s">
        <v>718</v>
      </c>
      <c r="S91" s="295"/>
      <c r="T91" s="295"/>
      <c r="U91" s="295"/>
      <c r="V91" s="295"/>
      <c r="W91" s="295"/>
      <c r="X91" s="295"/>
      <c r="Y91" s="799"/>
      <c r="Z91" s="784"/>
      <c r="AA91" s="784"/>
      <c r="AB91" s="784"/>
      <c r="AC91" s="410"/>
      <c r="AD91" s="410"/>
      <c r="AE91" s="410"/>
      <c r="AF91" s="415"/>
      <c r="AG91" s="415"/>
      <c r="AH91" s="415"/>
      <c r="AI91" s="415"/>
      <c r="AJ91" s="415"/>
      <c r="AK91" s="415"/>
      <c r="AL91" s="415"/>
      <c r="AM91" s="296">
        <f>SUM(Y91:AL91)</f>
        <v>0</v>
      </c>
    </row>
    <row r="92" spans="1:40" ht="15.5" outlineLevel="1">
      <c r="B92" s="294" t="s">
        <v>267</v>
      </c>
      <c r="C92" s="762" t="s">
        <v>579</v>
      </c>
      <c r="D92" s="295"/>
      <c r="E92" s="295"/>
      <c r="F92" s="295"/>
      <c r="G92" s="295" t="s">
        <v>718</v>
      </c>
      <c r="H92" s="295"/>
      <c r="I92" s="295"/>
      <c r="J92" s="295"/>
      <c r="K92" s="295"/>
      <c r="L92" s="295"/>
      <c r="M92" s="295"/>
      <c r="N92" s="295">
        <f>N91</f>
        <v>0</v>
      </c>
      <c r="O92" s="295"/>
      <c r="P92" s="295"/>
      <c r="Q92" s="295"/>
      <c r="R92" s="295" t="s">
        <v>718</v>
      </c>
      <c r="S92" s="295"/>
      <c r="T92" s="295"/>
      <c r="U92" s="295"/>
      <c r="V92" s="295"/>
      <c r="W92" s="295"/>
      <c r="X92" s="295"/>
      <c r="Y92" s="786">
        <v>0</v>
      </c>
      <c r="Z92" s="786">
        <v>0</v>
      </c>
      <c r="AA92" s="786">
        <v>0</v>
      </c>
      <c r="AB92" s="786">
        <v>0</v>
      </c>
      <c r="AC92" s="411">
        <f t="shared" ref="AC92:AL92" si="125">AC91</f>
        <v>0</v>
      </c>
      <c r="AD92" s="411">
        <f t="shared" si="125"/>
        <v>0</v>
      </c>
      <c r="AE92" s="411">
        <f t="shared" si="125"/>
        <v>0</v>
      </c>
      <c r="AF92" s="411">
        <f t="shared" si="125"/>
        <v>0</v>
      </c>
      <c r="AG92" s="411">
        <f t="shared" si="125"/>
        <v>0</v>
      </c>
      <c r="AH92" s="411">
        <f t="shared" si="125"/>
        <v>0</v>
      </c>
      <c r="AI92" s="411">
        <f t="shared" si="125"/>
        <v>0</v>
      </c>
      <c r="AJ92" s="411">
        <f t="shared" si="125"/>
        <v>0</v>
      </c>
      <c r="AK92" s="411">
        <f t="shared" si="125"/>
        <v>0</v>
      </c>
      <c r="AL92" s="411">
        <f t="shared" si="125"/>
        <v>0</v>
      </c>
      <c r="AM92" s="306"/>
    </row>
    <row r="93" spans="1:40" ht="15.5" outlineLevel="1">
      <c r="B93" s="294"/>
      <c r="C93" s="762"/>
      <c r="D93" s="762"/>
      <c r="E93" s="762"/>
      <c r="F93" s="762"/>
      <c r="G93" s="762"/>
      <c r="H93" s="762"/>
      <c r="I93" s="762"/>
      <c r="J93" s="762"/>
      <c r="K93" s="762"/>
      <c r="L93" s="762"/>
      <c r="M93" s="762"/>
      <c r="N93" s="762"/>
      <c r="O93" s="762"/>
      <c r="P93" s="762"/>
      <c r="Q93" s="762"/>
      <c r="R93" s="762"/>
      <c r="S93" s="762"/>
      <c r="T93" s="762"/>
      <c r="U93" s="762"/>
      <c r="V93" s="762"/>
      <c r="W93" s="762"/>
      <c r="X93" s="762"/>
      <c r="Y93" s="765"/>
      <c r="Z93" s="765"/>
      <c r="AA93" s="765"/>
      <c r="AB93" s="765"/>
      <c r="AC93" s="425"/>
      <c r="AD93" s="425"/>
      <c r="AE93" s="425"/>
      <c r="AF93" s="425"/>
      <c r="AG93" s="425"/>
      <c r="AH93" s="425"/>
      <c r="AI93" s="425"/>
      <c r="AJ93" s="425"/>
      <c r="AK93" s="425"/>
      <c r="AL93" s="425"/>
      <c r="AM93" s="306"/>
    </row>
    <row r="94" spans="1:40" ht="15.5" outlineLevel="1">
      <c r="A94" s="518">
        <v>18</v>
      </c>
      <c r="B94" s="516" t="s">
        <v>109</v>
      </c>
      <c r="C94" s="762" t="s">
        <v>586</v>
      </c>
      <c r="D94" s="295"/>
      <c r="E94" s="295"/>
      <c r="F94" s="295"/>
      <c r="G94" s="295" t="s">
        <v>718</v>
      </c>
      <c r="H94" s="295"/>
      <c r="I94" s="295"/>
      <c r="J94" s="295"/>
      <c r="K94" s="295"/>
      <c r="L94" s="295"/>
      <c r="M94" s="295"/>
      <c r="N94" s="295">
        <v>0</v>
      </c>
      <c r="O94" s="295"/>
      <c r="P94" s="295"/>
      <c r="Q94" s="295"/>
      <c r="R94" s="295" t="s">
        <v>718</v>
      </c>
      <c r="S94" s="295"/>
      <c r="T94" s="295"/>
      <c r="U94" s="295"/>
      <c r="V94" s="295"/>
      <c r="W94" s="295"/>
      <c r="X94" s="295"/>
      <c r="Y94" s="799"/>
      <c r="Z94" s="784"/>
      <c r="AA94" s="784"/>
      <c r="AB94" s="784"/>
      <c r="AC94" s="410"/>
      <c r="AD94" s="410"/>
      <c r="AE94" s="410"/>
      <c r="AF94" s="415"/>
      <c r="AG94" s="415"/>
      <c r="AH94" s="415"/>
      <c r="AI94" s="415"/>
      <c r="AJ94" s="415"/>
      <c r="AK94" s="415"/>
      <c r="AL94" s="415"/>
      <c r="AM94" s="296">
        <f>SUM(Y94:AL94)</f>
        <v>0</v>
      </c>
    </row>
    <row r="95" spans="1:40" ht="15.5" outlineLevel="1">
      <c r="B95" s="294" t="s">
        <v>267</v>
      </c>
      <c r="C95" s="762" t="s">
        <v>579</v>
      </c>
      <c r="D95" s="295"/>
      <c r="E95" s="295"/>
      <c r="F95" s="295"/>
      <c r="G95" s="295" t="s">
        <v>718</v>
      </c>
      <c r="H95" s="295"/>
      <c r="I95" s="295"/>
      <c r="J95" s="295"/>
      <c r="K95" s="295"/>
      <c r="L95" s="295"/>
      <c r="M95" s="295"/>
      <c r="N95" s="295">
        <f>N94</f>
        <v>0</v>
      </c>
      <c r="O95" s="295"/>
      <c r="P95" s="295"/>
      <c r="Q95" s="295"/>
      <c r="R95" s="295" t="s">
        <v>718</v>
      </c>
      <c r="S95" s="295"/>
      <c r="T95" s="295"/>
      <c r="U95" s="295"/>
      <c r="V95" s="295"/>
      <c r="W95" s="295"/>
      <c r="X95" s="295"/>
      <c r="Y95" s="786">
        <v>0</v>
      </c>
      <c r="Z95" s="786">
        <v>0</v>
      </c>
      <c r="AA95" s="786">
        <v>0</v>
      </c>
      <c r="AB95" s="786">
        <v>0</v>
      </c>
      <c r="AC95" s="411">
        <f t="shared" ref="AC95" si="126">AC94</f>
        <v>0</v>
      </c>
      <c r="AD95" s="411">
        <f t="shared" ref="AD95" si="127">AD94</f>
        <v>0</v>
      </c>
      <c r="AE95" s="411">
        <f t="shared" ref="AE95" si="128">AE94</f>
        <v>0</v>
      </c>
      <c r="AF95" s="411">
        <f t="shared" ref="AF95" si="129">AF94</f>
        <v>0</v>
      </c>
      <c r="AG95" s="411">
        <f t="shared" ref="AG95" si="130">AG94</f>
        <v>0</v>
      </c>
      <c r="AH95" s="411">
        <f t="shared" ref="AH95" si="131">AH94</f>
        <v>0</v>
      </c>
      <c r="AI95" s="411">
        <f t="shared" ref="AI95" si="132">AI94</f>
        <v>0</v>
      </c>
      <c r="AJ95" s="411">
        <f t="shared" ref="AJ95" si="133">AJ94</f>
        <v>0</v>
      </c>
      <c r="AK95" s="411">
        <f t="shared" ref="AK95" si="134">AK94</f>
        <v>0</v>
      </c>
      <c r="AL95" s="411">
        <f t="shared" ref="AL95" si="135">AL94</f>
        <v>0</v>
      </c>
      <c r="AM95" s="306"/>
    </row>
    <row r="96" spans="1:40" ht="15.5" outlineLevel="1">
      <c r="B96" s="322"/>
      <c r="C96" s="762"/>
      <c r="D96" s="762"/>
      <c r="E96" s="762"/>
      <c r="F96" s="762"/>
      <c r="G96" s="762"/>
      <c r="H96" s="762"/>
      <c r="I96" s="762"/>
      <c r="J96" s="762"/>
      <c r="K96" s="762"/>
      <c r="L96" s="762"/>
      <c r="M96" s="762"/>
      <c r="N96" s="762"/>
      <c r="O96" s="762"/>
      <c r="P96" s="762"/>
      <c r="Q96" s="762"/>
      <c r="R96" s="762"/>
      <c r="S96" s="762"/>
      <c r="T96" s="762"/>
      <c r="U96" s="762"/>
      <c r="V96" s="762"/>
      <c r="W96" s="762"/>
      <c r="X96" s="762"/>
      <c r="Y96" s="792"/>
      <c r="Z96" s="792"/>
      <c r="AA96" s="792"/>
      <c r="AB96" s="792"/>
      <c r="AC96" s="424"/>
      <c r="AD96" s="424"/>
      <c r="AE96" s="424"/>
      <c r="AF96" s="424"/>
      <c r="AG96" s="424"/>
      <c r="AH96" s="424"/>
      <c r="AI96" s="424"/>
      <c r="AJ96" s="424"/>
      <c r="AK96" s="424"/>
      <c r="AL96" s="424"/>
      <c r="AM96" s="297"/>
    </row>
    <row r="97" spans="1:39" ht="15.5" outlineLevel="1">
      <c r="A97" s="518">
        <v>19</v>
      </c>
      <c r="B97" s="516" t="s">
        <v>111</v>
      </c>
      <c r="C97" s="762" t="s">
        <v>586</v>
      </c>
      <c r="D97" s="295"/>
      <c r="E97" s="295"/>
      <c r="F97" s="295"/>
      <c r="G97" s="295" t="s">
        <v>718</v>
      </c>
      <c r="H97" s="295"/>
      <c r="I97" s="295"/>
      <c r="J97" s="295"/>
      <c r="K97" s="295"/>
      <c r="L97" s="295"/>
      <c r="M97" s="295"/>
      <c r="N97" s="295">
        <v>0</v>
      </c>
      <c r="O97" s="295"/>
      <c r="P97" s="295"/>
      <c r="Q97" s="295"/>
      <c r="R97" s="295" t="s">
        <v>718</v>
      </c>
      <c r="S97" s="295"/>
      <c r="T97" s="295"/>
      <c r="U97" s="295"/>
      <c r="V97" s="295"/>
      <c r="W97" s="295"/>
      <c r="X97" s="295"/>
      <c r="Y97" s="799"/>
      <c r="Z97" s="784"/>
      <c r="AA97" s="784"/>
      <c r="AB97" s="784"/>
      <c r="AC97" s="410"/>
      <c r="AD97" s="410"/>
      <c r="AE97" s="410"/>
      <c r="AF97" s="415"/>
      <c r="AG97" s="415"/>
      <c r="AH97" s="415"/>
      <c r="AI97" s="415"/>
      <c r="AJ97" s="415"/>
      <c r="AK97" s="415"/>
      <c r="AL97" s="415"/>
      <c r="AM97" s="296">
        <f>SUM(Y97:AL97)</f>
        <v>0</v>
      </c>
    </row>
    <row r="98" spans="1:39" ht="15.5" outlineLevel="1">
      <c r="B98" s="294" t="s">
        <v>267</v>
      </c>
      <c r="C98" s="762" t="s">
        <v>579</v>
      </c>
      <c r="D98" s="295"/>
      <c r="E98" s="295"/>
      <c r="F98" s="295"/>
      <c r="G98" s="295" t="s">
        <v>718</v>
      </c>
      <c r="H98" s="295"/>
      <c r="I98" s="295"/>
      <c r="J98" s="295"/>
      <c r="K98" s="295"/>
      <c r="L98" s="295"/>
      <c r="M98" s="295"/>
      <c r="N98" s="295">
        <f>N97</f>
        <v>0</v>
      </c>
      <c r="O98" s="295"/>
      <c r="P98" s="295"/>
      <c r="Q98" s="295"/>
      <c r="R98" s="295" t="s">
        <v>718</v>
      </c>
      <c r="S98" s="295"/>
      <c r="T98" s="295"/>
      <c r="U98" s="295"/>
      <c r="V98" s="295"/>
      <c r="W98" s="295"/>
      <c r="X98" s="295"/>
      <c r="Y98" s="786">
        <v>0</v>
      </c>
      <c r="Z98" s="786">
        <v>0</v>
      </c>
      <c r="AA98" s="786">
        <v>0</v>
      </c>
      <c r="AB98" s="786">
        <v>0</v>
      </c>
      <c r="AC98" s="411">
        <f t="shared" ref="AC98:AL98" si="136">AC97</f>
        <v>0</v>
      </c>
      <c r="AD98" s="411">
        <f t="shared" si="136"/>
        <v>0</v>
      </c>
      <c r="AE98" s="411">
        <f t="shared" si="136"/>
        <v>0</v>
      </c>
      <c r="AF98" s="411">
        <f t="shared" si="136"/>
        <v>0</v>
      </c>
      <c r="AG98" s="411">
        <f t="shared" si="136"/>
        <v>0</v>
      </c>
      <c r="AH98" s="411">
        <f t="shared" si="136"/>
        <v>0</v>
      </c>
      <c r="AI98" s="411">
        <f t="shared" si="136"/>
        <v>0</v>
      </c>
      <c r="AJ98" s="411">
        <f t="shared" si="136"/>
        <v>0</v>
      </c>
      <c r="AK98" s="411">
        <f t="shared" si="136"/>
        <v>0</v>
      </c>
      <c r="AL98" s="411">
        <f t="shared" si="136"/>
        <v>0</v>
      </c>
      <c r="AM98" s="297"/>
    </row>
    <row r="99" spans="1:39" ht="15.5" outlineLevel="1">
      <c r="B99" s="322"/>
      <c r="C99" s="762"/>
      <c r="D99" s="762"/>
      <c r="E99" s="762"/>
      <c r="F99" s="762"/>
      <c r="G99" s="762"/>
      <c r="H99" s="762"/>
      <c r="I99" s="762"/>
      <c r="J99" s="762"/>
      <c r="K99" s="762"/>
      <c r="L99" s="762"/>
      <c r="M99" s="762"/>
      <c r="N99" s="762"/>
      <c r="O99" s="762"/>
      <c r="P99" s="762"/>
      <c r="Q99" s="762"/>
      <c r="R99" s="762"/>
      <c r="S99" s="762"/>
      <c r="T99" s="762"/>
      <c r="U99" s="762"/>
      <c r="V99" s="762"/>
      <c r="W99" s="762"/>
      <c r="X99" s="762"/>
      <c r="Y99" s="765"/>
      <c r="Z99" s="765"/>
      <c r="AA99" s="765"/>
      <c r="AB99" s="765"/>
      <c r="AC99" s="412"/>
      <c r="AD99" s="412"/>
      <c r="AE99" s="412"/>
      <c r="AF99" s="412"/>
      <c r="AG99" s="412"/>
      <c r="AH99" s="412"/>
      <c r="AI99" s="412"/>
      <c r="AJ99" s="412"/>
      <c r="AK99" s="412"/>
      <c r="AL99" s="412"/>
      <c r="AM99" s="306"/>
    </row>
    <row r="100" spans="1:39" ht="15.5" outlineLevel="1">
      <c r="A100" s="518">
        <v>20</v>
      </c>
      <c r="B100" s="516" t="s">
        <v>110</v>
      </c>
      <c r="C100" s="762" t="s">
        <v>586</v>
      </c>
      <c r="D100" s="295"/>
      <c r="E100" s="295"/>
      <c r="F100" s="295"/>
      <c r="G100" s="295" t="s">
        <v>718</v>
      </c>
      <c r="H100" s="295"/>
      <c r="I100" s="295"/>
      <c r="J100" s="295"/>
      <c r="K100" s="295"/>
      <c r="L100" s="295"/>
      <c r="M100" s="295"/>
      <c r="N100" s="295">
        <v>0</v>
      </c>
      <c r="O100" s="295"/>
      <c r="P100" s="295"/>
      <c r="Q100" s="295"/>
      <c r="R100" s="295" t="s">
        <v>718</v>
      </c>
      <c r="S100" s="295"/>
      <c r="T100" s="295"/>
      <c r="U100" s="295"/>
      <c r="V100" s="295"/>
      <c r="W100" s="295"/>
      <c r="X100" s="295"/>
      <c r="Y100" s="799"/>
      <c r="Z100" s="784"/>
      <c r="AA100" s="784"/>
      <c r="AB100" s="784"/>
      <c r="AC100" s="410"/>
      <c r="AD100" s="410"/>
      <c r="AE100" s="410"/>
      <c r="AF100" s="415"/>
      <c r="AG100" s="415"/>
      <c r="AH100" s="415"/>
      <c r="AI100" s="415"/>
      <c r="AJ100" s="415"/>
      <c r="AK100" s="415"/>
      <c r="AL100" s="415"/>
      <c r="AM100" s="296">
        <f>SUM(Y100:AL100)</f>
        <v>0</v>
      </c>
    </row>
    <row r="101" spans="1:39" ht="15.5" outlineLevel="1">
      <c r="B101" s="294" t="s">
        <v>267</v>
      </c>
      <c r="C101" s="762" t="s">
        <v>579</v>
      </c>
      <c r="D101" s="295"/>
      <c r="E101" s="295"/>
      <c r="F101" s="295"/>
      <c r="G101" s="295" t="s">
        <v>718</v>
      </c>
      <c r="H101" s="295"/>
      <c r="I101" s="295"/>
      <c r="J101" s="295"/>
      <c r="K101" s="295"/>
      <c r="L101" s="295"/>
      <c r="M101" s="295"/>
      <c r="N101" s="295">
        <f>N100</f>
        <v>0</v>
      </c>
      <c r="O101" s="295"/>
      <c r="P101" s="295"/>
      <c r="Q101" s="295"/>
      <c r="R101" s="295" t="s">
        <v>718</v>
      </c>
      <c r="S101" s="295"/>
      <c r="T101" s="295"/>
      <c r="U101" s="295"/>
      <c r="V101" s="295"/>
      <c r="W101" s="295"/>
      <c r="X101" s="295"/>
      <c r="Y101" s="786">
        <v>0</v>
      </c>
      <c r="Z101" s="786">
        <v>0</v>
      </c>
      <c r="AA101" s="786">
        <v>0</v>
      </c>
      <c r="AB101" s="786">
        <v>0</v>
      </c>
      <c r="AC101" s="411">
        <f t="shared" ref="AC101:AL101" si="137">AC100</f>
        <v>0</v>
      </c>
      <c r="AD101" s="411">
        <f t="shared" si="137"/>
        <v>0</v>
      </c>
      <c r="AE101" s="411">
        <f t="shared" si="137"/>
        <v>0</v>
      </c>
      <c r="AF101" s="411">
        <f t="shared" si="137"/>
        <v>0</v>
      </c>
      <c r="AG101" s="411">
        <f t="shared" si="137"/>
        <v>0</v>
      </c>
      <c r="AH101" s="411">
        <f t="shared" si="137"/>
        <v>0</v>
      </c>
      <c r="AI101" s="411">
        <f t="shared" si="137"/>
        <v>0</v>
      </c>
      <c r="AJ101" s="411">
        <f t="shared" si="137"/>
        <v>0</v>
      </c>
      <c r="AK101" s="411">
        <f t="shared" si="137"/>
        <v>0</v>
      </c>
      <c r="AL101" s="411">
        <f t="shared" si="137"/>
        <v>0</v>
      </c>
      <c r="AM101" s="306"/>
    </row>
    <row r="102" spans="1:39" ht="15.5" outlineLevel="1">
      <c r="B102" s="323"/>
      <c r="C102" s="788"/>
      <c r="D102" s="762"/>
      <c r="E102" s="762"/>
      <c r="F102" s="762"/>
      <c r="G102" s="762"/>
      <c r="H102" s="762"/>
      <c r="I102" s="762"/>
      <c r="J102" s="762"/>
      <c r="K102" s="762"/>
      <c r="L102" s="762"/>
      <c r="M102" s="762"/>
      <c r="N102" s="788"/>
      <c r="O102" s="762"/>
      <c r="P102" s="762"/>
      <c r="Q102" s="762"/>
      <c r="R102" s="762"/>
      <c r="S102" s="762"/>
      <c r="T102" s="762"/>
      <c r="U102" s="762"/>
      <c r="V102" s="762"/>
      <c r="W102" s="762"/>
      <c r="X102" s="762"/>
      <c r="Y102" s="765"/>
      <c r="Z102" s="765"/>
      <c r="AA102" s="765"/>
      <c r="AB102" s="765"/>
      <c r="AC102" s="412"/>
      <c r="AD102" s="412"/>
      <c r="AE102" s="412"/>
      <c r="AF102" s="412"/>
      <c r="AG102" s="412"/>
      <c r="AH102" s="412"/>
      <c r="AI102" s="412"/>
      <c r="AJ102" s="412"/>
      <c r="AK102" s="412"/>
      <c r="AL102" s="412"/>
      <c r="AM102" s="306"/>
    </row>
    <row r="103" spans="1:39" ht="15.5" outlineLevel="1">
      <c r="B103" s="514" t="s">
        <v>502</v>
      </c>
      <c r="C103" s="762"/>
      <c r="D103" s="762"/>
      <c r="E103" s="762"/>
      <c r="F103" s="762"/>
      <c r="G103" s="762"/>
      <c r="H103" s="762"/>
      <c r="I103" s="762"/>
      <c r="J103" s="762"/>
      <c r="K103" s="762"/>
      <c r="L103" s="762"/>
      <c r="M103" s="762"/>
      <c r="N103" s="762"/>
      <c r="O103" s="762"/>
      <c r="P103" s="762"/>
      <c r="Q103" s="762"/>
      <c r="R103" s="762"/>
      <c r="S103" s="762"/>
      <c r="T103" s="762"/>
      <c r="U103" s="762"/>
      <c r="V103" s="762"/>
      <c r="W103" s="762"/>
      <c r="X103" s="762"/>
      <c r="Y103" s="765"/>
      <c r="Z103" s="765"/>
      <c r="AA103" s="765"/>
      <c r="AB103" s="765"/>
      <c r="AC103" s="425"/>
      <c r="AD103" s="425"/>
      <c r="AE103" s="425"/>
      <c r="AF103" s="425"/>
      <c r="AG103" s="425"/>
      <c r="AH103" s="425"/>
      <c r="AI103" s="425"/>
      <c r="AJ103" s="425"/>
      <c r="AK103" s="425"/>
      <c r="AL103" s="425"/>
      <c r="AM103" s="306"/>
    </row>
    <row r="104" spans="1:39" ht="15.5" outlineLevel="1">
      <c r="B104" s="288" t="s">
        <v>498</v>
      </c>
      <c r="C104" s="762"/>
      <c r="D104" s="762"/>
      <c r="E104" s="762"/>
      <c r="F104" s="762"/>
      <c r="G104" s="762"/>
      <c r="H104" s="762"/>
      <c r="I104" s="762"/>
      <c r="J104" s="762"/>
      <c r="K104" s="762"/>
      <c r="L104" s="762"/>
      <c r="M104" s="762"/>
      <c r="N104" s="762"/>
      <c r="O104" s="762"/>
      <c r="P104" s="762"/>
      <c r="Q104" s="762"/>
      <c r="R104" s="762"/>
      <c r="S104" s="762"/>
      <c r="T104" s="762"/>
      <c r="U104" s="762"/>
      <c r="V104" s="762"/>
      <c r="W104" s="762"/>
      <c r="X104" s="762"/>
      <c r="Y104" s="765"/>
      <c r="Z104" s="765"/>
      <c r="AA104" s="765"/>
      <c r="AB104" s="765"/>
      <c r="AC104" s="425"/>
      <c r="AD104" s="425"/>
      <c r="AE104" s="425"/>
      <c r="AF104" s="425"/>
      <c r="AG104" s="425"/>
      <c r="AH104" s="425"/>
      <c r="AI104" s="425"/>
      <c r="AJ104" s="425"/>
      <c r="AK104" s="425"/>
      <c r="AL104" s="425"/>
      <c r="AM104" s="306"/>
    </row>
    <row r="105" spans="1:39" ht="15.5" outlineLevel="1">
      <c r="A105" s="518">
        <v>21</v>
      </c>
      <c r="B105" s="516" t="s">
        <v>113</v>
      </c>
      <c r="C105" s="762" t="s">
        <v>586</v>
      </c>
      <c r="D105" s="295"/>
      <c r="E105" s="295"/>
      <c r="F105" s="295"/>
      <c r="G105" s="295">
        <v>154373</v>
      </c>
      <c r="H105" s="295"/>
      <c r="I105" s="295"/>
      <c r="J105" s="295"/>
      <c r="K105" s="295"/>
      <c r="L105" s="295"/>
      <c r="M105" s="295"/>
      <c r="N105" s="762"/>
      <c r="O105" s="295"/>
      <c r="P105" s="295"/>
      <c r="Q105" s="295"/>
      <c r="R105" s="295">
        <v>10</v>
      </c>
      <c r="S105" s="295"/>
      <c r="T105" s="295"/>
      <c r="U105" s="295"/>
      <c r="V105" s="295"/>
      <c r="W105" s="295"/>
      <c r="X105" s="295"/>
      <c r="Y105" s="784">
        <v>1</v>
      </c>
      <c r="Z105" s="784"/>
      <c r="AA105" s="784"/>
      <c r="AB105" s="784"/>
      <c r="AC105" s="410"/>
      <c r="AD105" s="410"/>
      <c r="AE105" s="410"/>
      <c r="AF105" s="410"/>
      <c r="AG105" s="410"/>
      <c r="AH105" s="410"/>
      <c r="AI105" s="410"/>
      <c r="AJ105" s="410"/>
      <c r="AK105" s="410"/>
      <c r="AL105" s="410"/>
      <c r="AM105" s="296">
        <f>SUM(Y105:AL105)</f>
        <v>1</v>
      </c>
    </row>
    <row r="106" spans="1:39" ht="15.5" outlineLevel="1">
      <c r="B106" s="294" t="s">
        <v>267</v>
      </c>
      <c r="C106" s="762" t="s">
        <v>579</v>
      </c>
      <c r="D106" s="295"/>
      <c r="E106" s="295"/>
      <c r="F106" s="295"/>
      <c r="G106" s="295">
        <v>56781</v>
      </c>
      <c r="H106" s="295"/>
      <c r="I106" s="295"/>
      <c r="J106" s="295"/>
      <c r="K106" s="295"/>
      <c r="L106" s="295"/>
      <c r="M106" s="295"/>
      <c r="N106" s="762"/>
      <c r="O106" s="295"/>
      <c r="P106" s="295"/>
      <c r="Q106" s="295"/>
      <c r="R106" s="295">
        <v>4</v>
      </c>
      <c r="S106" s="295"/>
      <c r="T106" s="295"/>
      <c r="U106" s="295"/>
      <c r="V106" s="295"/>
      <c r="W106" s="295"/>
      <c r="X106" s="295"/>
      <c r="Y106" s="786">
        <v>1</v>
      </c>
      <c r="Z106" s="786">
        <v>0</v>
      </c>
      <c r="AA106" s="786">
        <v>0</v>
      </c>
      <c r="AB106" s="786">
        <v>0</v>
      </c>
      <c r="AC106" s="411">
        <f t="shared" ref="AC106" si="138">AC105</f>
        <v>0</v>
      </c>
      <c r="AD106" s="411">
        <f t="shared" ref="AD106" si="139">AD105</f>
        <v>0</v>
      </c>
      <c r="AE106" s="411">
        <f t="shared" ref="AE106" si="140">AE105</f>
        <v>0</v>
      </c>
      <c r="AF106" s="411">
        <f t="shared" ref="AF106" si="141">AF105</f>
        <v>0</v>
      </c>
      <c r="AG106" s="411">
        <f t="shared" ref="AG106" si="142">AG105</f>
        <v>0</v>
      </c>
      <c r="AH106" s="411">
        <f t="shared" ref="AH106" si="143">AH105</f>
        <v>0</v>
      </c>
      <c r="AI106" s="411">
        <f t="shared" ref="AI106" si="144">AI105</f>
        <v>0</v>
      </c>
      <c r="AJ106" s="411">
        <f t="shared" ref="AJ106" si="145">AJ105</f>
        <v>0</v>
      </c>
      <c r="AK106" s="411">
        <f t="shared" ref="AK106" si="146">AK105</f>
        <v>0</v>
      </c>
      <c r="AL106" s="411">
        <f t="shared" ref="AL106" si="147">AL105</f>
        <v>0</v>
      </c>
      <c r="AM106" s="306"/>
    </row>
    <row r="107" spans="1:39" ht="15.5" outlineLevel="1">
      <c r="B107" s="294"/>
      <c r="C107" s="762"/>
      <c r="D107" s="762"/>
      <c r="E107" s="762"/>
      <c r="F107" s="762"/>
      <c r="G107" s="762"/>
      <c r="H107" s="762"/>
      <c r="I107" s="762"/>
      <c r="J107" s="762"/>
      <c r="K107" s="762"/>
      <c r="L107" s="762"/>
      <c r="M107" s="762"/>
      <c r="N107" s="762"/>
      <c r="O107" s="762"/>
      <c r="P107" s="762"/>
      <c r="Q107" s="762"/>
      <c r="R107" s="762"/>
      <c r="S107" s="762"/>
      <c r="T107" s="762"/>
      <c r="U107" s="762"/>
      <c r="V107" s="762"/>
      <c r="W107" s="762"/>
      <c r="X107" s="762"/>
      <c r="Y107" s="765"/>
      <c r="Z107" s="765"/>
      <c r="AA107" s="765"/>
      <c r="AB107" s="765"/>
      <c r="AC107" s="425"/>
      <c r="AD107" s="425"/>
      <c r="AE107" s="425"/>
      <c r="AF107" s="425"/>
      <c r="AG107" s="425"/>
      <c r="AH107" s="425"/>
      <c r="AI107" s="425"/>
      <c r="AJ107" s="425"/>
      <c r="AK107" s="425"/>
      <c r="AL107" s="425"/>
      <c r="AM107" s="306"/>
    </row>
    <row r="108" spans="1:39" ht="31" outlineLevel="1">
      <c r="A108" s="518">
        <v>22</v>
      </c>
      <c r="B108" s="516" t="s">
        <v>114</v>
      </c>
      <c r="C108" s="762" t="s">
        <v>586</v>
      </c>
      <c r="D108" s="295"/>
      <c r="E108" s="295"/>
      <c r="F108" s="295"/>
      <c r="G108" s="295">
        <v>53511</v>
      </c>
      <c r="H108" s="295"/>
      <c r="I108" s="295"/>
      <c r="J108" s="295"/>
      <c r="K108" s="295"/>
      <c r="L108" s="295"/>
      <c r="M108" s="295"/>
      <c r="N108" s="762"/>
      <c r="O108" s="295"/>
      <c r="P108" s="295"/>
      <c r="Q108" s="295"/>
      <c r="R108" s="295">
        <v>27</v>
      </c>
      <c r="S108" s="295"/>
      <c r="T108" s="295"/>
      <c r="U108" s="295"/>
      <c r="V108" s="295"/>
      <c r="W108" s="295"/>
      <c r="X108" s="295"/>
      <c r="Y108" s="784">
        <v>1</v>
      </c>
      <c r="Z108" s="784"/>
      <c r="AA108" s="784"/>
      <c r="AB108" s="784"/>
      <c r="AC108" s="410"/>
      <c r="AD108" s="410"/>
      <c r="AE108" s="410"/>
      <c r="AF108" s="410"/>
      <c r="AG108" s="410"/>
      <c r="AH108" s="410"/>
      <c r="AI108" s="410"/>
      <c r="AJ108" s="410"/>
      <c r="AK108" s="410"/>
      <c r="AL108" s="410"/>
      <c r="AM108" s="296">
        <f>SUM(Y108:AL108)</f>
        <v>1</v>
      </c>
    </row>
    <row r="109" spans="1:39" ht="15.5" outlineLevel="1">
      <c r="B109" s="294" t="s">
        <v>267</v>
      </c>
      <c r="C109" s="762" t="s">
        <v>579</v>
      </c>
      <c r="D109" s="295"/>
      <c r="E109" s="295"/>
      <c r="F109" s="295"/>
      <c r="G109" s="295">
        <v>8838</v>
      </c>
      <c r="H109" s="295"/>
      <c r="I109" s="295"/>
      <c r="J109" s="295"/>
      <c r="K109" s="295"/>
      <c r="L109" s="295"/>
      <c r="M109" s="295"/>
      <c r="N109" s="762"/>
      <c r="O109" s="295"/>
      <c r="P109" s="295"/>
      <c r="Q109" s="295"/>
      <c r="R109" s="295">
        <v>4</v>
      </c>
      <c r="S109" s="295"/>
      <c r="T109" s="295"/>
      <c r="U109" s="295"/>
      <c r="V109" s="295"/>
      <c r="W109" s="295"/>
      <c r="X109" s="295"/>
      <c r="Y109" s="786">
        <v>1</v>
      </c>
      <c r="Z109" s="786">
        <v>0</v>
      </c>
      <c r="AA109" s="786">
        <v>0</v>
      </c>
      <c r="AB109" s="786">
        <v>0</v>
      </c>
      <c r="AC109" s="411">
        <f t="shared" ref="AC109" si="148">AC108</f>
        <v>0</v>
      </c>
      <c r="AD109" s="411">
        <f t="shared" ref="AD109" si="149">AD108</f>
        <v>0</v>
      </c>
      <c r="AE109" s="411">
        <f t="shared" ref="AE109" si="150">AE108</f>
        <v>0</v>
      </c>
      <c r="AF109" s="411">
        <f t="shared" ref="AF109" si="151">AF108</f>
        <v>0</v>
      </c>
      <c r="AG109" s="411">
        <f t="shared" ref="AG109" si="152">AG108</f>
        <v>0</v>
      </c>
      <c r="AH109" s="411">
        <f t="shared" ref="AH109" si="153">AH108</f>
        <v>0</v>
      </c>
      <c r="AI109" s="411">
        <f t="shared" ref="AI109" si="154">AI108</f>
        <v>0</v>
      </c>
      <c r="AJ109" s="411">
        <f t="shared" ref="AJ109" si="155">AJ108</f>
        <v>0</v>
      </c>
      <c r="AK109" s="411">
        <f t="shared" ref="AK109" si="156">AK108</f>
        <v>0</v>
      </c>
      <c r="AL109" s="411">
        <f t="shared" ref="AL109" si="157">AL108</f>
        <v>0</v>
      </c>
      <c r="AM109" s="306"/>
    </row>
    <row r="110" spans="1:39" ht="15.5" outlineLevel="1">
      <c r="B110" s="294"/>
      <c r="C110" s="762"/>
      <c r="D110" s="762"/>
      <c r="E110" s="762"/>
      <c r="F110" s="762"/>
      <c r="G110" s="762"/>
      <c r="H110" s="762"/>
      <c r="I110" s="762"/>
      <c r="J110" s="762"/>
      <c r="K110" s="762"/>
      <c r="L110" s="762"/>
      <c r="M110" s="762"/>
      <c r="N110" s="762"/>
      <c r="O110" s="762"/>
      <c r="P110" s="762"/>
      <c r="Q110" s="762"/>
      <c r="R110" s="762"/>
      <c r="S110" s="762"/>
      <c r="T110" s="762"/>
      <c r="U110" s="762"/>
      <c r="V110" s="762"/>
      <c r="W110" s="762"/>
      <c r="X110" s="762"/>
      <c r="Y110" s="765"/>
      <c r="Z110" s="765"/>
      <c r="AA110" s="765"/>
      <c r="AB110" s="765"/>
      <c r="AC110" s="425"/>
      <c r="AD110" s="425"/>
      <c r="AE110" s="425"/>
      <c r="AF110" s="425"/>
      <c r="AG110" s="425"/>
      <c r="AH110" s="425"/>
      <c r="AI110" s="425"/>
      <c r="AJ110" s="425"/>
      <c r="AK110" s="425"/>
      <c r="AL110" s="425"/>
      <c r="AM110" s="306"/>
    </row>
    <row r="111" spans="1:39" ht="31" outlineLevel="1">
      <c r="A111" s="518">
        <v>23</v>
      </c>
      <c r="B111" s="516" t="s">
        <v>115</v>
      </c>
      <c r="C111" s="762" t="s">
        <v>586</v>
      </c>
      <c r="D111" s="295"/>
      <c r="E111" s="295"/>
      <c r="F111" s="295"/>
      <c r="G111" s="295"/>
      <c r="H111" s="295"/>
      <c r="I111" s="295"/>
      <c r="J111" s="295"/>
      <c r="K111" s="295"/>
      <c r="L111" s="295"/>
      <c r="M111" s="295"/>
      <c r="N111" s="762"/>
      <c r="O111" s="295"/>
      <c r="P111" s="295"/>
      <c r="Q111" s="295"/>
      <c r="R111" s="295"/>
      <c r="S111" s="295"/>
      <c r="T111" s="295"/>
      <c r="U111" s="295"/>
      <c r="V111" s="295"/>
      <c r="W111" s="295"/>
      <c r="X111" s="295"/>
      <c r="Y111" s="784"/>
      <c r="Z111" s="784"/>
      <c r="AA111" s="784"/>
      <c r="AB111" s="784"/>
      <c r="AC111" s="410"/>
      <c r="AD111" s="410"/>
      <c r="AE111" s="410"/>
      <c r="AF111" s="410"/>
      <c r="AG111" s="410"/>
      <c r="AH111" s="410"/>
      <c r="AI111" s="410"/>
      <c r="AJ111" s="410"/>
      <c r="AK111" s="410"/>
      <c r="AL111" s="410"/>
      <c r="AM111" s="296">
        <f>SUM(Y111:AL111)</f>
        <v>0</v>
      </c>
    </row>
    <row r="112" spans="1:39" ht="15.5" outlineLevel="1">
      <c r="B112" s="294" t="s">
        <v>267</v>
      </c>
      <c r="C112" s="762" t="s">
        <v>579</v>
      </c>
      <c r="D112" s="295"/>
      <c r="E112" s="295"/>
      <c r="F112" s="295"/>
      <c r="G112" s="295"/>
      <c r="H112" s="295"/>
      <c r="I112" s="295"/>
      <c r="J112" s="295"/>
      <c r="K112" s="295"/>
      <c r="L112" s="295"/>
      <c r="M112" s="295"/>
      <c r="N112" s="762"/>
      <c r="O112" s="295"/>
      <c r="P112" s="295"/>
      <c r="Q112" s="295"/>
      <c r="R112" s="295"/>
      <c r="S112" s="295"/>
      <c r="T112" s="295"/>
      <c r="U112" s="295"/>
      <c r="V112" s="295"/>
      <c r="W112" s="295"/>
      <c r="X112" s="295"/>
      <c r="Y112" s="786">
        <v>0</v>
      </c>
      <c r="Z112" s="786">
        <v>0</v>
      </c>
      <c r="AA112" s="786">
        <v>0</v>
      </c>
      <c r="AB112" s="786">
        <v>0</v>
      </c>
      <c r="AC112" s="411">
        <f t="shared" ref="AC112" si="158">AC111</f>
        <v>0</v>
      </c>
      <c r="AD112" s="411">
        <f t="shared" ref="AD112" si="159">AD111</f>
        <v>0</v>
      </c>
      <c r="AE112" s="411">
        <f t="shared" ref="AE112" si="160">AE111</f>
        <v>0</v>
      </c>
      <c r="AF112" s="411">
        <f t="shared" ref="AF112" si="161">AF111</f>
        <v>0</v>
      </c>
      <c r="AG112" s="411">
        <f t="shared" ref="AG112" si="162">AG111</f>
        <v>0</v>
      </c>
      <c r="AH112" s="411">
        <f t="shared" ref="AH112" si="163">AH111</f>
        <v>0</v>
      </c>
      <c r="AI112" s="411">
        <f t="shared" ref="AI112" si="164">AI111</f>
        <v>0</v>
      </c>
      <c r="AJ112" s="411">
        <f t="shared" ref="AJ112" si="165">AJ111</f>
        <v>0</v>
      </c>
      <c r="AK112" s="411">
        <f t="shared" ref="AK112" si="166">AK111</f>
        <v>0</v>
      </c>
      <c r="AL112" s="411">
        <f t="shared" ref="AL112" si="167">AL111</f>
        <v>0</v>
      </c>
      <c r="AM112" s="306"/>
    </row>
    <row r="113" spans="1:39" ht="15.5" outlineLevel="1">
      <c r="B113" s="322"/>
      <c r="C113" s="762"/>
      <c r="D113" s="762"/>
      <c r="E113" s="762"/>
      <c r="F113" s="762"/>
      <c r="G113" s="762"/>
      <c r="H113" s="762"/>
      <c r="I113" s="762"/>
      <c r="J113" s="762"/>
      <c r="K113" s="762"/>
      <c r="L113" s="762"/>
      <c r="M113" s="762"/>
      <c r="N113" s="762"/>
      <c r="O113" s="762"/>
      <c r="P113" s="762"/>
      <c r="Q113" s="762"/>
      <c r="R113" s="762"/>
      <c r="S113" s="762"/>
      <c r="T113" s="762"/>
      <c r="U113" s="762"/>
      <c r="V113" s="762"/>
      <c r="W113" s="762"/>
      <c r="X113" s="762"/>
      <c r="Y113" s="765"/>
      <c r="Z113" s="765"/>
      <c r="AA113" s="765"/>
      <c r="AB113" s="765"/>
      <c r="AC113" s="425"/>
      <c r="AD113" s="425"/>
      <c r="AE113" s="425"/>
      <c r="AF113" s="425"/>
      <c r="AG113" s="425"/>
      <c r="AH113" s="425"/>
      <c r="AI113" s="425"/>
      <c r="AJ113" s="425"/>
      <c r="AK113" s="425"/>
      <c r="AL113" s="425"/>
      <c r="AM113" s="306"/>
    </row>
    <row r="114" spans="1:39" ht="15.5" outlineLevel="1">
      <c r="A114" s="518">
        <v>24</v>
      </c>
      <c r="B114" s="516" t="s">
        <v>116</v>
      </c>
      <c r="C114" s="762" t="s">
        <v>586</v>
      </c>
      <c r="D114" s="295"/>
      <c r="E114" s="295"/>
      <c r="F114" s="295"/>
      <c r="G114" s="295"/>
      <c r="H114" s="295"/>
      <c r="I114" s="295"/>
      <c r="J114" s="295"/>
      <c r="K114" s="295"/>
      <c r="L114" s="295"/>
      <c r="M114" s="295"/>
      <c r="N114" s="762"/>
      <c r="O114" s="295"/>
      <c r="P114" s="295"/>
      <c r="Q114" s="295"/>
      <c r="R114" s="295"/>
      <c r="S114" s="295"/>
      <c r="T114" s="295"/>
      <c r="U114" s="295"/>
      <c r="V114" s="295"/>
      <c r="W114" s="295"/>
      <c r="X114" s="295"/>
      <c r="Y114" s="784"/>
      <c r="Z114" s="784"/>
      <c r="AA114" s="784"/>
      <c r="AB114" s="784"/>
      <c r="AC114" s="410"/>
      <c r="AD114" s="410"/>
      <c r="AE114" s="410"/>
      <c r="AF114" s="410"/>
      <c r="AG114" s="410"/>
      <c r="AH114" s="410"/>
      <c r="AI114" s="410"/>
      <c r="AJ114" s="410"/>
      <c r="AK114" s="410"/>
      <c r="AL114" s="410"/>
      <c r="AM114" s="296">
        <f>SUM(Y114:AL114)</f>
        <v>0</v>
      </c>
    </row>
    <row r="115" spans="1:39" ht="15.5" outlineLevel="1">
      <c r="B115" s="294" t="s">
        <v>267</v>
      </c>
      <c r="C115" s="762" t="s">
        <v>579</v>
      </c>
      <c r="D115" s="295"/>
      <c r="E115" s="295"/>
      <c r="F115" s="295"/>
      <c r="G115" s="295"/>
      <c r="H115" s="295"/>
      <c r="I115" s="295"/>
      <c r="J115" s="295"/>
      <c r="K115" s="295"/>
      <c r="L115" s="295"/>
      <c r="M115" s="295"/>
      <c r="N115" s="762"/>
      <c r="O115" s="295"/>
      <c r="P115" s="295"/>
      <c r="Q115" s="295"/>
      <c r="R115" s="295"/>
      <c r="S115" s="295"/>
      <c r="T115" s="295"/>
      <c r="U115" s="295"/>
      <c r="V115" s="295"/>
      <c r="W115" s="295"/>
      <c r="X115" s="295"/>
      <c r="Y115" s="786">
        <v>0</v>
      </c>
      <c r="Z115" s="786">
        <v>0</v>
      </c>
      <c r="AA115" s="786">
        <v>0</v>
      </c>
      <c r="AB115" s="786">
        <v>0</v>
      </c>
      <c r="AC115" s="411">
        <f t="shared" ref="AC115" si="168">AC114</f>
        <v>0</v>
      </c>
      <c r="AD115" s="411">
        <f t="shared" ref="AD115" si="169">AD114</f>
        <v>0</v>
      </c>
      <c r="AE115" s="411">
        <f t="shared" ref="AE115" si="170">AE114</f>
        <v>0</v>
      </c>
      <c r="AF115" s="411">
        <f t="shared" ref="AF115" si="171">AF114</f>
        <v>0</v>
      </c>
      <c r="AG115" s="411">
        <f t="shared" ref="AG115" si="172">AG114</f>
        <v>0</v>
      </c>
      <c r="AH115" s="411">
        <f t="shared" ref="AH115" si="173">AH114</f>
        <v>0</v>
      </c>
      <c r="AI115" s="411">
        <f t="shared" ref="AI115" si="174">AI114</f>
        <v>0</v>
      </c>
      <c r="AJ115" s="411">
        <f t="shared" ref="AJ115" si="175">AJ114</f>
        <v>0</v>
      </c>
      <c r="AK115" s="411">
        <f t="shared" ref="AK115" si="176">AK114</f>
        <v>0</v>
      </c>
      <c r="AL115" s="411">
        <f t="shared" ref="AL115" si="177">AL114</f>
        <v>0</v>
      </c>
      <c r="AM115" s="306"/>
    </row>
    <row r="116" spans="1:39" ht="15.5" outlineLevel="1">
      <c r="B116" s="294"/>
      <c r="C116" s="762"/>
      <c r="D116" s="762"/>
      <c r="E116" s="762"/>
      <c r="F116" s="762"/>
      <c r="G116" s="762"/>
      <c r="H116" s="762"/>
      <c r="I116" s="762"/>
      <c r="J116" s="762"/>
      <c r="K116" s="762"/>
      <c r="L116" s="762"/>
      <c r="M116" s="762"/>
      <c r="N116" s="762"/>
      <c r="O116" s="762"/>
      <c r="P116" s="762"/>
      <c r="Q116" s="762"/>
      <c r="R116" s="762"/>
      <c r="S116" s="762"/>
      <c r="T116" s="762"/>
      <c r="U116" s="762"/>
      <c r="V116" s="762"/>
      <c r="W116" s="762"/>
      <c r="X116" s="762"/>
      <c r="Y116" s="765"/>
      <c r="Z116" s="765"/>
      <c r="AA116" s="765"/>
      <c r="AB116" s="765"/>
      <c r="AC116" s="425"/>
      <c r="AD116" s="425"/>
      <c r="AE116" s="425"/>
      <c r="AF116" s="425"/>
      <c r="AG116" s="425"/>
      <c r="AH116" s="425"/>
      <c r="AI116" s="425"/>
      <c r="AJ116" s="425"/>
      <c r="AK116" s="425"/>
      <c r="AL116" s="425"/>
      <c r="AM116" s="306"/>
    </row>
    <row r="117" spans="1:39" ht="15.5" outlineLevel="1">
      <c r="B117" s="288" t="s">
        <v>499</v>
      </c>
      <c r="C117" s="762"/>
      <c r="D117" s="762"/>
      <c r="E117" s="762"/>
      <c r="F117" s="762"/>
      <c r="G117" s="762"/>
      <c r="H117" s="762"/>
      <c r="I117" s="762"/>
      <c r="J117" s="762"/>
      <c r="K117" s="762"/>
      <c r="L117" s="762"/>
      <c r="M117" s="762"/>
      <c r="N117" s="762"/>
      <c r="O117" s="762"/>
      <c r="P117" s="762"/>
      <c r="Q117" s="762"/>
      <c r="R117" s="762"/>
      <c r="S117" s="762"/>
      <c r="T117" s="762"/>
      <c r="U117" s="762"/>
      <c r="V117" s="762"/>
      <c r="W117" s="762"/>
      <c r="X117" s="762"/>
      <c r="Y117" s="765"/>
      <c r="Z117" s="765"/>
      <c r="AA117" s="765"/>
      <c r="AB117" s="765"/>
      <c r="AC117" s="425"/>
      <c r="AD117" s="425"/>
      <c r="AE117" s="425"/>
      <c r="AF117" s="425"/>
      <c r="AG117" s="425"/>
      <c r="AH117" s="425"/>
      <c r="AI117" s="425"/>
      <c r="AJ117" s="425"/>
      <c r="AK117" s="425"/>
      <c r="AL117" s="425"/>
      <c r="AM117" s="306"/>
    </row>
    <row r="118" spans="1:39" ht="15.5" outlineLevel="1">
      <c r="A118" s="518">
        <v>25</v>
      </c>
      <c r="B118" s="516" t="s">
        <v>117</v>
      </c>
      <c r="C118" s="762" t="s">
        <v>586</v>
      </c>
      <c r="D118" s="295"/>
      <c r="E118" s="295"/>
      <c r="F118" s="295"/>
      <c r="G118" s="295"/>
      <c r="H118" s="295"/>
      <c r="I118" s="295"/>
      <c r="J118" s="295"/>
      <c r="K118" s="295"/>
      <c r="L118" s="295"/>
      <c r="M118" s="295"/>
      <c r="N118" s="295">
        <v>12</v>
      </c>
      <c r="O118" s="295"/>
      <c r="P118" s="295"/>
      <c r="Q118" s="295"/>
      <c r="R118" s="295"/>
      <c r="S118" s="295"/>
      <c r="T118" s="295"/>
      <c r="U118" s="295"/>
      <c r="V118" s="295"/>
      <c r="W118" s="295"/>
      <c r="X118" s="295"/>
      <c r="Y118" s="799"/>
      <c r="Z118" s="784"/>
      <c r="AA118" s="784"/>
      <c r="AB118" s="784"/>
      <c r="AC118" s="410"/>
      <c r="AD118" s="410"/>
      <c r="AE118" s="410"/>
      <c r="AF118" s="415"/>
      <c r="AG118" s="415"/>
      <c r="AH118" s="415"/>
      <c r="AI118" s="415"/>
      <c r="AJ118" s="415"/>
      <c r="AK118" s="415"/>
      <c r="AL118" s="415"/>
      <c r="AM118" s="296">
        <f>SUM(Y118:AL118)</f>
        <v>0</v>
      </c>
    </row>
    <row r="119" spans="1:39" ht="15.5" outlineLevel="1">
      <c r="B119" s="294" t="s">
        <v>267</v>
      </c>
      <c r="C119" s="762" t="s">
        <v>579</v>
      </c>
      <c r="D119" s="295"/>
      <c r="E119" s="295"/>
      <c r="F119" s="295"/>
      <c r="G119" s="295"/>
      <c r="H119" s="295"/>
      <c r="I119" s="295"/>
      <c r="J119" s="295"/>
      <c r="K119" s="295"/>
      <c r="L119" s="295"/>
      <c r="M119" s="295"/>
      <c r="N119" s="295">
        <f>N118</f>
        <v>12</v>
      </c>
      <c r="O119" s="295"/>
      <c r="P119" s="295"/>
      <c r="Q119" s="295"/>
      <c r="R119" s="295"/>
      <c r="S119" s="295"/>
      <c r="T119" s="295"/>
      <c r="U119" s="295"/>
      <c r="V119" s="295"/>
      <c r="W119" s="295"/>
      <c r="X119" s="295"/>
      <c r="Y119" s="786">
        <v>0</v>
      </c>
      <c r="Z119" s="786">
        <v>0</v>
      </c>
      <c r="AA119" s="786">
        <v>0</v>
      </c>
      <c r="AB119" s="786">
        <v>0</v>
      </c>
      <c r="AC119" s="411">
        <f t="shared" ref="AC119" si="178">AC118</f>
        <v>0</v>
      </c>
      <c r="AD119" s="411">
        <f t="shared" ref="AD119" si="179">AD118</f>
        <v>0</v>
      </c>
      <c r="AE119" s="411">
        <f t="shared" ref="AE119" si="180">AE118</f>
        <v>0</v>
      </c>
      <c r="AF119" s="411">
        <f t="shared" ref="AF119" si="181">AF118</f>
        <v>0</v>
      </c>
      <c r="AG119" s="411">
        <f t="shared" ref="AG119" si="182">AG118</f>
        <v>0</v>
      </c>
      <c r="AH119" s="411">
        <f t="shared" ref="AH119" si="183">AH118</f>
        <v>0</v>
      </c>
      <c r="AI119" s="411">
        <f t="shared" ref="AI119" si="184">AI118</f>
        <v>0</v>
      </c>
      <c r="AJ119" s="411">
        <f t="shared" ref="AJ119" si="185">AJ118</f>
        <v>0</v>
      </c>
      <c r="AK119" s="411">
        <f t="shared" ref="AK119" si="186">AK118</f>
        <v>0</v>
      </c>
      <c r="AL119" s="411">
        <f t="shared" ref="AL119" si="187">AL118</f>
        <v>0</v>
      </c>
      <c r="AM119" s="306"/>
    </row>
    <row r="120" spans="1:39" ht="15.5" outlineLevel="1">
      <c r="B120" s="294"/>
      <c r="C120" s="762"/>
      <c r="D120" s="762"/>
      <c r="E120" s="762"/>
      <c r="F120" s="762"/>
      <c r="G120" s="762"/>
      <c r="H120" s="762"/>
      <c r="I120" s="762"/>
      <c r="J120" s="762"/>
      <c r="K120" s="762"/>
      <c r="L120" s="762"/>
      <c r="M120" s="762"/>
      <c r="N120" s="762"/>
      <c r="O120" s="762"/>
      <c r="P120" s="762"/>
      <c r="Q120" s="762"/>
      <c r="R120" s="762"/>
      <c r="S120" s="762"/>
      <c r="T120" s="762"/>
      <c r="U120" s="762"/>
      <c r="V120" s="762"/>
      <c r="W120" s="762"/>
      <c r="X120" s="762"/>
      <c r="Y120" s="765"/>
      <c r="Z120" s="765"/>
      <c r="AA120" s="765"/>
      <c r="AB120" s="765"/>
      <c r="AC120" s="425"/>
      <c r="AD120" s="425"/>
      <c r="AE120" s="425"/>
      <c r="AF120" s="425"/>
      <c r="AG120" s="425"/>
      <c r="AH120" s="425"/>
      <c r="AI120" s="425"/>
      <c r="AJ120" s="425"/>
      <c r="AK120" s="425"/>
      <c r="AL120" s="425"/>
      <c r="AM120" s="306"/>
    </row>
    <row r="121" spans="1:39" ht="15.5" outlineLevel="1">
      <c r="A121" s="518">
        <v>26</v>
      </c>
      <c r="B121" s="516" t="s">
        <v>118</v>
      </c>
      <c r="C121" s="762" t="s">
        <v>586</v>
      </c>
      <c r="D121" s="295"/>
      <c r="E121" s="295"/>
      <c r="F121" s="295"/>
      <c r="G121" s="295">
        <v>0</v>
      </c>
      <c r="H121" s="295"/>
      <c r="I121" s="295"/>
      <c r="J121" s="295"/>
      <c r="K121" s="295"/>
      <c r="L121" s="295"/>
      <c r="M121" s="295"/>
      <c r="N121" s="295">
        <v>12</v>
      </c>
      <c r="O121" s="295"/>
      <c r="P121" s="295"/>
      <c r="Q121" s="295"/>
      <c r="R121" s="295">
        <v>0</v>
      </c>
      <c r="S121" s="295"/>
      <c r="T121" s="295"/>
      <c r="U121" s="295"/>
      <c r="V121" s="295"/>
      <c r="W121" s="295"/>
      <c r="X121" s="295"/>
      <c r="Y121" s="799"/>
      <c r="Z121" s="799">
        <v>0.3</v>
      </c>
      <c r="AA121" s="799">
        <v>0.65</v>
      </c>
      <c r="AB121" s="799">
        <v>0.05</v>
      </c>
      <c r="AC121" s="529"/>
      <c r="AD121" s="410"/>
      <c r="AE121" s="410"/>
      <c r="AF121" s="415"/>
      <c r="AG121" s="415"/>
      <c r="AH121" s="415"/>
      <c r="AI121" s="415"/>
      <c r="AJ121" s="415"/>
      <c r="AK121" s="415"/>
      <c r="AL121" s="415"/>
      <c r="AM121" s="296">
        <f>SUM(Y121:AL121)</f>
        <v>1</v>
      </c>
    </row>
    <row r="122" spans="1:39" ht="15.5" outlineLevel="1">
      <c r="B122" s="294" t="s">
        <v>267</v>
      </c>
      <c r="C122" s="762" t="s">
        <v>579</v>
      </c>
      <c r="D122" s="295"/>
      <c r="E122" s="295"/>
      <c r="F122" s="295"/>
      <c r="G122" s="295">
        <v>112828</v>
      </c>
      <c r="H122" s="295"/>
      <c r="I122" s="295"/>
      <c r="J122" s="295"/>
      <c r="K122" s="295"/>
      <c r="L122" s="295"/>
      <c r="M122" s="295"/>
      <c r="N122" s="295">
        <f>N121</f>
        <v>12</v>
      </c>
      <c r="O122" s="295"/>
      <c r="P122" s="295"/>
      <c r="Q122" s="295"/>
      <c r="R122" s="295">
        <v>21</v>
      </c>
      <c r="S122" s="295"/>
      <c r="T122" s="295"/>
      <c r="U122" s="295"/>
      <c r="V122" s="295"/>
      <c r="W122" s="295"/>
      <c r="X122" s="295"/>
      <c r="Y122" s="786">
        <v>0</v>
      </c>
      <c r="Z122" s="786">
        <v>0.3</v>
      </c>
      <c r="AA122" s="786">
        <v>0.65</v>
      </c>
      <c r="AB122" s="786">
        <v>0.05</v>
      </c>
      <c r="AC122" s="411">
        <f t="shared" ref="AC122" si="188">AC121</f>
        <v>0</v>
      </c>
      <c r="AD122" s="411">
        <f t="shared" ref="AD122" si="189">AD121</f>
        <v>0</v>
      </c>
      <c r="AE122" s="411">
        <f t="shared" ref="AE122" si="190">AE121</f>
        <v>0</v>
      </c>
      <c r="AF122" s="411">
        <f t="shared" ref="AF122" si="191">AF121</f>
        <v>0</v>
      </c>
      <c r="AG122" s="411">
        <f t="shared" ref="AG122" si="192">AG121</f>
        <v>0</v>
      </c>
      <c r="AH122" s="411">
        <f t="shared" ref="AH122" si="193">AH121</f>
        <v>0</v>
      </c>
      <c r="AI122" s="411">
        <f t="shared" ref="AI122" si="194">AI121</f>
        <v>0</v>
      </c>
      <c r="AJ122" s="411">
        <f t="shared" ref="AJ122" si="195">AJ121</f>
        <v>0</v>
      </c>
      <c r="AK122" s="411">
        <f t="shared" ref="AK122" si="196">AK121</f>
        <v>0</v>
      </c>
      <c r="AL122" s="411">
        <f t="shared" ref="AL122" si="197">AL121</f>
        <v>0</v>
      </c>
      <c r="AM122" s="306"/>
    </row>
    <row r="123" spans="1:39" ht="15.5" outlineLevel="1">
      <c r="B123" s="294"/>
      <c r="C123" s="762"/>
      <c r="D123" s="762"/>
      <c r="E123" s="762"/>
      <c r="F123" s="762"/>
      <c r="G123" s="762"/>
      <c r="H123" s="762"/>
      <c r="I123" s="762"/>
      <c r="J123" s="762"/>
      <c r="K123" s="762"/>
      <c r="L123" s="762"/>
      <c r="M123" s="762"/>
      <c r="N123" s="762"/>
      <c r="O123" s="762"/>
      <c r="P123" s="762"/>
      <c r="Q123" s="762"/>
      <c r="R123" s="762"/>
      <c r="S123" s="762"/>
      <c r="T123" s="762"/>
      <c r="U123" s="762"/>
      <c r="V123" s="762"/>
      <c r="W123" s="762"/>
      <c r="X123" s="762"/>
      <c r="Y123" s="765"/>
      <c r="Z123" s="765"/>
      <c r="AA123" s="765"/>
      <c r="AB123" s="765"/>
      <c r="AC123" s="425"/>
      <c r="AD123" s="425"/>
      <c r="AE123" s="425"/>
      <c r="AF123" s="425"/>
      <c r="AG123" s="425"/>
      <c r="AH123" s="425"/>
      <c r="AI123" s="425"/>
      <c r="AJ123" s="425"/>
      <c r="AK123" s="425"/>
      <c r="AL123" s="425"/>
      <c r="AM123" s="306"/>
    </row>
    <row r="124" spans="1:39" ht="31" outlineLevel="1">
      <c r="A124" s="518">
        <v>27</v>
      </c>
      <c r="B124" s="516" t="s">
        <v>119</v>
      </c>
      <c r="C124" s="762" t="s">
        <v>586</v>
      </c>
      <c r="D124" s="295"/>
      <c r="E124" s="295"/>
      <c r="F124" s="295"/>
      <c r="G124" s="295"/>
      <c r="H124" s="295"/>
      <c r="I124" s="295"/>
      <c r="J124" s="295"/>
      <c r="K124" s="295"/>
      <c r="L124" s="295"/>
      <c r="M124" s="295"/>
      <c r="N124" s="295">
        <v>12</v>
      </c>
      <c r="O124" s="295"/>
      <c r="P124" s="295"/>
      <c r="Q124" s="295"/>
      <c r="R124" s="295"/>
      <c r="S124" s="295"/>
      <c r="T124" s="295"/>
      <c r="U124" s="295"/>
      <c r="V124" s="295"/>
      <c r="W124" s="295"/>
      <c r="X124" s="295"/>
      <c r="Y124" s="799"/>
      <c r="Z124" s="784"/>
      <c r="AA124" s="784"/>
      <c r="AB124" s="784"/>
      <c r="AC124" s="410"/>
      <c r="AD124" s="410"/>
      <c r="AE124" s="410"/>
      <c r="AF124" s="415"/>
      <c r="AG124" s="415"/>
      <c r="AH124" s="415"/>
      <c r="AI124" s="415"/>
      <c r="AJ124" s="415"/>
      <c r="AK124" s="415"/>
      <c r="AL124" s="415"/>
      <c r="AM124" s="296">
        <f>SUM(Y124:AL124)</f>
        <v>0</v>
      </c>
    </row>
    <row r="125" spans="1:39" ht="15.5" outlineLevel="1">
      <c r="B125" s="294" t="s">
        <v>267</v>
      </c>
      <c r="C125" s="762" t="s">
        <v>579</v>
      </c>
      <c r="D125" s="295"/>
      <c r="E125" s="295"/>
      <c r="F125" s="295"/>
      <c r="G125" s="295"/>
      <c r="H125" s="295"/>
      <c r="I125" s="295"/>
      <c r="J125" s="295"/>
      <c r="K125" s="295"/>
      <c r="L125" s="295"/>
      <c r="M125" s="295"/>
      <c r="N125" s="295">
        <f>N124</f>
        <v>12</v>
      </c>
      <c r="O125" s="295"/>
      <c r="P125" s="295"/>
      <c r="Q125" s="295"/>
      <c r="R125" s="295"/>
      <c r="S125" s="295"/>
      <c r="T125" s="295"/>
      <c r="U125" s="295"/>
      <c r="V125" s="295"/>
      <c r="W125" s="295"/>
      <c r="X125" s="295"/>
      <c r="Y125" s="786">
        <v>0</v>
      </c>
      <c r="Z125" s="786">
        <v>0</v>
      </c>
      <c r="AA125" s="786">
        <v>0</v>
      </c>
      <c r="AB125" s="786">
        <v>0</v>
      </c>
      <c r="AC125" s="411">
        <f t="shared" ref="AC125" si="198">AC124</f>
        <v>0</v>
      </c>
      <c r="AD125" s="411">
        <f t="shared" ref="AD125" si="199">AD124</f>
        <v>0</v>
      </c>
      <c r="AE125" s="411">
        <f t="shared" ref="AE125" si="200">AE124</f>
        <v>0</v>
      </c>
      <c r="AF125" s="411">
        <f t="shared" ref="AF125" si="201">AF124</f>
        <v>0</v>
      </c>
      <c r="AG125" s="411">
        <f t="shared" ref="AG125" si="202">AG124</f>
        <v>0</v>
      </c>
      <c r="AH125" s="411">
        <f t="shared" ref="AH125" si="203">AH124</f>
        <v>0</v>
      </c>
      <c r="AI125" s="411">
        <f t="shared" ref="AI125" si="204">AI124</f>
        <v>0</v>
      </c>
      <c r="AJ125" s="411">
        <f t="shared" ref="AJ125" si="205">AJ124</f>
        <v>0</v>
      </c>
      <c r="AK125" s="411">
        <f t="shared" ref="AK125" si="206">AK124</f>
        <v>0</v>
      </c>
      <c r="AL125" s="411">
        <f t="shared" ref="AL125" si="207">AL124</f>
        <v>0</v>
      </c>
      <c r="AM125" s="306"/>
    </row>
    <row r="126" spans="1:39" ht="15.5" outlineLevel="1">
      <c r="B126" s="294"/>
      <c r="C126" s="762"/>
      <c r="D126" s="762"/>
      <c r="E126" s="762"/>
      <c r="F126" s="762"/>
      <c r="G126" s="762"/>
      <c r="H126" s="762"/>
      <c r="I126" s="762"/>
      <c r="J126" s="762"/>
      <c r="K126" s="762"/>
      <c r="L126" s="762"/>
      <c r="M126" s="762"/>
      <c r="N126" s="762"/>
      <c r="O126" s="762"/>
      <c r="P126" s="762"/>
      <c r="Q126" s="762"/>
      <c r="R126" s="762"/>
      <c r="S126" s="762"/>
      <c r="T126" s="762"/>
      <c r="U126" s="762"/>
      <c r="V126" s="762"/>
      <c r="W126" s="762"/>
      <c r="X126" s="762"/>
      <c r="Y126" s="765"/>
      <c r="Z126" s="765"/>
      <c r="AA126" s="765"/>
      <c r="AB126" s="765"/>
      <c r="AC126" s="425"/>
      <c r="AD126" s="425"/>
      <c r="AE126" s="425"/>
      <c r="AF126" s="425"/>
      <c r="AG126" s="425"/>
      <c r="AH126" s="425"/>
      <c r="AI126" s="425"/>
      <c r="AJ126" s="425"/>
      <c r="AK126" s="425"/>
      <c r="AL126" s="425"/>
      <c r="AM126" s="306"/>
    </row>
    <row r="127" spans="1:39" ht="31" outlineLevel="1">
      <c r="A127" s="518">
        <v>28</v>
      </c>
      <c r="B127" s="516" t="s">
        <v>120</v>
      </c>
      <c r="C127" s="762" t="s">
        <v>586</v>
      </c>
      <c r="D127" s="295"/>
      <c r="E127" s="295"/>
      <c r="F127" s="295"/>
      <c r="G127" s="295"/>
      <c r="H127" s="295"/>
      <c r="I127" s="295"/>
      <c r="J127" s="295"/>
      <c r="K127" s="295"/>
      <c r="L127" s="295"/>
      <c r="M127" s="295"/>
      <c r="N127" s="295">
        <v>12</v>
      </c>
      <c r="O127" s="295"/>
      <c r="P127" s="295"/>
      <c r="Q127" s="295"/>
      <c r="R127" s="295"/>
      <c r="S127" s="295"/>
      <c r="T127" s="295"/>
      <c r="U127" s="295"/>
      <c r="V127" s="295"/>
      <c r="W127" s="295"/>
      <c r="X127" s="295"/>
      <c r="Y127" s="799"/>
      <c r="Z127" s="784"/>
      <c r="AA127" s="784"/>
      <c r="AB127" s="784"/>
      <c r="AC127" s="410"/>
      <c r="AD127" s="410"/>
      <c r="AE127" s="410"/>
      <c r="AF127" s="415"/>
      <c r="AG127" s="415"/>
      <c r="AH127" s="415"/>
      <c r="AI127" s="415"/>
      <c r="AJ127" s="415"/>
      <c r="AK127" s="415"/>
      <c r="AL127" s="415"/>
      <c r="AM127" s="296">
        <f>SUM(Y127:AL127)</f>
        <v>0</v>
      </c>
    </row>
    <row r="128" spans="1:39" ht="15.5" outlineLevel="1">
      <c r="B128" s="294" t="s">
        <v>267</v>
      </c>
      <c r="C128" s="762" t="s">
        <v>579</v>
      </c>
      <c r="D128" s="295"/>
      <c r="E128" s="295"/>
      <c r="F128" s="295"/>
      <c r="G128" s="295"/>
      <c r="H128" s="295"/>
      <c r="I128" s="295"/>
      <c r="J128" s="295"/>
      <c r="K128" s="295"/>
      <c r="L128" s="295"/>
      <c r="M128" s="295"/>
      <c r="N128" s="295">
        <v>12</v>
      </c>
      <c r="O128" s="295"/>
      <c r="P128" s="295"/>
      <c r="Q128" s="295"/>
      <c r="R128" s="295"/>
      <c r="S128" s="295"/>
      <c r="T128" s="295"/>
      <c r="U128" s="295"/>
      <c r="V128" s="295"/>
      <c r="W128" s="295"/>
      <c r="X128" s="295"/>
      <c r="Y128" s="786">
        <v>0</v>
      </c>
      <c r="Z128" s="786">
        <v>0</v>
      </c>
      <c r="AA128" s="786">
        <v>0</v>
      </c>
      <c r="AB128" s="786">
        <v>0</v>
      </c>
      <c r="AC128" s="411">
        <f t="shared" ref="AC128" si="208">AC127</f>
        <v>0</v>
      </c>
      <c r="AD128" s="411">
        <f t="shared" ref="AD128" si="209">AD127</f>
        <v>0</v>
      </c>
      <c r="AE128" s="411">
        <f t="shared" ref="AE128" si="210">AE127</f>
        <v>0</v>
      </c>
      <c r="AF128" s="411">
        <f t="shared" ref="AF128" si="211">AF127</f>
        <v>0</v>
      </c>
      <c r="AG128" s="411">
        <f t="shared" ref="AG128" si="212">AG127</f>
        <v>0</v>
      </c>
      <c r="AH128" s="411">
        <f t="shared" ref="AH128" si="213">AH127</f>
        <v>0</v>
      </c>
      <c r="AI128" s="411">
        <f t="shared" ref="AI128" si="214">AI127</f>
        <v>0</v>
      </c>
      <c r="AJ128" s="411">
        <f t="shared" ref="AJ128" si="215">AJ127</f>
        <v>0</v>
      </c>
      <c r="AK128" s="411">
        <f t="shared" ref="AK128" si="216">AK127</f>
        <v>0</v>
      </c>
      <c r="AL128" s="411">
        <f t="shared" ref="AL128" si="217">AL127</f>
        <v>0</v>
      </c>
      <c r="AM128" s="306"/>
    </row>
    <row r="129" spans="1:39" ht="15.5" outlineLevel="1">
      <c r="B129" s="294"/>
      <c r="C129" s="762"/>
      <c r="D129" s="762"/>
      <c r="E129" s="762"/>
      <c r="F129" s="762"/>
      <c r="G129" s="762"/>
      <c r="H129" s="762"/>
      <c r="I129" s="762"/>
      <c r="J129" s="762"/>
      <c r="K129" s="762"/>
      <c r="L129" s="762"/>
      <c r="M129" s="762"/>
      <c r="N129" s="762"/>
      <c r="O129" s="762"/>
      <c r="P129" s="762"/>
      <c r="Q129" s="762"/>
      <c r="R129" s="762"/>
      <c r="S129" s="762"/>
      <c r="T129" s="762"/>
      <c r="U129" s="762"/>
      <c r="V129" s="762"/>
      <c r="W129" s="762"/>
      <c r="X129" s="762"/>
      <c r="Y129" s="765"/>
      <c r="Z129" s="765"/>
      <c r="AA129" s="765"/>
      <c r="AB129" s="765"/>
      <c r="AC129" s="425"/>
      <c r="AD129" s="425"/>
      <c r="AE129" s="425"/>
      <c r="AF129" s="425"/>
      <c r="AG129" s="425"/>
      <c r="AH129" s="425"/>
      <c r="AI129" s="425"/>
      <c r="AJ129" s="425"/>
      <c r="AK129" s="425"/>
      <c r="AL129" s="425"/>
      <c r="AM129" s="306"/>
    </row>
    <row r="130" spans="1:39" ht="31" outlineLevel="1">
      <c r="A130" s="518">
        <v>29</v>
      </c>
      <c r="B130" s="516" t="s">
        <v>121</v>
      </c>
      <c r="C130" s="762" t="s">
        <v>586</v>
      </c>
      <c r="D130" s="295"/>
      <c r="E130" s="295"/>
      <c r="F130" s="295"/>
      <c r="G130" s="295"/>
      <c r="H130" s="295"/>
      <c r="I130" s="295"/>
      <c r="J130" s="295"/>
      <c r="K130" s="295"/>
      <c r="L130" s="295"/>
      <c r="M130" s="295"/>
      <c r="N130" s="295">
        <v>12</v>
      </c>
      <c r="O130" s="295"/>
      <c r="P130" s="295"/>
      <c r="Q130" s="295"/>
      <c r="R130" s="295"/>
      <c r="S130" s="295"/>
      <c r="T130" s="295"/>
      <c r="U130" s="295"/>
      <c r="V130" s="295"/>
      <c r="W130" s="295"/>
      <c r="X130" s="295"/>
      <c r="Y130" s="799"/>
      <c r="Z130" s="784"/>
      <c r="AA130" s="784"/>
      <c r="AB130" s="784"/>
      <c r="AC130" s="410"/>
      <c r="AD130" s="410"/>
      <c r="AE130" s="410"/>
      <c r="AF130" s="415"/>
      <c r="AG130" s="415"/>
      <c r="AH130" s="415"/>
      <c r="AI130" s="415"/>
      <c r="AJ130" s="415"/>
      <c r="AK130" s="415"/>
      <c r="AL130" s="415"/>
      <c r="AM130" s="296">
        <f>SUM(Y130:AL130)</f>
        <v>0</v>
      </c>
    </row>
    <row r="131" spans="1:39" ht="15.5" outlineLevel="1">
      <c r="B131" s="294" t="s">
        <v>267</v>
      </c>
      <c r="C131" s="762" t="s">
        <v>579</v>
      </c>
      <c r="D131" s="295"/>
      <c r="E131" s="295"/>
      <c r="F131" s="295"/>
      <c r="G131" s="295"/>
      <c r="H131" s="295"/>
      <c r="I131" s="295"/>
      <c r="J131" s="295"/>
      <c r="K131" s="295"/>
      <c r="L131" s="295"/>
      <c r="M131" s="295"/>
      <c r="N131" s="295">
        <v>12</v>
      </c>
      <c r="O131" s="295"/>
      <c r="P131" s="295"/>
      <c r="Q131" s="295"/>
      <c r="R131" s="295"/>
      <c r="S131" s="295"/>
      <c r="T131" s="295"/>
      <c r="U131" s="295"/>
      <c r="V131" s="295"/>
      <c r="W131" s="295"/>
      <c r="X131" s="295"/>
      <c r="Y131" s="786">
        <v>0</v>
      </c>
      <c r="Z131" s="786">
        <v>0</v>
      </c>
      <c r="AA131" s="786">
        <v>0</v>
      </c>
      <c r="AB131" s="786">
        <v>0</v>
      </c>
      <c r="AC131" s="411">
        <f t="shared" ref="AC131" si="218">AC130</f>
        <v>0</v>
      </c>
      <c r="AD131" s="411">
        <f t="shared" ref="AD131" si="219">AD130</f>
        <v>0</v>
      </c>
      <c r="AE131" s="411">
        <f t="shared" ref="AE131" si="220">AE130</f>
        <v>0</v>
      </c>
      <c r="AF131" s="411">
        <f t="shared" ref="AF131" si="221">AF130</f>
        <v>0</v>
      </c>
      <c r="AG131" s="411">
        <f t="shared" ref="AG131" si="222">AG130</f>
        <v>0</v>
      </c>
      <c r="AH131" s="411">
        <f t="shared" ref="AH131" si="223">AH130</f>
        <v>0</v>
      </c>
      <c r="AI131" s="411">
        <f t="shared" ref="AI131" si="224">AI130</f>
        <v>0</v>
      </c>
      <c r="AJ131" s="411">
        <f t="shared" ref="AJ131" si="225">AJ130</f>
        <v>0</v>
      </c>
      <c r="AK131" s="411">
        <f t="shared" ref="AK131" si="226">AK130</f>
        <v>0</v>
      </c>
      <c r="AL131" s="411">
        <f t="shared" ref="AL131" si="227">AL130</f>
        <v>0</v>
      </c>
      <c r="AM131" s="306"/>
    </row>
    <row r="132" spans="1:39" ht="15.5" outlineLevel="1">
      <c r="B132" s="294"/>
      <c r="C132" s="762"/>
      <c r="D132" s="762"/>
      <c r="E132" s="762"/>
      <c r="F132" s="762"/>
      <c r="G132" s="762"/>
      <c r="H132" s="762"/>
      <c r="I132" s="762"/>
      <c r="J132" s="762"/>
      <c r="K132" s="762"/>
      <c r="L132" s="762"/>
      <c r="M132" s="762"/>
      <c r="N132" s="762"/>
      <c r="O132" s="762"/>
      <c r="P132" s="762"/>
      <c r="Q132" s="762"/>
      <c r="R132" s="762"/>
      <c r="S132" s="762"/>
      <c r="T132" s="762"/>
      <c r="U132" s="762"/>
      <c r="V132" s="762"/>
      <c r="W132" s="762"/>
      <c r="X132" s="762"/>
      <c r="Y132" s="765"/>
      <c r="Z132" s="765"/>
      <c r="AA132" s="765"/>
      <c r="AB132" s="765"/>
      <c r="AC132" s="425"/>
      <c r="AD132" s="425"/>
      <c r="AE132" s="425"/>
      <c r="AF132" s="425"/>
      <c r="AG132" s="425"/>
      <c r="AH132" s="425"/>
      <c r="AI132" s="425"/>
      <c r="AJ132" s="425"/>
      <c r="AK132" s="425"/>
      <c r="AL132" s="425"/>
      <c r="AM132" s="306"/>
    </row>
    <row r="133" spans="1:39" ht="31" outlineLevel="1">
      <c r="A133" s="518">
        <v>30</v>
      </c>
      <c r="B133" s="516" t="s">
        <v>122</v>
      </c>
      <c r="C133" s="762" t="s">
        <v>586</v>
      </c>
      <c r="D133" s="295"/>
      <c r="E133" s="295"/>
      <c r="F133" s="295"/>
      <c r="G133" s="295"/>
      <c r="H133" s="295"/>
      <c r="I133" s="295"/>
      <c r="J133" s="295"/>
      <c r="K133" s="295"/>
      <c r="L133" s="295"/>
      <c r="M133" s="295"/>
      <c r="N133" s="295">
        <v>12</v>
      </c>
      <c r="O133" s="295"/>
      <c r="P133" s="295"/>
      <c r="Q133" s="295"/>
      <c r="R133" s="295"/>
      <c r="S133" s="295"/>
      <c r="T133" s="295"/>
      <c r="U133" s="295"/>
      <c r="V133" s="295"/>
      <c r="W133" s="295"/>
      <c r="X133" s="295"/>
      <c r="Y133" s="799"/>
      <c r="Z133" s="784"/>
      <c r="AA133" s="784"/>
      <c r="AB133" s="784"/>
      <c r="AC133" s="410"/>
      <c r="AD133" s="410"/>
      <c r="AE133" s="410"/>
      <c r="AF133" s="415"/>
      <c r="AG133" s="415"/>
      <c r="AH133" s="415"/>
      <c r="AI133" s="415"/>
      <c r="AJ133" s="415"/>
      <c r="AK133" s="415"/>
      <c r="AL133" s="415"/>
      <c r="AM133" s="296">
        <f>SUM(Y133:AL133)</f>
        <v>0</v>
      </c>
    </row>
    <row r="134" spans="1:39" ht="15.5" outlineLevel="1">
      <c r="B134" s="294" t="s">
        <v>267</v>
      </c>
      <c r="C134" s="762" t="s">
        <v>579</v>
      </c>
      <c r="D134" s="295"/>
      <c r="E134" s="295"/>
      <c r="F134" s="295"/>
      <c r="G134" s="295"/>
      <c r="H134" s="295"/>
      <c r="I134" s="295"/>
      <c r="J134" s="295"/>
      <c r="K134" s="295"/>
      <c r="L134" s="295"/>
      <c r="M134" s="295"/>
      <c r="N134" s="295">
        <v>12</v>
      </c>
      <c r="O134" s="295"/>
      <c r="P134" s="295"/>
      <c r="Q134" s="295"/>
      <c r="R134" s="295"/>
      <c r="S134" s="295"/>
      <c r="T134" s="295"/>
      <c r="U134" s="295"/>
      <c r="V134" s="295"/>
      <c r="W134" s="295"/>
      <c r="X134" s="295"/>
      <c r="Y134" s="786">
        <v>0</v>
      </c>
      <c r="Z134" s="786">
        <v>0</v>
      </c>
      <c r="AA134" s="786">
        <v>0</v>
      </c>
      <c r="AB134" s="786">
        <v>0</v>
      </c>
      <c r="AC134" s="411">
        <f t="shared" ref="AC134" si="228">AC133</f>
        <v>0</v>
      </c>
      <c r="AD134" s="411">
        <f t="shared" ref="AD134" si="229">AD133</f>
        <v>0</v>
      </c>
      <c r="AE134" s="411">
        <f t="shared" ref="AE134" si="230">AE133</f>
        <v>0</v>
      </c>
      <c r="AF134" s="411">
        <f t="shared" ref="AF134" si="231">AF133</f>
        <v>0</v>
      </c>
      <c r="AG134" s="411">
        <f t="shared" ref="AG134" si="232">AG133</f>
        <v>0</v>
      </c>
      <c r="AH134" s="411">
        <f t="shared" ref="AH134" si="233">AH133</f>
        <v>0</v>
      </c>
      <c r="AI134" s="411">
        <f t="shared" ref="AI134" si="234">AI133</f>
        <v>0</v>
      </c>
      <c r="AJ134" s="411">
        <f t="shared" ref="AJ134" si="235">AJ133</f>
        <v>0</v>
      </c>
      <c r="AK134" s="411">
        <f t="shared" ref="AK134" si="236">AK133</f>
        <v>0</v>
      </c>
      <c r="AL134" s="411">
        <f t="shared" ref="AL134" si="237">AL133</f>
        <v>0</v>
      </c>
      <c r="AM134" s="306"/>
    </row>
    <row r="135" spans="1:39" ht="15.5" outlineLevel="1">
      <c r="B135" s="294"/>
      <c r="C135" s="762"/>
      <c r="D135" s="762"/>
      <c r="E135" s="762"/>
      <c r="F135" s="762"/>
      <c r="G135" s="762"/>
      <c r="H135" s="762"/>
      <c r="I135" s="762"/>
      <c r="J135" s="762"/>
      <c r="K135" s="762"/>
      <c r="L135" s="762"/>
      <c r="M135" s="762"/>
      <c r="N135" s="762"/>
      <c r="O135" s="762"/>
      <c r="P135" s="762"/>
      <c r="Q135" s="762"/>
      <c r="R135" s="762"/>
      <c r="S135" s="762"/>
      <c r="T135" s="762"/>
      <c r="U135" s="762"/>
      <c r="V135" s="762"/>
      <c r="W135" s="762"/>
      <c r="X135" s="762"/>
      <c r="Y135" s="765"/>
      <c r="Z135" s="765"/>
      <c r="AA135" s="765"/>
      <c r="AB135" s="765"/>
      <c r="AC135" s="425"/>
      <c r="AD135" s="425"/>
      <c r="AE135" s="425"/>
      <c r="AF135" s="425"/>
      <c r="AG135" s="425"/>
      <c r="AH135" s="425"/>
      <c r="AI135" s="425"/>
      <c r="AJ135" s="425"/>
      <c r="AK135" s="425"/>
      <c r="AL135" s="425"/>
      <c r="AM135" s="306"/>
    </row>
    <row r="136" spans="1:39" ht="31" outlineLevel="1">
      <c r="A136" s="518">
        <v>31</v>
      </c>
      <c r="B136" s="516" t="s">
        <v>123</v>
      </c>
      <c r="C136" s="762" t="s">
        <v>586</v>
      </c>
      <c r="D136" s="295"/>
      <c r="E136" s="295"/>
      <c r="F136" s="295"/>
      <c r="G136" s="295"/>
      <c r="H136" s="295"/>
      <c r="I136" s="295"/>
      <c r="J136" s="295"/>
      <c r="K136" s="295"/>
      <c r="L136" s="295"/>
      <c r="M136" s="295"/>
      <c r="N136" s="295">
        <v>12</v>
      </c>
      <c r="O136" s="295"/>
      <c r="P136" s="295"/>
      <c r="Q136" s="295"/>
      <c r="R136" s="295"/>
      <c r="S136" s="295"/>
      <c r="T136" s="295"/>
      <c r="U136" s="295"/>
      <c r="V136" s="295"/>
      <c r="W136" s="295"/>
      <c r="X136" s="295"/>
      <c r="Y136" s="799"/>
      <c r="Z136" s="784"/>
      <c r="AA136" s="784"/>
      <c r="AB136" s="784"/>
      <c r="AC136" s="410"/>
      <c r="AD136" s="410"/>
      <c r="AE136" s="410"/>
      <c r="AF136" s="415"/>
      <c r="AG136" s="415"/>
      <c r="AH136" s="415"/>
      <c r="AI136" s="415"/>
      <c r="AJ136" s="415"/>
      <c r="AK136" s="415"/>
      <c r="AL136" s="415"/>
      <c r="AM136" s="296">
        <f>SUM(Y136:AL136)</f>
        <v>0</v>
      </c>
    </row>
    <row r="137" spans="1:39" ht="15.5" outlineLevel="1">
      <c r="B137" s="294" t="s">
        <v>267</v>
      </c>
      <c r="C137" s="762" t="s">
        <v>579</v>
      </c>
      <c r="D137" s="295"/>
      <c r="E137" s="295"/>
      <c r="F137" s="295"/>
      <c r="G137" s="295"/>
      <c r="H137" s="295"/>
      <c r="I137" s="295"/>
      <c r="J137" s="295"/>
      <c r="K137" s="295"/>
      <c r="L137" s="295"/>
      <c r="M137" s="295"/>
      <c r="N137" s="295">
        <v>12</v>
      </c>
      <c r="O137" s="295"/>
      <c r="P137" s="295"/>
      <c r="Q137" s="295"/>
      <c r="R137" s="295"/>
      <c r="S137" s="295"/>
      <c r="T137" s="295"/>
      <c r="U137" s="295"/>
      <c r="V137" s="295"/>
      <c r="W137" s="295"/>
      <c r="X137" s="295"/>
      <c r="Y137" s="786">
        <v>0</v>
      </c>
      <c r="Z137" s="786">
        <v>0</v>
      </c>
      <c r="AA137" s="786">
        <v>0</v>
      </c>
      <c r="AB137" s="786">
        <v>0</v>
      </c>
      <c r="AC137" s="411">
        <f t="shared" ref="AC137" si="238">AC136</f>
        <v>0</v>
      </c>
      <c r="AD137" s="411">
        <f t="shared" ref="AD137" si="239">AD136</f>
        <v>0</v>
      </c>
      <c r="AE137" s="411">
        <f t="shared" ref="AE137" si="240">AE136</f>
        <v>0</v>
      </c>
      <c r="AF137" s="411">
        <f t="shared" ref="AF137" si="241">AF136</f>
        <v>0</v>
      </c>
      <c r="AG137" s="411">
        <f t="shared" ref="AG137" si="242">AG136</f>
        <v>0</v>
      </c>
      <c r="AH137" s="411">
        <f t="shared" ref="AH137" si="243">AH136</f>
        <v>0</v>
      </c>
      <c r="AI137" s="411">
        <f t="shared" ref="AI137" si="244">AI136</f>
        <v>0</v>
      </c>
      <c r="AJ137" s="411">
        <f t="shared" ref="AJ137" si="245">AJ136</f>
        <v>0</v>
      </c>
      <c r="AK137" s="411">
        <f t="shared" ref="AK137" si="246">AK136</f>
        <v>0</v>
      </c>
      <c r="AL137" s="411">
        <f t="shared" ref="AL137" si="247">AL136</f>
        <v>0</v>
      </c>
      <c r="AM137" s="306"/>
    </row>
    <row r="138" spans="1:39" ht="15.5" outlineLevel="1">
      <c r="B138" s="516"/>
      <c r="C138" s="762"/>
      <c r="D138" s="762"/>
      <c r="E138" s="762"/>
      <c r="F138" s="762"/>
      <c r="G138" s="762"/>
      <c r="H138" s="762"/>
      <c r="I138" s="762"/>
      <c r="J138" s="762"/>
      <c r="K138" s="762"/>
      <c r="L138" s="762"/>
      <c r="M138" s="762"/>
      <c r="N138" s="762"/>
      <c r="O138" s="762"/>
      <c r="P138" s="762"/>
      <c r="Q138" s="762"/>
      <c r="R138" s="762"/>
      <c r="S138" s="762"/>
      <c r="T138" s="762"/>
      <c r="U138" s="762"/>
      <c r="V138" s="762"/>
      <c r="W138" s="762"/>
      <c r="X138" s="762"/>
      <c r="Y138" s="765"/>
      <c r="Z138" s="765"/>
      <c r="AA138" s="765"/>
      <c r="AB138" s="765"/>
      <c r="AC138" s="425"/>
      <c r="AD138" s="425"/>
      <c r="AE138" s="425"/>
      <c r="AF138" s="425"/>
      <c r="AG138" s="425"/>
      <c r="AH138" s="425"/>
      <c r="AI138" s="425"/>
      <c r="AJ138" s="425"/>
      <c r="AK138" s="425"/>
      <c r="AL138" s="425"/>
      <c r="AM138" s="306"/>
    </row>
    <row r="139" spans="1:39" ht="15.75" customHeight="1" outlineLevel="1">
      <c r="A139" s="518">
        <v>32</v>
      </c>
      <c r="B139" s="516" t="s">
        <v>124</v>
      </c>
      <c r="C139" s="762" t="s">
        <v>586</v>
      </c>
      <c r="D139" s="295"/>
      <c r="E139" s="295"/>
      <c r="F139" s="295"/>
      <c r="G139" s="295"/>
      <c r="H139" s="295"/>
      <c r="I139" s="295"/>
      <c r="J139" s="295"/>
      <c r="K139" s="295"/>
      <c r="L139" s="295"/>
      <c r="M139" s="295"/>
      <c r="N139" s="295">
        <v>12</v>
      </c>
      <c r="O139" s="295"/>
      <c r="P139" s="295"/>
      <c r="Q139" s="295"/>
      <c r="R139" s="295"/>
      <c r="S139" s="295"/>
      <c r="T139" s="295"/>
      <c r="U139" s="295"/>
      <c r="V139" s="295"/>
      <c r="W139" s="295"/>
      <c r="X139" s="295"/>
      <c r="Y139" s="799"/>
      <c r="Z139" s="784"/>
      <c r="AA139" s="784"/>
      <c r="AB139" s="784"/>
      <c r="AC139" s="410"/>
      <c r="AD139" s="410"/>
      <c r="AE139" s="410"/>
      <c r="AF139" s="415"/>
      <c r="AG139" s="415"/>
      <c r="AH139" s="415"/>
      <c r="AI139" s="415"/>
      <c r="AJ139" s="415"/>
      <c r="AK139" s="415"/>
      <c r="AL139" s="415"/>
      <c r="AM139" s="296">
        <f>SUM(Y139:AL139)</f>
        <v>0</v>
      </c>
    </row>
    <row r="140" spans="1:39" ht="15.5" outlineLevel="1">
      <c r="B140" s="294" t="s">
        <v>267</v>
      </c>
      <c r="C140" s="762" t="s">
        <v>579</v>
      </c>
      <c r="D140" s="295"/>
      <c r="E140" s="295"/>
      <c r="F140" s="295"/>
      <c r="G140" s="295"/>
      <c r="H140" s="295"/>
      <c r="I140" s="295"/>
      <c r="J140" s="295"/>
      <c r="K140" s="295"/>
      <c r="L140" s="295"/>
      <c r="M140" s="295"/>
      <c r="N140" s="295">
        <v>12</v>
      </c>
      <c r="O140" s="295"/>
      <c r="P140" s="295"/>
      <c r="Q140" s="295"/>
      <c r="R140" s="295"/>
      <c r="S140" s="295"/>
      <c r="T140" s="295"/>
      <c r="U140" s="295"/>
      <c r="V140" s="295"/>
      <c r="W140" s="295"/>
      <c r="X140" s="295"/>
      <c r="Y140" s="786">
        <v>0</v>
      </c>
      <c r="Z140" s="786">
        <v>0</v>
      </c>
      <c r="AA140" s="786">
        <v>0</v>
      </c>
      <c r="AB140" s="786">
        <v>0</v>
      </c>
      <c r="AC140" s="411">
        <f t="shared" ref="AC140" si="248">AC139</f>
        <v>0</v>
      </c>
      <c r="AD140" s="411">
        <f t="shared" ref="AD140" si="249">AD139</f>
        <v>0</v>
      </c>
      <c r="AE140" s="411">
        <f t="shared" ref="AE140" si="250">AE139</f>
        <v>0</v>
      </c>
      <c r="AF140" s="411">
        <f t="shared" ref="AF140" si="251">AF139</f>
        <v>0</v>
      </c>
      <c r="AG140" s="411">
        <f t="shared" ref="AG140" si="252">AG139</f>
        <v>0</v>
      </c>
      <c r="AH140" s="411">
        <f t="shared" ref="AH140" si="253">AH139</f>
        <v>0</v>
      </c>
      <c r="AI140" s="411">
        <f t="shared" ref="AI140" si="254">AI139</f>
        <v>0</v>
      </c>
      <c r="AJ140" s="411">
        <f t="shared" ref="AJ140" si="255">AJ139</f>
        <v>0</v>
      </c>
      <c r="AK140" s="411">
        <f t="shared" ref="AK140" si="256">AK139</f>
        <v>0</v>
      </c>
      <c r="AL140" s="411">
        <f t="shared" ref="AL140" si="257">AL139</f>
        <v>0</v>
      </c>
      <c r="AM140" s="306"/>
    </row>
    <row r="141" spans="1:39" ht="15.5" outlineLevel="1">
      <c r="B141" s="516"/>
      <c r="C141" s="762"/>
      <c r="D141" s="762"/>
      <c r="E141" s="762"/>
      <c r="F141" s="762"/>
      <c r="G141" s="762"/>
      <c r="H141" s="762"/>
      <c r="I141" s="762"/>
      <c r="J141" s="762"/>
      <c r="K141" s="762"/>
      <c r="L141" s="762"/>
      <c r="M141" s="762"/>
      <c r="N141" s="762"/>
      <c r="O141" s="762"/>
      <c r="P141" s="762"/>
      <c r="Q141" s="762"/>
      <c r="R141" s="762"/>
      <c r="S141" s="762"/>
      <c r="T141" s="762"/>
      <c r="U141" s="762"/>
      <c r="V141" s="762"/>
      <c r="W141" s="762"/>
      <c r="X141" s="762"/>
      <c r="Y141" s="765"/>
      <c r="Z141" s="765"/>
      <c r="AA141" s="765"/>
      <c r="AB141" s="765"/>
      <c r="AC141" s="425"/>
      <c r="AD141" s="425"/>
      <c r="AE141" s="425"/>
      <c r="AF141" s="425"/>
      <c r="AG141" s="425"/>
      <c r="AH141" s="425"/>
      <c r="AI141" s="425"/>
      <c r="AJ141" s="425"/>
      <c r="AK141" s="425"/>
      <c r="AL141" s="425"/>
      <c r="AM141" s="306"/>
    </row>
    <row r="142" spans="1:39" ht="15.5" outlineLevel="1">
      <c r="B142" s="288" t="s">
        <v>500</v>
      </c>
      <c r="C142" s="762"/>
      <c r="D142" s="762"/>
      <c r="E142" s="762"/>
      <c r="F142" s="762"/>
      <c r="G142" s="762"/>
      <c r="H142" s="762"/>
      <c r="I142" s="762"/>
      <c r="J142" s="762"/>
      <c r="K142" s="762"/>
      <c r="L142" s="762"/>
      <c r="M142" s="762"/>
      <c r="N142" s="762"/>
      <c r="O142" s="762"/>
      <c r="P142" s="762"/>
      <c r="Q142" s="762"/>
      <c r="R142" s="762"/>
      <c r="S142" s="762"/>
      <c r="T142" s="762"/>
      <c r="U142" s="762"/>
      <c r="V142" s="762"/>
      <c r="W142" s="762"/>
      <c r="X142" s="762"/>
      <c r="Y142" s="765"/>
      <c r="Z142" s="765"/>
      <c r="AA142" s="765"/>
      <c r="AB142" s="765"/>
      <c r="AC142" s="425"/>
      <c r="AD142" s="425"/>
      <c r="AE142" s="425"/>
      <c r="AF142" s="425"/>
      <c r="AG142" s="425"/>
      <c r="AH142" s="425"/>
      <c r="AI142" s="425"/>
      <c r="AJ142" s="425"/>
      <c r="AK142" s="425"/>
      <c r="AL142" s="425"/>
      <c r="AM142" s="306"/>
    </row>
    <row r="143" spans="1:39" ht="15.5" outlineLevel="1">
      <c r="A143" s="518">
        <v>33</v>
      </c>
      <c r="B143" s="516" t="s">
        <v>125</v>
      </c>
      <c r="C143" s="762" t="s">
        <v>586</v>
      </c>
      <c r="D143" s="295"/>
      <c r="E143" s="295"/>
      <c r="F143" s="295"/>
      <c r="G143" s="295"/>
      <c r="H143" s="295"/>
      <c r="I143" s="295"/>
      <c r="J143" s="295"/>
      <c r="K143" s="295"/>
      <c r="L143" s="295"/>
      <c r="M143" s="295"/>
      <c r="N143" s="295">
        <v>0</v>
      </c>
      <c r="O143" s="295"/>
      <c r="P143" s="295"/>
      <c r="Q143" s="295"/>
      <c r="R143" s="295"/>
      <c r="S143" s="295"/>
      <c r="T143" s="295"/>
      <c r="U143" s="295"/>
      <c r="V143" s="295"/>
      <c r="W143" s="295"/>
      <c r="X143" s="295"/>
      <c r="Y143" s="799"/>
      <c r="Z143" s="784"/>
      <c r="AA143" s="784"/>
      <c r="AB143" s="784"/>
      <c r="AC143" s="410"/>
      <c r="AD143" s="410"/>
      <c r="AE143" s="410"/>
      <c r="AF143" s="415"/>
      <c r="AG143" s="415"/>
      <c r="AH143" s="415"/>
      <c r="AI143" s="415"/>
      <c r="AJ143" s="415"/>
      <c r="AK143" s="415"/>
      <c r="AL143" s="415"/>
      <c r="AM143" s="296">
        <f>SUM(Y143:AL143)</f>
        <v>0</v>
      </c>
    </row>
    <row r="144" spans="1:39" ht="15.5" outlineLevel="1">
      <c r="B144" s="294" t="s">
        <v>267</v>
      </c>
      <c r="C144" s="762" t="s">
        <v>579</v>
      </c>
      <c r="D144" s="295"/>
      <c r="E144" s="295"/>
      <c r="F144" s="295"/>
      <c r="G144" s="295"/>
      <c r="H144" s="295"/>
      <c r="I144" s="295"/>
      <c r="J144" s="295"/>
      <c r="K144" s="295"/>
      <c r="L144" s="295"/>
      <c r="M144" s="295"/>
      <c r="N144" s="295">
        <f>N143</f>
        <v>0</v>
      </c>
      <c r="O144" s="295"/>
      <c r="P144" s="295"/>
      <c r="Q144" s="295"/>
      <c r="R144" s="295" t="s">
        <v>718</v>
      </c>
      <c r="S144" s="295"/>
      <c r="T144" s="295"/>
      <c r="U144" s="295"/>
      <c r="V144" s="295"/>
      <c r="W144" s="295"/>
      <c r="X144" s="295"/>
      <c r="Y144" s="786">
        <v>0</v>
      </c>
      <c r="Z144" s="786">
        <v>0</v>
      </c>
      <c r="AA144" s="786">
        <v>0</v>
      </c>
      <c r="AB144" s="786">
        <v>0</v>
      </c>
      <c r="AC144" s="411">
        <f t="shared" ref="AC144" si="258">AC143</f>
        <v>0</v>
      </c>
      <c r="AD144" s="411">
        <f t="shared" ref="AD144" si="259">AD143</f>
        <v>0</v>
      </c>
      <c r="AE144" s="411">
        <f t="shared" ref="AE144" si="260">AE143</f>
        <v>0</v>
      </c>
      <c r="AF144" s="411">
        <f t="shared" ref="AF144" si="261">AF143</f>
        <v>0</v>
      </c>
      <c r="AG144" s="411">
        <f t="shared" ref="AG144" si="262">AG143</f>
        <v>0</v>
      </c>
      <c r="AH144" s="411">
        <f t="shared" ref="AH144" si="263">AH143</f>
        <v>0</v>
      </c>
      <c r="AI144" s="411">
        <f t="shared" ref="AI144" si="264">AI143</f>
        <v>0</v>
      </c>
      <c r="AJ144" s="411">
        <f t="shared" ref="AJ144" si="265">AJ143</f>
        <v>0</v>
      </c>
      <c r="AK144" s="411">
        <f t="shared" ref="AK144" si="266">AK143</f>
        <v>0</v>
      </c>
      <c r="AL144" s="411">
        <f t="shared" ref="AL144" si="267">AL143</f>
        <v>0</v>
      </c>
      <c r="AM144" s="306"/>
    </row>
    <row r="145" spans="1:39" ht="15.5" outlineLevel="1">
      <c r="B145" s="516"/>
      <c r="C145" s="762"/>
      <c r="D145" s="762"/>
      <c r="E145" s="762"/>
      <c r="F145" s="762"/>
      <c r="G145" s="762"/>
      <c r="H145" s="762"/>
      <c r="I145" s="762"/>
      <c r="J145" s="762"/>
      <c r="K145" s="762"/>
      <c r="L145" s="762"/>
      <c r="M145" s="762"/>
      <c r="N145" s="762"/>
      <c r="O145" s="762"/>
      <c r="P145" s="762"/>
      <c r="Q145" s="762"/>
      <c r="R145" s="762"/>
      <c r="S145" s="762"/>
      <c r="T145" s="762"/>
      <c r="U145" s="762"/>
      <c r="V145" s="762"/>
      <c r="W145" s="762"/>
      <c r="X145" s="762"/>
      <c r="Y145" s="765"/>
      <c r="Z145" s="765"/>
      <c r="AA145" s="765"/>
      <c r="AB145" s="765"/>
      <c r="AC145" s="425"/>
      <c r="AD145" s="425"/>
      <c r="AE145" s="425"/>
      <c r="AF145" s="425"/>
      <c r="AG145" s="425"/>
      <c r="AH145" s="425"/>
      <c r="AI145" s="425"/>
      <c r="AJ145" s="425"/>
      <c r="AK145" s="425"/>
      <c r="AL145" s="425"/>
      <c r="AM145" s="306"/>
    </row>
    <row r="146" spans="1:39" ht="15.5" outlineLevel="1">
      <c r="A146" s="518">
        <v>34</v>
      </c>
      <c r="B146" s="516" t="s">
        <v>126</v>
      </c>
      <c r="C146" s="762" t="s">
        <v>586</v>
      </c>
      <c r="D146" s="295"/>
      <c r="E146" s="295"/>
      <c r="F146" s="295"/>
      <c r="G146" s="295"/>
      <c r="H146" s="295"/>
      <c r="I146" s="295"/>
      <c r="J146" s="295"/>
      <c r="K146" s="295"/>
      <c r="L146" s="295"/>
      <c r="M146" s="295"/>
      <c r="N146" s="295">
        <v>0</v>
      </c>
      <c r="O146" s="295"/>
      <c r="P146" s="295"/>
      <c r="Q146" s="295"/>
      <c r="R146" s="295" t="s">
        <v>718</v>
      </c>
      <c r="S146" s="295"/>
      <c r="T146" s="295"/>
      <c r="U146" s="295"/>
      <c r="V146" s="295"/>
      <c r="W146" s="295"/>
      <c r="X146" s="295"/>
      <c r="Y146" s="799"/>
      <c r="Z146" s="784"/>
      <c r="AA146" s="784"/>
      <c r="AB146" s="784"/>
      <c r="AC146" s="410"/>
      <c r="AD146" s="410"/>
      <c r="AE146" s="410"/>
      <c r="AF146" s="415"/>
      <c r="AG146" s="415"/>
      <c r="AH146" s="415"/>
      <c r="AI146" s="415"/>
      <c r="AJ146" s="415"/>
      <c r="AK146" s="415"/>
      <c r="AL146" s="415"/>
      <c r="AM146" s="296">
        <f>SUM(Y146:AL146)</f>
        <v>0</v>
      </c>
    </row>
    <row r="147" spans="1:39" ht="15.5" outlineLevel="1">
      <c r="B147" s="294" t="s">
        <v>267</v>
      </c>
      <c r="C147" s="762" t="s">
        <v>579</v>
      </c>
      <c r="D147" s="295"/>
      <c r="E147" s="295"/>
      <c r="F147" s="295"/>
      <c r="G147" s="295"/>
      <c r="H147" s="295"/>
      <c r="I147" s="295"/>
      <c r="J147" s="295"/>
      <c r="K147" s="295"/>
      <c r="L147" s="295"/>
      <c r="M147" s="295"/>
      <c r="N147" s="295">
        <f>N146</f>
        <v>0</v>
      </c>
      <c r="O147" s="295"/>
      <c r="P147" s="295"/>
      <c r="Q147" s="295"/>
      <c r="R147" s="295" t="s">
        <v>718</v>
      </c>
      <c r="S147" s="295"/>
      <c r="T147" s="295"/>
      <c r="U147" s="295"/>
      <c r="V147" s="295"/>
      <c r="W147" s="295"/>
      <c r="X147" s="295"/>
      <c r="Y147" s="786">
        <v>0</v>
      </c>
      <c r="Z147" s="786">
        <v>0</v>
      </c>
      <c r="AA147" s="786">
        <v>0</v>
      </c>
      <c r="AB147" s="786">
        <v>0</v>
      </c>
      <c r="AC147" s="411">
        <f t="shared" ref="AC147" si="268">AC146</f>
        <v>0</v>
      </c>
      <c r="AD147" s="411">
        <f t="shared" ref="AD147" si="269">AD146</f>
        <v>0</v>
      </c>
      <c r="AE147" s="411">
        <f t="shared" ref="AE147" si="270">AE146</f>
        <v>0</v>
      </c>
      <c r="AF147" s="411">
        <f t="shared" ref="AF147" si="271">AF146</f>
        <v>0</v>
      </c>
      <c r="AG147" s="411">
        <f t="shared" ref="AG147" si="272">AG146</f>
        <v>0</v>
      </c>
      <c r="AH147" s="411">
        <f t="shared" ref="AH147" si="273">AH146</f>
        <v>0</v>
      </c>
      <c r="AI147" s="411">
        <f t="shared" ref="AI147" si="274">AI146</f>
        <v>0</v>
      </c>
      <c r="AJ147" s="411">
        <f t="shared" ref="AJ147" si="275">AJ146</f>
        <v>0</v>
      </c>
      <c r="AK147" s="411">
        <f t="shared" ref="AK147" si="276">AK146</f>
        <v>0</v>
      </c>
      <c r="AL147" s="411">
        <f t="shared" ref="AL147" si="277">AL146</f>
        <v>0</v>
      </c>
      <c r="AM147" s="306"/>
    </row>
    <row r="148" spans="1:39" ht="15.5" outlineLevel="1">
      <c r="B148" s="516"/>
      <c r="C148" s="762"/>
      <c r="D148" s="762"/>
      <c r="E148" s="762"/>
      <c r="F148" s="762"/>
      <c r="G148" s="762"/>
      <c r="H148" s="762"/>
      <c r="I148" s="762"/>
      <c r="J148" s="762"/>
      <c r="K148" s="762"/>
      <c r="L148" s="762"/>
      <c r="M148" s="762"/>
      <c r="N148" s="762"/>
      <c r="O148" s="762"/>
      <c r="P148" s="762"/>
      <c r="Q148" s="762"/>
      <c r="R148" s="762"/>
      <c r="S148" s="762"/>
      <c r="T148" s="762"/>
      <c r="U148" s="762"/>
      <c r="V148" s="762"/>
      <c r="W148" s="762"/>
      <c r="X148" s="762"/>
      <c r="Y148" s="765"/>
      <c r="Z148" s="765"/>
      <c r="AA148" s="765"/>
      <c r="AB148" s="765"/>
      <c r="AC148" s="425"/>
      <c r="AD148" s="425"/>
      <c r="AE148" s="425"/>
      <c r="AF148" s="425"/>
      <c r="AG148" s="425"/>
      <c r="AH148" s="425"/>
      <c r="AI148" s="425"/>
      <c r="AJ148" s="425"/>
      <c r="AK148" s="425"/>
      <c r="AL148" s="425"/>
      <c r="AM148" s="306"/>
    </row>
    <row r="149" spans="1:39" ht="15.5" outlineLevel="1">
      <c r="A149" s="518">
        <v>35</v>
      </c>
      <c r="B149" s="516" t="s">
        <v>127</v>
      </c>
      <c r="C149" s="762" t="s">
        <v>586</v>
      </c>
      <c r="D149" s="295"/>
      <c r="E149" s="295"/>
      <c r="F149" s="295"/>
      <c r="G149" s="295"/>
      <c r="H149" s="295"/>
      <c r="I149" s="295"/>
      <c r="J149" s="295"/>
      <c r="K149" s="295"/>
      <c r="L149" s="295"/>
      <c r="M149" s="295"/>
      <c r="N149" s="295">
        <v>0</v>
      </c>
      <c r="O149" s="295"/>
      <c r="P149" s="295"/>
      <c r="Q149" s="295"/>
      <c r="R149" s="295"/>
      <c r="S149" s="295"/>
      <c r="T149" s="295"/>
      <c r="U149" s="295"/>
      <c r="V149" s="295"/>
      <c r="W149" s="295"/>
      <c r="X149" s="295"/>
      <c r="Y149" s="799"/>
      <c r="Z149" s="784"/>
      <c r="AA149" s="784"/>
      <c r="AB149" s="784"/>
      <c r="AC149" s="410"/>
      <c r="AD149" s="410"/>
      <c r="AE149" s="410"/>
      <c r="AF149" s="415"/>
      <c r="AG149" s="415"/>
      <c r="AH149" s="415"/>
      <c r="AI149" s="415"/>
      <c r="AJ149" s="415"/>
      <c r="AK149" s="415"/>
      <c r="AL149" s="415"/>
      <c r="AM149" s="296">
        <f>SUM(Y149:AL149)</f>
        <v>0</v>
      </c>
    </row>
    <row r="150" spans="1:39" ht="15.5" outlineLevel="1">
      <c r="B150" s="294" t="s">
        <v>267</v>
      </c>
      <c r="C150" s="762" t="s">
        <v>579</v>
      </c>
      <c r="D150" s="295"/>
      <c r="E150" s="295"/>
      <c r="F150" s="295"/>
      <c r="G150" s="295"/>
      <c r="H150" s="295"/>
      <c r="I150" s="295"/>
      <c r="J150" s="295"/>
      <c r="K150" s="295"/>
      <c r="L150" s="295"/>
      <c r="M150" s="295"/>
      <c r="N150" s="295">
        <f>N149</f>
        <v>0</v>
      </c>
      <c r="O150" s="295"/>
      <c r="P150" s="295"/>
      <c r="Q150" s="295"/>
      <c r="R150" s="295"/>
      <c r="S150" s="295"/>
      <c r="T150" s="295"/>
      <c r="U150" s="295"/>
      <c r="V150" s="295"/>
      <c r="W150" s="295"/>
      <c r="X150" s="295"/>
      <c r="Y150" s="786">
        <v>0</v>
      </c>
      <c r="Z150" s="786">
        <v>0</v>
      </c>
      <c r="AA150" s="786">
        <v>0</v>
      </c>
      <c r="AB150" s="786">
        <v>0</v>
      </c>
      <c r="AC150" s="411">
        <f t="shared" ref="AC150" si="278">AC149</f>
        <v>0</v>
      </c>
      <c r="AD150" s="411">
        <f t="shared" ref="AD150" si="279">AD149</f>
        <v>0</v>
      </c>
      <c r="AE150" s="411">
        <f t="shared" ref="AE150" si="280">AE149</f>
        <v>0</v>
      </c>
      <c r="AF150" s="411">
        <f t="shared" ref="AF150" si="281">AF149</f>
        <v>0</v>
      </c>
      <c r="AG150" s="411">
        <f t="shared" ref="AG150" si="282">AG149</f>
        <v>0</v>
      </c>
      <c r="AH150" s="411">
        <f t="shared" ref="AH150" si="283">AH149</f>
        <v>0</v>
      </c>
      <c r="AI150" s="411">
        <f t="shared" ref="AI150" si="284">AI149</f>
        <v>0</v>
      </c>
      <c r="AJ150" s="411">
        <f t="shared" ref="AJ150" si="285">AJ149</f>
        <v>0</v>
      </c>
      <c r="AK150" s="411">
        <f t="shared" ref="AK150" si="286">AK149</f>
        <v>0</v>
      </c>
      <c r="AL150" s="411">
        <f t="shared" ref="AL150" si="287">AL149</f>
        <v>0</v>
      </c>
      <c r="AM150" s="306"/>
    </row>
    <row r="151" spans="1:39" ht="15.5" outlineLevel="1">
      <c r="B151" s="294"/>
      <c r="C151" s="762"/>
      <c r="D151" s="762"/>
      <c r="E151" s="762"/>
      <c r="F151" s="762"/>
      <c r="G151" s="762"/>
      <c r="H151" s="762"/>
      <c r="I151" s="762"/>
      <c r="J151" s="762"/>
      <c r="K151" s="762"/>
      <c r="L151" s="762"/>
      <c r="M151" s="762"/>
      <c r="N151" s="762"/>
      <c r="O151" s="762"/>
      <c r="P151" s="762"/>
      <c r="Q151" s="762"/>
      <c r="R151" s="762"/>
      <c r="S151" s="762"/>
      <c r="T151" s="762"/>
      <c r="U151" s="762"/>
      <c r="V151" s="762"/>
      <c r="W151" s="762"/>
      <c r="X151" s="762"/>
      <c r="Y151" s="765"/>
      <c r="Z151" s="765"/>
      <c r="AA151" s="765"/>
      <c r="AB151" s="765"/>
      <c r="AC151" s="425"/>
      <c r="AD151" s="425"/>
      <c r="AE151" s="425"/>
      <c r="AF151" s="425"/>
      <c r="AG151" s="425"/>
      <c r="AH151" s="425"/>
      <c r="AI151" s="425"/>
      <c r="AJ151" s="425"/>
      <c r="AK151" s="425"/>
      <c r="AL151" s="425"/>
      <c r="AM151" s="306"/>
    </row>
    <row r="152" spans="1:39" ht="15.5" outlineLevel="1">
      <c r="B152" s="288" t="s">
        <v>501</v>
      </c>
      <c r="C152" s="762"/>
      <c r="D152" s="762"/>
      <c r="E152" s="762"/>
      <c r="F152" s="762"/>
      <c r="G152" s="762"/>
      <c r="H152" s="762"/>
      <c r="I152" s="762"/>
      <c r="J152" s="762"/>
      <c r="K152" s="762"/>
      <c r="L152" s="762"/>
      <c r="M152" s="762"/>
      <c r="N152" s="762"/>
      <c r="O152" s="762"/>
      <c r="P152" s="762"/>
      <c r="Q152" s="762"/>
      <c r="R152" s="762"/>
      <c r="S152" s="762"/>
      <c r="T152" s="762"/>
      <c r="U152" s="762"/>
      <c r="V152" s="762"/>
      <c r="W152" s="762"/>
      <c r="X152" s="762"/>
      <c r="Y152" s="765"/>
      <c r="Z152" s="765"/>
      <c r="AA152" s="765"/>
      <c r="AB152" s="765"/>
      <c r="AC152" s="425"/>
      <c r="AD152" s="425"/>
      <c r="AE152" s="425"/>
      <c r="AF152" s="425"/>
      <c r="AG152" s="425"/>
      <c r="AH152" s="425"/>
      <c r="AI152" s="425"/>
      <c r="AJ152" s="425"/>
      <c r="AK152" s="425"/>
      <c r="AL152" s="425"/>
      <c r="AM152" s="306"/>
    </row>
    <row r="153" spans="1:39" ht="46.5" outlineLevel="1">
      <c r="A153" s="518">
        <v>36</v>
      </c>
      <c r="B153" s="516" t="s">
        <v>128</v>
      </c>
      <c r="C153" s="762" t="s">
        <v>586</v>
      </c>
      <c r="D153" s="295"/>
      <c r="E153" s="295"/>
      <c r="F153" s="295"/>
      <c r="G153" s="295" t="s">
        <v>718</v>
      </c>
      <c r="H153" s="295"/>
      <c r="I153" s="295"/>
      <c r="J153" s="295"/>
      <c r="K153" s="295"/>
      <c r="L153" s="295"/>
      <c r="M153" s="295"/>
      <c r="N153" s="295">
        <v>0</v>
      </c>
      <c r="O153" s="295"/>
      <c r="P153" s="295"/>
      <c r="Q153" s="295"/>
      <c r="R153" s="295" t="s">
        <v>718</v>
      </c>
      <c r="S153" s="295"/>
      <c r="T153" s="295"/>
      <c r="U153" s="295"/>
      <c r="V153" s="295"/>
      <c r="W153" s="295"/>
      <c r="X153" s="295"/>
      <c r="Y153" s="799"/>
      <c r="Z153" s="784"/>
      <c r="AA153" s="784"/>
      <c r="AB153" s="784"/>
      <c r="AC153" s="410"/>
      <c r="AD153" s="410"/>
      <c r="AE153" s="410"/>
      <c r="AF153" s="415"/>
      <c r="AG153" s="415"/>
      <c r="AH153" s="415"/>
      <c r="AI153" s="415"/>
      <c r="AJ153" s="415"/>
      <c r="AK153" s="415"/>
      <c r="AL153" s="415"/>
      <c r="AM153" s="296">
        <f>SUM(Y153:AL153)</f>
        <v>0</v>
      </c>
    </row>
    <row r="154" spans="1:39" ht="15.5" outlineLevel="1">
      <c r="B154" s="294" t="s">
        <v>267</v>
      </c>
      <c r="C154" s="762" t="s">
        <v>579</v>
      </c>
      <c r="D154" s="295"/>
      <c r="E154" s="295"/>
      <c r="F154" s="295"/>
      <c r="G154" s="295" t="s">
        <v>718</v>
      </c>
      <c r="H154" s="295"/>
      <c r="I154" s="295"/>
      <c r="J154" s="295"/>
      <c r="K154" s="295"/>
      <c r="L154" s="295"/>
      <c r="M154" s="295"/>
      <c r="N154" s="295">
        <f>N153</f>
        <v>0</v>
      </c>
      <c r="O154" s="295"/>
      <c r="P154" s="295"/>
      <c r="Q154" s="295"/>
      <c r="R154" s="295" t="s">
        <v>718</v>
      </c>
      <c r="S154" s="295"/>
      <c r="T154" s="295"/>
      <c r="U154" s="295"/>
      <c r="V154" s="295"/>
      <c r="W154" s="295"/>
      <c r="X154" s="295"/>
      <c r="Y154" s="786">
        <v>0</v>
      </c>
      <c r="Z154" s="786">
        <v>0</v>
      </c>
      <c r="AA154" s="786">
        <v>0</v>
      </c>
      <c r="AB154" s="786">
        <v>0</v>
      </c>
      <c r="AC154" s="411">
        <f t="shared" ref="AC154" si="288">AC153</f>
        <v>0</v>
      </c>
      <c r="AD154" s="411">
        <f t="shared" ref="AD154" si="289">AD153</f>
        <v>0</v>
      </c>
      <c r="AE154" s="411">
        <f t="shared" ref="AE154" si="290">AE153</f>
        <v>0</v>
      </c>
      <c r="AF154" s="411">
        <f t="shared" ref="AF154" si="291">AF153</f>
        <v>0</v>
      </c>
      <c r="AG154" s="411">
        <f t="shared" ref="AG154" si="292">AG153</f>
        <v>0</v>
      </c>
      <c r="AH154" s="411">
        <f t="shared" ref="AH154" si="293">AH153</f>
        <v>0</v>
      </c>
      <c r="AI154" s="411">
        <f t="shared" ref="AI154" si="294">AI153</f>
        <v>0</v>
      </c>
      <c r="AJ154" s="411">
        <f t="shared" ref="AJ154" si="295">AJ153</f>
        <v>0</v>
      </c>
      <c r="AK154" s="411">
        <f t="shared" ref="AK154" si="296">AK153</f>
        <v>0</v>
      </c>
      <c r="AL154" s="411">
        <f t="shared" ref="AL154" si="297">AL153</f>
        <v>0</v>
      </c>
      <c r="AM154" s="306"/>
    </row>
    <row r="155" spans="1:39" ht="15.5" outlineLevel="1">
      <c r="B155" s="516"/>
      <c r="C155" s="762"/>
      <c r="D155" s="762"/>
      <c r="E155" s="762"/>
      <c r="F155" s="762"/>
      <c r="G155" s="762"/>
      <c r="H155" s="762"/>
      <c r="I155" s="762"/>
      <c r="J155" s="762"/>
      <c r="K155" s="762"/>
      <c r="L155" s="762"/>
      <c r="M155" s="762"/>
      <c r="N155" s="762"/>
      <c r="O155" s="762"/>
      <c r="P155" s="762"/>
      <c r="Q155" s="762"/>
      <c r="R155" s="762"/>
      <c r="S155" s="762"/>
      <c r="T155" s="762"/>
      <c r="U155" s="762"/>
      <c r="V155" s="762"/>
      <c r="W155" s="762"/>
      <c r="X155" s="762"/>
      <c r="Y155" s="765"/>
      <c r="Z155" s="765"/>
      <c r="AA155" s="765"/>
      <c r="AB155" s="765"/>
      <c r="AC155" s="425"/>
      <c r="AD155" s="425"/>
      <c r="AE155" s="425"/>
      <c r="AF155" s="425"/>
      <c r="AG155" s="425"/>
      <c r="AH155" s="425"/>
      <c r="AI155" s="425"/>
      <c r="AJ155" s="425"/>
      <c r="AK155" s="425"/>
      <c r="AL155" s="425"/>
      <c r="AM155" s="306"/>
    </row>
    <row r="156" spans="1:39" ht="31" outlineLevel="1">
      <c r="A156" s="518">
        <v>37</v>
      </c>
      <c r="B156" s="516" t="s">
        <v>129</v>
      </c>
      <c r="C156" s="762" t="s">
        <v>586</v>
      </c>
      <c r="D156" s="295"/>
      <c r="E156" s="295"/>
      <c r="F156" s="295"/>
      <c r="G156" s="295" t="s">
        <v>718</v>
      </c>
      <c r="H156" s="295"/>
      <c r="I156" s="295"/>
      <c r="J156" s="295"/>
      <c r="K156" s="295"/>
      <c r="L156" s="295"/>
      <c r="M156" s="295"/>
      <c r="N156" s="295">
        <v>0</v>
      </c>
      <c r="O156" s="295"/>
      <c r="P156" s="295"/>
      <c r="Q156" s="295"/>
      <c r="R156" s="295" t="s">
        <v>718</v>
      </c>
      <c r="S156" s="295"/>
      <c r="T156" s="295"/>
      <c r="U156" s="295"/>
      <c r="V156" s="295"/>
      <c r="W156" s="295"/>
      <c r="X156" s="295"/>
      <c r="Y156" s="799"/>
      <c r="Z156" s="784"/>
      <c r="AA156" s="784"/>
      <c r="AB156" s="784"/>
      <c r="AC156" s="410"/>
      <c r="AD156" s="410"/>
      <c r="AE156" s="410"/>
      <c r="AF156" s="415"/>
      <c r="AG156" s="415"/>
      <c r="AH156" s="415"/>
      <c r="AI156" s="415"/>
      <c r="AJ156" s="415"/>
      <c r="AK156" s="415"/>
      <c r="AL156" s="415"/>
      <c r="AM156" s="296">
        <f>SUM(Y156:AL156)</f>
        <v>0</v>
      </c>
    </row>
    <row r="157" spans="1:39" ht="15.5" outlineLevel="1">
      <c r="B157" s="294" t="s">
        <v>267</v>
      </c>
      <c r="C157" s="762" t="s">
        <v>579</v>
      </c>
      <c r="D157" s="295"/>
      <c r="E157" s="295"/>
      <c r="F157" s="295"/>
      <c r="G157" s="295" t="s">
        <v>718</v>
      </c>
      <c r="H157" s="295"/>
      <c r="I157" s="295"/>
      <c r="J157" s="295"/>
      <c r="K157" s="295"/>
      <c r="L157" s="295"/>
      <c r="M157" s="295"/>
      <c r="N157" s="295">
        <f>N156</f>
        <v>0</v>
      </c>
      <c r="O157" s="295"/>
      <c r="P157" s="295"/>
      <c r="Q157" s="295"/>
      <c r="R157" s="295" t="s">
        <v>718</v>
      </c>
      <c r="S157" s="295"/>
      <c r="T157" s="295"/>
      <c r="U157" s="295"/>
      <c r="V157" s="295"/>
      <c r="W157" s="295"/>
      <c r="X157" s="295"/>
      <c r="Y157" s="786">
        <v>0</v>
      </c>
      <c r="Z157" s="786">
        <v>0</v>
      </c>
      <c r="AA157" s="786">
        <v>0</v>
      </c>
      <c r="AB157" s="786">
        <v>0</v>
      </c>
      <c r="AC157" s="411">
        <f t="shared" ref="AC157" si="298">AC156</f>
        <v>0</v>
      </c>
      <c r="AD157" s="411">
        <f t="shared" ref="AD157" si="299">AD156</f>
        <v>0</v>
      </c>
      <c r="AE157" s="411">
        <f t="shared" ref="AE157" si="300">AE156</f>
        <v>0</v>
      </c>
      <c r="AF157" s="411">
        <f t="shared" ref="AF157" si="301">AF156</f>
        <v>0</v>
      </c>
      <c r="AG157" s="411">
        <f t="shared" ref="AG157" si="302">AG156</f>
        <v>0</v>
      </c>
      <c r="AH157" s="411">
        <f t="shared" ref="AH157" si="303">AH156</f>
        <v>0</v>
      </c>
      <c r="AI157" s="411">
        <f t="shared" ref="AI157" si="304">AI156</f>
        <v>0</v>
      </c>
      <c r="AJ157" s="411">
        <f t="shared" ref="AJ157" si="305">AJ156</f>
        <v>0</v>
      </c>
      <c r="AK157" s="411">
        <f t="shared" ref="AK157" si="306">AK156</f>
        <v>0</v>
      </c>
      <c r="AL157" s="411">
        <f t="shared" ref="AL157" si="307">AL156</f>
        <v>0</v>
      </c>
      <c r="AM157" s="306"/>
    </row>
    <row r="158" spans="1:39" ht="15.5" outlineLevel="1">
      <c r="B158" s="516"/>
      <c r="C158" s="762"/>
      <c r="D158" s="762"/>
      <c r="E158" s="762"/>
      <c r="F158" s="762"/>
      <c r="G158" s="762"/>
      <c r="H158" s="762"/>
      <c r="I158" s="762"/>
      <c r="J158" s="762"/>
      <c r="K158" s="762"/>
      <c r="L158" s="762"/>
      <c r="M158" s="762"/>
      <c r="N158" s="762"/>
      <c r="O158" s="762"/>
      <c r="P158" s="762"/>
      <c r="Q158" s="762"/>
      <c r="R158" s="762"/>
      <c r="S158" s="762"/>
      <c r="T158" s="762"/>
      <c r="U158" s="762"/>
      <c r="V158" s="762"/>
      <c r="W158" s="762"/>
      <c r="X158" s="762"/>
      <c r="Y158" s="765"/>
      <c r="Z158" s="765"/>
      <c r="AA158" s="765"/>
      <c r="AB158" s="765"/>
      <c r="AC158" s="425"/>
      <c r="AD158" s="425"/>
      <c r="AE158" s="425"/>
      <c r="AF158" s="425"/>
      <c r="AG158" s="425"/>
      <c r="AH158" s="425"/>
      <c r="AI158" s="425"/>
      <c r="AJ158" s="425"/>
      <c r="AK158" s="425"/>
      <c r="AL158" s="425"/>
      <c r="AM158" s="306"/>
    </row>
    <row r="159" spans="1:39" ht="15.5" outlineLevel="1">
      <c r="A159" s="518">
        <v>38</v>
      </c>
      <c r="B159" s="516" t="s">
        <v>130</v>
      </c>
      <c r="C159" s="762" t="s">
        <v>586</v>
      </c>
      <c r="D159" s="295"/>
      <c r="E159" s="295"/>
      <c r="F159" s="295"/>
      <c r="G159" s="295" t="s">
        <v>718</v>
      </c>
      <c r="H159" s="295"/>
      <c r="I159" s="295"/>
      <c r="J159" s="295"/>
      <c r="K159" s="295"/>
      <c r="L159" s="295"/>
      <c r="M159" s="295"/>
      <c r="N159" s="295">
        <v>0</v>
      </c>
      <c r="O159" s="295"/>
      <c r="P159" s="295"/>
      <c r="Q159" s="295"/>
      <c r="R159" s="295" t="s">
        <v>718</v>
      </c>
      <c r="S159" s="295"/>
      <c r="T159" s="295"/>
      <c r="U159" s="295"/>
      <c r="V159" s="295"/>
      <c r="W159" s="295"/>
      <c r="X159" s="295"/>
      <c r="Y159" s="799"/>
      <c r="Z159" s="784"/>
      <c r="AA159" s="784"/>
      <c r="AB159" s="784"/>
      <c r="AC159" s="410"/>
      <c r="AD159" s="410"/>
      <c r="AE159" s="410"/>
      <c r="AF159" s="415"/>
      <c r="AG159" s="415"/>
      <c r="AH159" s="415"/>
      <c r="AI159" s="415"/>
      <c r="AJ159" s="415"/>
      <c r="AK159" s="415"/>
      <c r="AL159" s="415"/>
      <c r="AM159" s="296">
        <f>SUM(Y159:AL159)</f>
        <v>0</v>
      </c>
    </row>
    <row r="160" spans="1:39" ht="15.5" outlineLevel="1">
      <c r="B160" s="294" t="s">
        <v>267</v>
      </c>
      <c r="C160" s="762" t="s">
        <v>579</v>
      </c>
      <c r="D160" s="295"/>
      <c r="E160" s="295"/>
      <c r="F160" s="295"/>
      <c r="G160" s="295" t="s">
        <v>718</v>
      </c>
      <c r="H160" s="295"/>
      <c r="I160" s="295"/>
      <c r="J160" s="295"/>
      <c r="K160" s="295"/>
      <c r="L160" s="295"/>
      <c r="M160" s="295"/>
      <c r="N160" s="295">
        <f>N159</f>
        <v>0</v>
      </c>
      <c r="O160" s="295"/>
      <c r="P160" s="295"/>
      <c r="Q160" s="295"/>
      <c r="R160" s="295" t="s">
        <v>718</v>
      </c>
      <c r="S160" s="295"/>
      <c r="T160" s="295"/>
      <c r="U160" s="295"/>
      <c r="V160" s="295"/>
      <c r="W160" s="295"/>
      <c r="X160" s="295"/>
      <c r="Y160" s="786">
        <v>0</v>
      </c>
      <c r="Z160" s="786">
        <v>0</v>
      </c>
      <c r="AA160" s="786">
        <v>0</v>
      </c>
      <c r="AB160" s="786">
        <v>0</v>
      </c>
      <c r="AC160" s="411">
        <f t="shared" ref="AC160" si="308">AC159</f>
        <v>0</v>
      </c>
      <c r="AD160" s="411">
        <f t="shared" ref="AD160" si="309">AD159</f>
        <v>0</v>
      </c>
      <c r="AE160" s="411">
        <f t="shared" ref="AE160" si="310">AE159</f>
        <v>0</v>
      </c>
      <c r="AF160" s="411">
        <f t="shared" ref="AF160" si="311">AF159</f>
        <v>0</v>
      </c>
      <c r="AG160" s="411">
        <f t="shared" ref="AG160" si="312">AG159</f>
        <v>0</v>
      </c>
      <c r="AH160" s="411">
        <f t="shared" ref="AH160" si="313">AH159</f>
        <v>0</v>
      </c>
      <c r="AI160" s="411">
        <f t="shared" ref="AI160" si="314">AI159</f>
        <v>0</v>
      </c>
      <c r="AJ160" s="411">
        <f t="shared" ref="AJ160" si="315">AJ159</f>
        <v>0</v>
      </c>
      <c r="AK160" s="411">
        <f t="shared" ref="AK160" si="316">AK159</f>
        <v>0</v>
      </c>
      <c r="AL160" s="411">
        <f t="shared" ref="AL160" si="317">AL159</f>
        <v>0</v>
      </c>
      <c r="AM160" s="306"/>
    </row>
    <row r="161" spans="1:39" ht="15.5" outlineLevel="1">
      <c r="B161" s="516"/>
      <c r="C161" s="762"/>
      <c r="D161" s="762"/>
      <c r="E161" s="762"/>
      <c r="F161" s="762"/>
      <c r="G161" s="762"/>
      <c r="H161" s="762"/>
      <c r="I161" s="762"/>
      <c r="J161" s="762"/>
      <c r="K161" s="762"/>
      <c r="L161" s="762"/>
      <c r="M161" s="762"/>
      <c r="N161" s="762"/>
      <c r="O161" s="762"/>
      <c r="P161" s="762"/>
      <c r="Q161" s="762"/>
      <c r="R161" s="762"/>
      <c r="S161" s="762"/>
      <c r="T161" s="762"/>
      <c r="U161" s="762"/>
      <c r="V161" s="762"/>
      <c r="W161" s="762"/>
      <c r="X161" s="762"/>
      <c r="Y161" s="765"/>
      <c r="Z161" s="765"/>
      <c r="AA161" s="765"/>
      <c r="AB161" s="765"/>
      <c r="AC161" s="425"/>
      <c r="AD161" s="425"/>
      <c r="AE161" s="425"/>
      <c r="AF161" s="425"/>
      <c r="AG161" s="425"/>
      <c r="AH161" s="425"/>
      <c r="AI161" s="425"/>
      <c r="AJ161" s="425"/>
      <c r="AK161" s="425"/>
      <c r="AL161" s="425"/>
      <c r="AM161" s="306"/>
    </row>
    <row r="162" spans="1:39" ht="31" outlineLevel="1">
      <c r="A162" s="518">
        <v>39</v>
      </c>
      <c r="B162" s="516" t="s">
        <v>131</v>
      </c>
      <c r="C162" s="762" t="s">
        <v>586</v>
      </c>
      <c r="D162" s="295"/>
      <c r="E162" s="295"/>
      <c r="F162" s="295"/>
      <c r="G162" s="295" t="s">
        <v>718</v>
      </c>
      <c r="H162" s="295"/>
      <c r="I162" s="295"/>
      <c r="J162" s="295"/>
      <c r="K162" s="295"/>
      <c r="L162" s="295"/>
      <c r="M162" s="295"/>
      <c r="N162" s="295">
        <v>0</v>
      </c>
      <c r="O162" s="295"/>
      <c r="P162" s="295"/>
      <c r="Q162" s="295"/>
      <c r="R162" s="295" t="s">
        <v>718</v>
      </c>
      <c r="S162" s="295"/>
      <c r="T162" s="295"/>
      <c r="U162" s="295"/>
      <c r="V162" s="295"/>
      <c r="W162" s="295"/>
      <c r="X162" s="295"/>
      <c r="Y162" s="799"/>
      <c r="Z162" s="784"/>
      <c r="AA162" s="784"/>
      <c r="AB162" s="784"/>
      <c r="AC162" s="410"/>
      <c r="AD162" s="410"/>
      <c r="AE162" s="410"/>
      <c r="AF162" s="415"/>
      <c r="AG162" s="415"/>
      <c r="AH162" s="415"/>
      <c r="AI162" s="415"/>
      <c r="AJ162" s="415"/>
      <c r="AK162" s="415"/>
      <c r="AL162" s="415"/>
      <c r="AM162" s="296">
        <f>SUM(Y162:AL162)</f>
        <v>0</v>
      </c>
    </row>
    <row r="163" spans="1:39" ht="15.5" outlineLevel="1">
      <c r="B163" s="294" t="s">
        <v>267</v>
      </c>
      <c r="C163" s="762" t="s">
        <v>579</v>
      </c>
      <c r="D163" s="295"/>
      <c r="E163" s="295"/>
      <c r="F163" s="295"/>
      <c r="G163" s="295" t="s">
        <v>718</v>
      </c>
      <c r="H163" s="295"/>
      <c r="I163" s="295"/>
      <c r="J163" s="295"/>
      <c r="K163" s="295"/>
      <c r="L163" s="295"/>
      <c r="M163" s="295"/>
      <c r="N163" s="295">
        <f>N162</f>
        <v>0</v>
      </c>
      <c r="O163" s="295"/>
      <c r="P163" s="295"/>
      <c r="Q163" s="295"/>
      <c r="R163" s="295" t="s">
        <v>718</v>
      </c>
      <c r="S163" s="295"/>
      <c r="T163" s="295"/>
      <c r="U163" s="295"/>
      <c r="V163" s="295"/>
      <c r="W163" s="295"/>
      <c r="X163" s="295"/>
      <c r="Y163" s="786">
        <v>0</v>
      </c>
      <c r="Z163" s="786">
        <v>0</v>
      </c>
      <c r="AA163" s="786">
        <v>0</v>
      </c>
      <c r="AB163" s="786">
        <v>0</v>
      </c>
      <c r="AC163" s="411">
        <f t="shared" ref="AC163" si="318">AC162</f>
        <v>0</v>
      </c>
      <c r="AD163" s="411">
        <f t="shared" ref="AD163" si="319">AD162</f>
        <v>0</v>
      </c>
      <c r="AE163" s="411">
        <f t="shared" ref="AE163" si="320">AE162</f>
        <v>0</v>
      </c>
      <c r="AF163" s="411">
        <f t="shared" ref="AF163" si="321">AF162</f>
        <v>0</v>
      </c>
      <c r="AG163" s="411">
        <f t="shared" ref="AG163" si="322">AG162</f>
        <v>0</v>
      </c>
      <c r="AH163" s="411">
        <f t="shared" ref="AH163" si="323">AH162</f>
        <v>0</v>
      </c>
      <c r="AI163" s="411">
        <f t="shared" ref="AI163" si="324">AI162</f>
        <v>0</v>
      </c>
      <c r="AJ163" s="411">
        <f t="shared" ref="AJ163" si="325">AJ162</f>
        <v>0</v>
      </c>
      <c r="AK163" s="411">
        <f t="shared" ref="AK163" si="326">AK162</f>
        <v>0</v>
      </c>
      <c r="AL163" s="411">
        <f t="shared" ref="AL163" si="327">AL162</f>
        <v>0</v>
      </c>
      <c r="AM163" s="306"/>
    </row>
    <row r="164" spans="1:39" ht="15.5" outlineLevel="1">
      <c r="B164" s="516"/>
      <c r="C164" s="762"/>
      <c r="D164" s="762"/>
      <c r="E164" s="762"/>
      <c r="F164" s="762"/>
      <c r="G164" s="762"/>
      <c r="H164" s="762"/>
      <c r="I164" s="762"/>
      <c r="J164" s="762"/>
      <c r="K164" s="762"/>
      <c r="L164" s="762"/>
      <c r="M164" s="762"/>
      <c r="N164" s="762"/>
      <c r="O164" s="762"/>
      <c r="P164" s="762"/>
      <c r="Q164" s="762"/>
      <c r="R164" s="762"/>
      <c r="S164" s="762"/>
      <c r="T164" s="762"/>
      <c r="U164" s="762"/>
      <c r="V164" s="762"/>
      <c r="W164" s="762"/>
      <c r="X164" s="762"/>
      <c r="Y164" s="765"/>
      <c r="Z164" s="765"/>
      <c r="AA164" s="765"/>
      <c r="AB164" s="765"/>
      <c r="AC164" s="425"/>
      <c r="AD164" s="425"/>
      <c r="AE164" s="425"/>
      <c r="AF164" s="425"/>
      <c r="AG164" s="425"/>
      <c r="AH164" s="425"/>
      <c r="AI164" s="425"/>
      <c r="AJ164" s="425"/>
      <c r="AK164" s="425"/>
      <c r="AL164" s="425"/>
      <c r="AM164" s="306"/>
    </row>
    <row r="165" spans="1:39" ht="31" outlineLevel="1">
      <c r="A165" s="518">
        <v>40</v>
      </c>
      <c r="B165" s="516" t="s">
        <v>132</v>
      </c>
      <c r="C165" s="762" t="s">
        <v>586</v>
      </c>
      <c r="D165" s="295"/>
      <c r="E165" s="295"/>
      <c r="F165" s="295"/>
      <c r="G165" s="295" t="s">
        <v>718</v>
      </c>
      <c r="H165" s="295"/>
      <c r="I165" s="295"/>
      <c r="J165" s="295"/>
      <c r="K165" s="295"/>
      <c r="L165" s="295"/>
      <c r="M165" s="295"/>
      <c r="N165" s="295">
        <v>0</v>
      </c>
      <c r="O165" s="295"/>
      <c r="P165" s="295"/>
      <c r="Q165" s="295"/>
      <c r="R165" s="295" t="s">
        <v>718</v>
      </c>
      <c r="S165" s="295"/>
      <c r="T165" s="295"/>
      <c r="U165" s="295"/>
      <c r="V165" s="295"/>
      <c r="W165" s="295"/>
      <c r="X165" s="295"/>
      <c r="Y165" s="799"/>
      <c r="Z165" s="784"/>
      <c r="AA165" s="784"/>
      <c r="AB165" s="784"/>
      <c r="AC165" s="410"/>
      <c r="AD165" s="410"/>
      <c r="AE165" s="410"/>
      <c r="AF165" s="415"/>
      <c r="AG165" s="415"/>
      <c r="AH165" s="415"/>
      <c r="AI165" s="415"/>
      <c r="AJ165" s="415"/>
      <c r="AK165" s="415"/>
      <c r="AL165" s="415"/>
      <c r="AM165" s="296">
        <f>SUM(Y165:AL165)</f>
        <v>0</v>
      </c>
    </row>
    <row r="166" spans="1:39" ht="15.5" outlineLevel="1">
      <c r="B166" s="294" t="s">
        <v>267</v>
      </c>
      <c r="C166" s="762" t="s">
        <v>579</v>
      </c>
      <c r="D166" s="295"/>
      <c r="E166" s="295"/>
      <c r="F166" s="295"/>
      <c r="G166" s="295" t="s">
        <v>718</v>
      </c>
      <c r="H166" s="295"/>
      <c r="I166" s="295"/>
      <c r="J166" s="295"/>
      <c r="K166" s="295"/>
      <c r="L166" s="295"/>
      <c r="M166" s="295"/>
      <c r="N166" s="295">
        <f>N165</f>
        <v>0</v>
      </c>
      <c r="O166" s="295"/>
      <c r="P166" s="295"/>
      <c r="Q166" s="295"/>
      <c r="R166" s="295" t="s">
        <v>718</v>
      </c>
      <c r="S166" s="295"/>
      <c r="T166" s="295"/>
      <c r="U166" s="295"/>
      <c r="V166" s="295"/>
      <c r="W166" s="295"/>
      <c r="X166" s="295"/>
      <c r="Y166" s="786">
        <v>0</v>
      </c>
      <c r="Z166" s="786">
        <v>0</v>
      </c>
      <c r="AA166" s="786">
        <v>0</v>
      </c>
      <c r="AB166" s="786">
        <v>0</v>
      </c>
      <c r="AC166" s="411">
        <f t="shared" ref="AC166" si="328">AC165</f>
        <v>0</v>
      </c>
      <c r="AD166" s="411">
        <f t="shared" ref="AD166" si="329">AD165</f>
        <v>0</v>
      </c>
      <c r="AE166" s="411">
        <f t="shared" ref="AE166" si="330">AE165</f>
        <v>0</v>
      </c>
      <c r="AF166" s="411">
        <f t="shared" ref="AF166" si="331">AF165</f>
        <v>0</v>
      </c>
      <c r="AG166" s="411">
        <f t="shared" ref="AG166" si="332">AG165</f>
        <v>0</v>
      </c>
      <c r="AH166" s="411">
        <f t="shared" ref="AH166" si="333">AH165</f>
        <v>0</v>
      </c>
      <c r="AI166" s="411">
        <f t="shared" ref="AI166" si="334">AI165</f>
        <v>0</v>
      </c>
      <c r="AJ166" s="411">
        <f t="shared" ref="AJ166" si="335">AJ165</f>
        <v>0</v>
      </c>
      <c r="AK166" s="411">
        <f t="shared" ref="AK166" si="336">AK165</f>
        <v>0</v>
      </c>
      <c r="AL166" s="411">
        <f t="shared" ref="AL166" si="337">AL165</f>
        <v>0</v>
      </c>
      <c r="AM166" s="306"/>
    </row>
    <row r="167" spans="1:39" ht="15.5" outlineLevel="1">
      <c r="B167" s="516"/>
      <c r="C167" s="762"/>
      <c r="D167" s="762"/>
      <c r="E167" s="762"/>
      <c r="F167" s="762"/>
      <c r="G167" s="762"/>
      <c r="H167" s="762"/>
      <c r="I167" s="762"/>
      <c r="J167" s="762"/>
      <c r="K167" s="762"/>
      <c r="L167" s="762"/>
      <c r="M167" s="762"/>
      <c r="N167" s="762"/>
      <c r="O167" s="762"/>
      <c r="P167" s="762"/>
      <c r="Q167" s="762"/>
      <c r="R167" s="762"/>
      <c r="S167" s="762"/>
      <c r="T167" s="762"/>
      <c r="U167" s="762"/>
      <c r="V167" s="762"/>
      <c r="W167" s="762"/>
      <c r="X167" s="762"/>
      <c r="Y167" s="765"/>
      <c r="Z167" s="765"/>
      <c r="AA167" s="765"/>
      <c r="AB167" s="765"/>
      <c r="AC167" s="425"/>
      <c r="AD167" s="425"/>
      <c r="AE167" s="425"/>
      <c r="AF167" s="425"/>
      <c r="AG167" s="425"/>
      <c r="AH167" s="425"/>
      <c r="AI167" s="425"/>
      <c r="AJ167" s="425"/>
      <c r="AK167" s="425"/>
      <c r="AL167" s="425"/>
      <c r="AM167" s="306"/>
    </row>
    <row r="168" spans="1:39" ht="46.5" outlineLevel="1">
      <c r="A168" s="518">
        <v>41</v>
      </c>
      <c r="B168" s="516" t="s">
        <v>133</v>
      </c>
      <c r="C168" s="762" t="s">
        <v>586</v>
      </c>
      <c r="D168" s="295"/>
      <c r="E168" s="295"/>
      <c r="F168" s="295"/>
      <c r="G168" s="295" t="s">
        <v>718</v>
      </c>
      <c r="H168" s="295"/>
      <c r="I168" s="295"/>
      <c r="J168" s="295"/>
      <c r="K168" s="295"/>
      <c r="L168" s="295"/>
      <c r="M168" s="295"/>
      <c r="N168" s="295">
        <v>0</v>
      </c>
      <c r="O168" s="295"/>
      <c r="P168" s="295"/>
      <c r="Q168" s="295"/>
      <c r="R168" s="295" t="s">
        <v>718</v>
      </c>
      <c r="S168" s="295"/>
      <c r="T168" s="295"/>
      <c r="U168" s="295"/>
      <c r="V168" s="295"/>
      <c r="W168" s="295"/>
      <c r="X168" s="295"/>
      <c r="Y168" s="799"/>
      <c r="Z168" s="784"/>
      <c r="AA168" s="784"/>
      <c r="AB168" s="784"/>
      <c r="AC168" s="410"/>
      <c r="AD168" s="410"/>
      <c r="AE168" s="410"/>
      <c r="AF168" s="415"/>
      <c r="AG168" s="415"/>
      <c r="AH168" s="415"/>
      <c r="AI168" s="415"/>
      <c r="AJ168" s="415"/>
      <c r="AK168" s="415"/>
      <c r="AL168" s="415"/>
      <c r="AM168" s="296">
        <f>SUM(Y168:AL168)</f>
        <v>0</v>
      </c>
    </row>
    <row r="169" spans="1:39" ht="15.5" outlineLevel="1">
      <c r="B169" s="294" t="s">
        <v>267</v>
      </c>
      <c r="C169" s="762" t="s">
        <v>579</v>
      </c>
      <c r="D169" s="295"/>
      <c r="E169" s="295"/>
      <c r="F169" s="295"/>
      <c r="G169" s="295" t="s">
        <v>718</v>
      </c>
      <c r="H169" s="295"/>
      <c r="I169" s="295"/>
      <c r="J169" s="295"/>
      <c r="K169" s="295"/>
      <c r="L169" s="295"/>
      <c r="M169" s="295"/>
      <c r="N169" s="295">
        <f>N168</f>
        <v>0</v>
      </c>
      <c r="O169" s="295"/>
      <c r="P169" s="295"/>
      <c r="Q169" s="295"/>
      <c r="R169" s="295" t="s">
        <v>718</v>
      </c>
      <c r="S169" s="295"/>
      <c r="T169" s="295"/>
      <c r="U169" s="295"/>
      <c r="V169" s="295"/>
      <c r="W169" s="295"/>
      <c r="X169" s="295"/>
      <c r="Y169" s="786">
        <v>0</v>
      </c>
      <c r="Z169" s="786">
        <v>0</v>
      </c>
      <c r="AA169" s="786">
        <v>0</v>
      </c>
      <c r="AB169" s="786">
        <v>0</v>
      </c>
      <c r="AC169" s="411">
        <f t="shared" ref="AC169" si="338">AC168</f>
        <v>0</v>
      </c>
      <c r="AD169" s="411">
        <f t="shared" ref="AD169" si="339">AD168</f>
        <v>0</v>
      </c>
      <c r="AE169" s="411">
        <f t="shared" ref="AE169" si="340">AE168</f>
        <v>0</v>
      </c>
      <c r="AF169" s="411">
        <f t="shared" ref="AF169" si="341">AF168</f>
        <v>0</v>
      </c>
      <c r="AG169" s="411">
        <f t="shared" ref="AG169" si="342">AG168</f>
        <v>0</v>
      </c>
      <c r="AH169" s="411">
        <f t="shared" ref="AH169" si="343">AH168</f>
        <v>0</v>
      </c>
      <c r="AI169" s="411">
        <f t="shared" ref="AI169" si="344">AI168</f>
        <v>0</v>
      </c>
      <c r="AJ169" s="411">
        <f t="shared" ref="AJ169" si="345">AJ168</f>
        <v>0</v>
      </c>
      <c r="AK169" s="411">
        <f t="shared" ref="AK169" si="346">AK168</f>
        <v>0</v>
      </c>
      <c r="AL169" s="411">
        <f t="shared" ref="AL169" si="347">AL168</f>
        <v>0</v>
      </c>
      <c r="AM169" s="306"/>
    </row>
    <row r="170" spans="1:39" ht="15.5" outlineLevel="1">
      <c r="B170" s="516"/>
      <c r="C170" s="762"/>
      <c r="D170" s="762"/>
      <c r="E170" s="762"/>
      <c r="F170" s="762"/>
      <c r="G170" s="762"/>
      <c r="H170" s="762"/>
      <c r="I170" s="762"/>
      <c r="J170" s="762"/>
      <c r="K170" s="762"/>
      <c r="L170" s="762"/>
      <c r="M170" s="762"/>
      <c r="N170" s="762"/>
      <c r="O170" s="762"/>
      <c r="P170" s="762"/>
      <c r="Q170" s="762"/>
      <c r="R170" s="762"/>
      <c r="S170" s="762"/>
      <c r="T170" s="762"/>
      <c r="U170" s="762"/>
      <c r="V170" s="762"/>
      <c r="W170" s="762"/>
      <c r="X170" s="762"/>
      <c r="Y170" s="765"/>
      <c r="Z170" s="765"/>
      <c r="AA170" s="765"/>
      <c r="AB170" s="765"/>
      <c r="AC170" s="425"/>
      <c r="AD170" s="425"/>
      <c r="AE170" s="425"/>
      <c r="AF170" s="425"/>
      <c r="AG170" s="425"/>
      <c r="AH170" s="425"/>
      <c r="AI170" s="425"/>
      <c r="AJ170" s="425"/>
      <c r="AK170" s="425"/>
      <c r="AL170" s="425"/>
      <c r="AM170" s="306"/>
    </row>
    <row r="171" spans="1:39" ht="31" outlineLevel="1">
      <c r="A171" s="518">
        <v>42</v>
      </c>
      <c r="B171" s="516" t="s">
        <v>134</v>
      </c>
      <c r="C171" s="762" t="s">
        <v>586</v>
      </c>
      <c r="D171" s="295"/>
      <c r="E171" s="295"/>
      <c r="F171" s="295"/>
      <c r="G171" s="295" t="s">
        <v>718</v>
      </c>
      <c r="H171" s="295"/>
      <c r="I171" s="295"/>
      <c r="J171" s="295"/>
      <c r="K171" s="295"/>
      <c r="L171" s="295"/>
      <c r="M171" s="295"/>
      <c r="N171" s="762"/>
      <c r="O171" s="295"/>
      <c r="P171" s="295"/>
      <c r="Q171" s="295"/>
      <c r="R171" s="295" t="s">
        <v>718</v>
      </c>
      <c r="S171" s="295"/>
      <c r="T171" s="295"/>
      <c r="U171" s="295"/>
      <c r="V171" s="295"/>
      <c r="W171" s="295"/>
      <c r="X171" s="295"/>
      <c r="Y171" s="799"/>
      <c r="Z171" s="784"/>
      <c r="AA171" s="784"/>
      <c r="AB171" s="784"/>
      <c r="AC171" s="410"/>
      <c r="AD171" s="410"/>
      <c r="AE171" s="410"/>
      <c r="AF171" s="415"/>
      <c r="AG171" s="415"/>
      <c r="AH171" s="415"/>
      <c r="AI171" s="415"/>
      <c r="AJ171" s="415"/>
      <c r="AK171" s="415"/>
      <c r="AL171" s="415"/>
      <c r="AM171" s="296">
        <f>SUM(Y171:AL171)</f>
        <v>0</v>
      </c>
    </row>
    <row r="172" spans="1:39" ht="15.5" outlineLevel="1">
      <c r="B172" s="294" t="s">
        <v>267</v>
      </c>
      <c r="C172" s="762" t="s">
        <v>579</v>
      </c>
      <c r="D172" s="295"/>
      <c r="E172" s="295"/>
      <c r="F172" s="295"/>
      <c r="G172" s="295" t="s">
        <v>718</v>
      </c>
      <c r="H172" s="295"/>
      <c r="I172" s="295"/>
      <c r="J172" s="295"/>
      <c r="K172" s="295"/>
      <c r="L172" s="295"/>
      <c r="M172" s="295"/>
      <c r="N172" s="785"/>
      <c r="O172" s="295"/>
      <c r="P172" s="295"/>
      <c r="Q172" s="295"/>
      <c r="R172" s="295" t="s">
        <v>718</v>
      </c>
      <c r="S172" s="295"/>
      <c r="T172" s="295"/>
      <c r="U172" s="295"/>
      <c r="V172" s="295"/>
      <c r="W172" s="295"/>
      <c r="X172" s="295"/>
      <c r="Y172" s="786">
        <v>0</v>
      </c>
      <c r="Z172" s="786">
        <v>0</v>
      </c>
      <c r="AA172" s="786">
        <v>0</v>
      </c>
      <c r="AB172" s="786">
        <v>0</v>
      </c>
      <c r="AC172" s="411">
        <f t="shared" ref="AC172" si="348">AC171</f>
        <v>0</v>
      </c>
      <c r="AD172" s="411">
        <f t="shared" ref="AD172" si="349">AD171</f>
        <v>0</v>
      </c>
      <c r="AE172" s="411">
        <f t="shared" ref="AE172" si="350">AE171</f>
        <v>0</v>
      </c>
      <c r="AF172" s="411">
        <f t="shared" ref="AF172" si="351">AF171</f>
        <v>0</v>
      </c>
      <c r="AG172" s="411">
        <f t="shared" ref="AG172" si="352">AG171</f>
        <v>0</v>
      </c>
      <c r="AH172" s="411">
        <f t="shared" ref="AH172" si="353">AH171</f>
        <v>0</v>
      </c>
      <c r="AI172" s="411">
        <f t="shared" ref="AI172" si="354">AI171</f>
        <v>0</v>
      </c>
      <c r="AJ172" s="411">
        <f t="shared" ref="AJ172" si="355">AJ171</f>
        <v>0</v>
      </c>
      <c r="AK172" s="411">
        <f t="shared" ref="AK172" si="356">AK171</f>
        <v>0</v>
      </c>
      <c r="AL172" s="411">
        <f t="shared" ref="AL172" si="357">AL171</f>
        <v>0</v>
      </c>
      <c r="AM172" s="306"/>
    </row>
    <row r="173" spans="1:39" ht="15.5" outlineLevel="1">
      <c r="B173" s="516"/>
      <c r="C173" s="762"/>
      <c r="D173" s="762"/>
      <c r="E173" s="762"/>
      <c r="F173" s="762"/>
      <c r="G173" s="762"/>
      <c r="H173" s="762"/>
      <c r="I173" s="762"/>
      <c r="J173" s="762"/>
      <c r="K173" s="762"/>
      <c r="L173" s="762"/>
      <c r="M173" s="762"/>
      <c r="N173" s="762"/>
      <c r="O173" s="762"/>
      <c r="P173" s="762"/>
      <c r="Q173" s="762"/>
      <c r="R173" s="762"/>
      <c r="S173" s="762"/>
      <c r="T173" s="762"/>
      <c r="U173" s="762"/>
      <c r="V173" s="762"/>
      <c r="W173" s="762"/>
      <c r="X173" s="762"/>
      <c r="Y173" s="765"/>
      <c r="Z173" s="765"/>
      <c r="AA173" s="765"/>
      <c r="AB173" s="765"/>
      <c r="AC173" s="425"/>
      <c r="AD173" s="425"/>
      <c r="AE173" s="425"/>
      <c r="AF173" s="425"/>
      <c r="AG173" s="425"/>
      <c r="AH173" s="425"/>
      <c r="AI173" s="425"/>
      <c r="AJ173" s="425"/>
      <c r="AK173" s="425"/>
      <c r="AL173" s="425"/>
      <c r="AM173" s="306"/>
    </row>
    <row r="174" spans="1:39" ht="15.5" outlineLevel="1">
      <c r="A174" s="518">
        <v>43</v>
      </c>
      <c r="B174" s="516" t="s">
        <v>135</v>
      </c>
      <c r="C174" s="762" t="s">
        <v>586</v>
      </c>
      <c r="D174" s="295"/>
      <c r="E174" s="295"/>
      <c r="F174" s="295"/>
      <c r="G174" s="295" t="s">
        <v>718</v>
      </c>
      <c r="H174" s="295"/>
      <c r="I174" s="295"/>
      <c r="J174" s="295"/>
      <c r="K174" s="295"/>
      <c r="L174" s="295"/>
      <c r="M174" s="295"/>
      <c r="N174" s="295">
        <v>0</v>
      </c>
      <c r="O174" s="295"/>
      <c r="P174" s="295"/>
      <c r="Q174" s="295"/>
      <c r="R174" s="295" t="s">
        <v>718</v>
      </c>
      <c r="S174" s="295"/>
      <c r="T174" s="295"/>
      <c r="U174" s="295"/>
      <c r="V174" s="295"/>
      <c r="W174" s="295"/>
      <c r="X174" s="295"/>
      <c r="Y174" s="799"/>
      <c r="Z174" s="784"/>
      <c r="AA174" s="784"/>
      <c r="AB174" s="784"/>
      <c r="AC174" s="410"/>
      <c r="AD174" s="410"/>
      <c r="AE174" s="410"/>
      <c r="AF174" s="415"/>
      <c r="AG174" s="415"/>
      <c r="AH174" s="415"/>
      <c r="AI174" s="415"/>
      <c r="AJ174" s="415"/>
      <c r="AK174" s="415"/>
      <c r="AL174" s="415"/>
      <c r="AM174" s="296">
        <f>SUM(Y174:AL174)</f>
        <v>0</v>
      </c>
    </row>
    <row r="175" spans="1:39" ht="15.5" outlineLevel="1">
      <c r="B175" s="294" t="s">
        <v>267</v>
      </c>
      <c r="C175" s="762" t="s">
        <v>579</v>
      </c>
      <c r="D175" s="295"/>
      <c r="E175" s="295"/>
      <c r="F175" s="295"/>
      <c r="G175" s="295" t="s">
        <v>718</v>
      </c>
      <c r="H175" s="295"/>
      <c r="I175" s="295"/>
      <c r="J175" s="295"/>
      <c r="K175" s="295"/>
      <c r="L175" s="295"/>
      <c r="M175" s="295"/>
      <c r="N175" s="295">
        <f>N174</f>
        <v>0</v>
      </c>
      <c r="O175" s="295"/>
      <c r="P175" s="295"/>
      <c r="Q175" s="295"/>
      <c r="R175" s="295" t="s">
        <v>718</v>
      </c>
      <c r="S175" s="295"/>
      <c r="T175" s="295"/>
      <c r="U175" s="295"/>
      <c r="V175" s="295"/>
      <c r="W175" s="295"/>
      <c r="X175" s="295"/>
      <c r="Y175" s="786">
        <v>0</v>
      </c>
      <c r="Z175" s="786">
        <v>0</v>
      </c>
      <c r="AA175" s="786">
        <v>0</v>
      </c>
      <c r="AB175" s="786">
        <v>0</v>
      </c>
      <c r="AC175" s="411">
        <f t="shared" ref="AC175" si="358">AC174</f>
        <v>0</v>
      </c>
      <c r="AD175" s="411">
        <f t="shared" ref="AD175" si="359">AD174</f>
        <v>0</v>
      </c>
      <c r="AE175" s="411">
        <f t="shared" ref="AE175" si="360">AE174</f>
        <v>0</v>
      </c>
      <c r="AF175" s="411">
        <f t="shared" ref="AF175" si="361">AF174</f>
        <v>0</v>
      </c>
      <c r="AG175" s="411">
        <f t="shared" ref="AG175" si="362">AG174</f>
        <v>0</v>
      </c>
      <c r="AH175" s="411">
        <f t="shared" ref="AH175" si="363">AH174</f>
        <v>0</v>
      </c>
      <c r="AI175" s="411">
        <f t="shared" ref="AI175" si="364">AI174</f>
        <v>0</v>
      </c>
      <c r="AJ175" s="411">
        <f t="shared" ref="AJ175" si="365">AJ174</f>
        <v>0</v>
      </c>
      <c r="AK175" s="411">
        <f t="shared" ref="AK175" si="366">AK174</f>
        <v>0</v>
      </c>
      <c r="AL175" s="411">
        <f t="shared" ref="AL175" si="367">AL174</f>
        <v>0</v>
      </c>
      <c r="AM175" s="306"/>
    </row>
    <row r="176" spans="1:39" ht="15.5" outlineLevel="1">
      <c r="B176" s="516"/>
      <c r="C176" s="762"/>
      <c r="D176" s="762"/>
      <c r="E176" s="762"/>
      <c r="F176" s="762"/>
      <c r="G176" s="762"/>
      <c r="H176" s="762"/>
      <c r="I176" s="762"/>
      <c r="J176" s="762"/>
      <c r="K176" s="762"/>
      <c r="L176" s="762"/>
      <c r="M176" s="762"/>
      <c r="N176" s="762"/>
      <c r="O176" s="762"/>
      <c r="P176" s="762"/>
      <c r="Q176" s="762"/>
      <c r="R176" s="762"/>
      <c r="S176" s="762"/>
      <c r="T176" s="762"/>
      <c r="U176" s="762"/>
      <c r="V176" s="762"/>
      <c r="W176" s="762"/>
      <c r="X176" s="762"/>
      <c r="Y176" s="765"/>
      <c r="Z176" s="765"/>
      <c r="AA176" s="765"/>
      <c r="AB176" s="765"/>
      <c r="AC176" s="425"/>
      <c r="AD176" s="425"/>
      <c r="AE176" s="425"/>
      <c r="AF176" s="425"/>
      <c r="AG176" s="425"/>
      <c r="AH176" s="425"/>
      <c r="AI176" s="425"/>
      <c r="AJ176" s="425"/>
      <c r="AK176" s="425"/>
      <c r="AL176" s="425"/>
      <c r="AM176" s="306"/>
    </row>
    <row r="177" spans="1:39" ht="46.5" outlineLevel="1">
      <c r="A177" s="518">
        <v>44</v>
      </c>
      <c r="B177" s="516" t="s">
        <v>136</v>
      </c>
      <c r="C177" s="762" t="s">
        <v>586</v>
      </c>
      <c r="D177" s="295"/>
      <c r="E177" s="295"/>
      <c r="F177" s="295"/>
      <c r="G177" s="295" t="s">
        <v>718</v>
      </c>
      <c r="H177" s="295"/>
      <c r="I177" s="295"/>
      <c r="J177" s="295"/>
      <c r="K177" s="295"/>
      <c r="L177" s="295"/>
      <c r="M177" s="295"/>
      <c r="N177" s="295">
        <v>0</v>
      </c>
      <c r="O177" s="295"/>
      <c r="P177" s="295"/>
      <c r="Q177" s="295"/>
      <c r="R177" s="295" t="s">
        <v>718</v>
      </c>
      <c r="S177" s="295"/>
      <c r="T177" s="295"/>
      <c r="U177" s="295"/>
      <c r="V177" s="295"/>
      <c r="W177" s="295"/>
      <c r="X177" s="295"/>
      <c r="Y177" s="799"/>
      <c r="Z177" s="784"/>
      <c r="AA177" s="784"/>
      <c r="AB177" s="784"/>
      <c r="AC177" s="410"/>
      <c r="AD177" s="410"/>
      <c r="AE177" s="410"/>
      <c r="AF177" s="415"/>
      <c r="AG177" s="415"/>
      <c r="AH177" s="415"/>
      <c r="AI177" s="415"/>
      <c r="AJ177" s="415"/>
      <c r="AK177" s="415"/>
      <c r="AL177" s="415"/>
      <c r="AM177" s="296">
        <f>SUM(Y177:AL177)</f>
        <v>0</v>
      </c>
    </row>
    <row r="178" spans="1:39" ht="15.5" outlineLevel="1">
      <c r="B178" s="294" t="s">
        <v>267</v>
      </c>
      <c r="C178" s="762" t="s">
        <v>579</v>
      </c>
      <c r="D178" s="295"/>
      <c r="E178" s="295"/>
      <c r="F178" s="295"/>
      <c r="G178" s="295" t="s">
        <v>718</v>
      </c>
      <c r="H178" s="295"/>
      <c r="I178" s="295"/>
      <c r="J178" s="295"/>
      <c r="K178" s="295"/>
      <c r="L178" s="295"/>
      <c r="M178" s="295"/>
      <c r="N178" s="295">
        <f>N177</f>
        <v>0</v>
      </c>
      <c r="O178" s="295"/>
      <c r="P178" s="295"/>
      <c r="Q178" s="295"/>
      <c r="R178" s="295" t="s">
        <v>718</v>
      </c>
      <c r="S178" s="295"/>
      <c r="T178" s="295"/>
      <c r="U178" s="295"/>
      <c r="V178" s="295"/>
      <c r="W178" s="295"/>
      <c r="X178" s="295"/>
      <c r="Y178" s="786">
        <v>0</v>
      </c>
      <c r="Z178" s="786">
        <v>0</v>
      </c>
      <c r="AA178" s="786">
        <v>0</v>
      </c>
      <c r="AB178" s="786">
        <v>0</v>
      </c>
      <c r="AC178" s="411">
        <f t="shared" ref="AC178" si="368">AC177</f>
        <v>0</v>
      </c>
      <c r="AD178" s="411">
        <f t="shared" ref="AD178" si="369">AD177</f>
        <v>0</v>
      </c>
      <c r="AE178" s="411">
        <f t="shared" ref="AE178" si="370">AE177</f>
        <v>0</v>
      </c>
      <c r="AF178" s="411">
        <f t="shared" ref="AF178" si="371">AF177</f>
        <v>0</v>
      </c>
      <c r="AG178" s="411">
        <f t="shared" ref="AG178" si="372">AG177</f>
        <v>0</v>
      </c>
      <c r="AH178" s="411">
        <f t="shared" ref="AH178" si="373">AH177</f>
        <v>0</v>
      </c>
      <c r="AI178" s="411">
        <f t="shared" ref="AI178" si="374">AI177</f>
        <v>0</v>
      </c>
      <c r="AJ178" s="411">
        <f t="shared" ref="AJ178" si="375">AJ177</f>
        <v>0</v>
      </c>
      <c r="AK178" s="411">
        <f t="shared" ref="AK178" si="376">AK177</f>
        <v>0</v>
      </c>
      <c r="AL178" s="411">
        <f t="shared" ref="AL178" si="377">AL177</f>
        <v>0</v>
      </c>
      <c r="AM178" s="306"/>
    </row>
    <row r="179" spans="1:39" ht="15.5" outlineLevel="1">
      <c r="B179" s="516"/>
      <c r="C179" s="762"/>
      <c r="D179" s="762"/>
      <c r="E179" s="762"/>
      <c r="F179" s="762"/>
      <c r="G179" s="762"/>
      <c r="H179" s="762"/>
      <c r="I179" s="762"/>
      <c r="J179" s="762"/>
      <c r="K179" s="762"/>
      <c r="L179" s="762"/>
      <c r="M179" s="762"/>
      <c r="N179" s="762"/>
      <c r="O179" s="762"/>
      <c r="P179" s="762"/>
      <c r="Q179" s="762"/>
      <c r="R179" s="762"/>
      <c r="S179" s="762"/>
      <c r="T179" s="762"/>
      <c r="U179" s="762"/>
      <c r="V179" s="762"/>
      <c r="W179" s="762"/>
      <c r="X179" s="762"/>
      <c r="Y179" s="765"/>
      <c r="Z179" s="765"/>
      <c r="AA179" s="765"/>
      <c r="AB179" s="765"/>
      <c r="AC179" s="425"/>
      <c r="AD179" s="425"/>
      <c r="AE179" s="425"/>
      <c r="AF179" s="425"/>
      <c r="AG179" s="425"/>
      <c r="AH179" s="425"/>
      <c r="AI179" s="425"/>
      <c r="AJ179" s="425"/>
      <c r="AK179" s="425"/>
      <c r="AL179" s="425"/>
      <c r="AM179" s="306"/>
    </row>
    <row r="180" spans="1:39" ht="31" outlineLevel="1">
      <c r="A180" s="518">
        <v>45</v>
      </c>
      <c r="B180" s="516" t="s">
        <v>137</v>
      </c>
      <c r="C180" s="762" t="s">
        <v>586</v>
      </c>
      <c r="D180" s="295"/>
      <c r="E180" s="295"/>
      <c r="F180" s="295"/>
      <c r="G180" s="295" t="s">
        <v>718</v>
      </c>
      <c r="H180" s="295"/>
      <c r="I180" s="295"/>
      <c r="J180" s="295"/>
      <c r="K180" s="295"/>
      <c r="L180" s="295"/>
      <c r="M180" s="295"/>
      <c r="N180" s="295">
        <v>0</v>
      </c>
      <c r="O180" s="295"/>
      <c r="P180" s="295"/>
      <c r="Q180" s="295"/>
      <c r="R180" s="295" t="s">
        <v>718</v>
      </c>
      <c r="S180" s="295"/>
      <c r="T180" s="295"/>
      <c r="U180" s="295"/>
      <c r="V180" s="295"/>
      <c r="W180" s="295"/>
      <c r="X180" s="295"/>
      <c r="Y180" s="799"/>
      <c r="Z180" s="784"/>
      <c r="AA180" s="784"/>
      <c r="AB180" s="784"/>
      <c r="AC180" s="410"/>
      <c r="AD180" s="410"/>
      <c r="AE180" s="410"/>
      <c r="AF180" s="415"/>
      <c r="AG180" s="415"/>
      <c r="AH180" s="415"/>
      <c r="AI180" s="415"/>
      <c r="AJ180" s="415"/>
      <c r="AK180" s="415"/>
      <c r="AL180" s="415"/>
      <c r="AM180" s="296">
        <f>SUM(Y180:AL180)</f>
        <v>0</v>
      </c>
    </row>
    <row r="181" spans="1:39" ht="15.5" outlineLevel="1">
      <c r="B181" s="294" t="s">
        <v>267</v>
      </c>
      <c r="C181" s="762" t="s">
        <v>579</v>
      </c>
      <c r="D181" s="295"/>
      <c r="E181" s="295"/>
      <c r="F181" s="295"/>
      <c r="G181" s="295" t="s">
        <v>718</v>
      </c>
      <c r="H181" s="295"/>
      <c r="I181" s="295"/>
      <c r="J181" s="295"/>
      <c r="K181" s="295"/>
      <c r="L181" s="295"/>
      <c r="M181" s="295"/>
      <c r="N181" s="295">
        <f>N180</f>
        <v>0</v>
      </c>
      <c r="O181" s="295"/>
      <c r="P181" s="295"/>
      <c r="Q181" s="295"/>
      <c r="R181" s="295" t="s">
        <v>718</v>
      </c>
      <c r="S181" s="295"/>
      <c r="T181" s="295"/>
      <c r="U181" s="295"/>
      <c r="V181" s="295"/>
      <c r="W181" s="295"/>
      <c r="X181" s="295"/>
      <c r="Y181" s="786">
        <v>0</v>
      </c>
      <c r="Z181" s="786">
        <v>0</v>
      </c>
      <c r="AA181" s="786">
        <v>0</v>
      </c>
      <c r="AB181" s="786">
        <v>0</v>
      </c>
      <c r="AC181" s="411">
        <f t="shared" ref="AC181" si="378">AC180</f>
        <v>0</v>
      </c>
      <c r="AD181" s="411">
        <f t="shared" ref="AD181" si="379">AD180</f>
        <v>0</v>
      </c>
      <c r="AE181" s="411">
        <f t="shared" ref="AE181" si="380">AE180</f>
        <v>0</v>
      </c>
      <c r="AF181" s="411">
        <f t="shared" ref="AF181" si="381">AF180</f>
        <v>0</v>
      </c>
      <c r="AG181" s="411">
        <f t="shared" ref="AG181" si="382">AG180</f>
        <v>0</v>
      </c>
      <c r="AH181" s="411">
        <f t="shared" ref="AH181" si="383">AH180</f>
        <v>0</v>
      </c>
      <c r="AI181" s="411">
        <f t="shared" ref="AI181" si="384">AI180</f>
        <v>0</v>
      </c>
      <c r="AJ181" s="411">
        <f t="shared" ref="AJ181" si="385">AJ180</f>
        <v>0</v>
      </c>
      <c r="AK181" s="411">
        <f t="shared" ref="AK181" si="386">AK180</f>
        <v>0</v>
      </c>
      <c r="AL181" s="411">
        <f t="shared" ref="AL181" si="387">AL180</f>
        <v>0</v>
      </c>
      <c r="AM181" s="306"/>
    </row>
    <row r="182" spans="1:39" ht="15.5" outlineLevel="1">
      <c r="B182" s="516"/>
      <c r="C182" s="762"/>
      <c r="D182" s="762"/>
      <c r="E182" s="762"/>
      <c r="F182" s="762"/>
      <c r="G182" s="762"/>
      <c r="H182" s="762"/>
      <c r="I182" s="762"/>
      <c r="J182" s="762"/>
      <c r="K182" s="762"/>
      <c r="L182" s="762"/>
      <c r="M182" s="762"/>
      <c r="N182" s="762"/>
      <c r="O182" s="762"/>
      <c r="P182" s="762"/>
      <c r="Q182" s="762"/>
      <c r="R182" s="762"/>
      <c r="S182" s="762"/>
      <c r="T182" s="762"/>
      <c r="U182" s="762"/>
      <c r="V182" s="762"/>
      <c r="W182" s="762"/>
      <c r="X182" s="762"/>
      <c r="Y182" s="765"/>
      <c r="Z182" s="765"/>
      <c r="AA182" s="765"/>
      <c r="AB182" s="765"/>
      <c r="AC182" s="425"/>
      <c r="AD182" s="425"/>
      <c r="AE182" s="425"/>
      <c r="AF182" s="425"/>
      <c r="AG182" s="425"/>
      <c r="AH182" s="425"/>
      <c r="AI182" s="425"/>
      <c r="AJ182" s="425"/>
      <c r="AK182" s="425"/>
      <c r="AL182" s="425"/>
      <c r="AM182" s="306"/>
    </row>
    <row r="183" spans="1:39" ht="31" outlineLevel="1">
      <c r="A183" s="518">
        <v>46</v>
      </c>
      <c r="B183" s="516" t="s">
        <v>138</v>
      </c>
      <c r="C183" s="762" t="s">
        <v>586</v>
      </c>
      <c r="D183" s="295"/>
      <c r="E183" s="295"/>
      <c r="F183" s="295"/>
      <c r="G183" s="295" t="s">
        <v>718</v>
      </c>
      <c r="H183" s="295"/>
      <c r="I183" s="295"/>
      <c r="J183" s="295"/>
      <c r="K183" s="295"/>
      <c r="L183" s="295"/>
      <c r="M183" s="295"/>
      <c r="N183" s="295">
        <v>0</v>
      </c>
      <c r="O183" s="295"/>
      <c r="P183" s="295"/>
      <c r="Q183" s="295"/>
      <c r="R183" s="295" t="s">
        <v>718</v>
      </c>
      <c r="S183" s="295"/>
      <c r="T183" s="295"/>
      <c r="U183" s="295"/>
      <c r="V183" s="295"/>
      <c r="W183" s="295"/>
      <c r="X183" s="295"/>
      <c r="Y183" s="799"/>
      <c r="Z183" s="784"/>
      <c r="AA183" s="784"/>
      <c r="AB183" s="784"/>
      <c r="AC183" s="410"/>
      <c r="AD183" s="410"/>
      <c r="AE183" s="410"/>
      <c r="AF183" s="415"/>
      <c r="AG183" s="415"/>
      <c r="AH183" s="415"/>
      <c r="AI183" s="415"/>
      <c r="AJ183" s="415"/>
      <c r="AK183" s="415"/>
      <c r="AL183" s="415"/>
      <c r="AM183" s="296">
        <f>SUM(Y183:AL183)</f>
        <v>0</v>
      </c>
    </row>
    <row r="184" spans="1:39" ht="15.5" outlineLevel="1">
      <c r="B184" s="294" t="s">
        <v>267</v>
      </c>
      <c r="C184" s="762" t="s">
        <v>579</v>
      </c>
      <c r="D184" s="295"/>
      <c r="E184" s="295"/>
      <c r="F184" s="295"/>
      <c r="G184" s="295" t="s">
        <v>718</v>
      </c>
      <c r="H184" s="295"/>
      <c r="I184" s="295"/>
      <c r="J184" s="295"/>
      <c r="K184" s="295"/>
      <c r="L184" s="295"/>
      <c r="M184" s="295"/>
      <c r="N184" s="295">
        <f>N183</f>
        <v>0</v>
      </c>
      <c r="O184" s="295"/>
      <c r="P184" s="295"/>
      <c r="Q184" s="295"/>
      <c r="R184" s="295" t="s">
        <v>718</v>
      </c>
      <c r="S184" s="295"/>
      <c r="T184" s="295"/>
      <c r="U184" s="295"/>
      <c r="V184" s="295"/>
      <c r="W184" s="295"/>
      <c r="X184" s="295"/>
      <c r="Y184" s="786">
        <v>0</v>
      </c>
      <c r="Z184" s="786">
        <v>0</v>
      </c>
      <c r="AA184" s="786">
        <v>0</v>
      </c>
      <c r="AB184" s="786">
        <v>0</v>
      </c>
      <c r="AC184" s="411">
        <f t="shared" ref="AC184" si="388">AC183</f>
        <v>0</v>
      </c>
      <c r="AD184" s="411">
        <f t="shared" ref="AD184" si="389">AD183</f>
        <v>0</v>
      </c>
      <c r="AE184" s="411">
        <f t="shared" ref="AE184" si="390">AE183</f>
        <v>0</v>
      </c>
      <c r="AF184" s="411">
        <f t="shared" ref="AF184" si="391">AF183</f>
        <v>0</v>
      </c>
      <c r="AG184" s="411">
        <f t="shared" ref="AG184" si="392">AG183</f>
        <v>0</v>
      </c>
      <c r="AH184" s="411">
        <f t="shared" ref="AH184" si="393">AH183</f>
        <v>0</v>
      </c>
      <c r="AI184" s="411">
        <f t="shared" ref="AI184" si="394">AI183</f>
        <v>0</v>
      </c>
      <c r="AJ184" s="411">
        <f t="shared" ref="AJ184" si="395">AJ183</f>
        <v>0</v>
      </c>
      <c r="AK184" s="411">
        <f t="shared" ref="AK184" si="396">AK183</f>
        <v>0</v>
      </c>
      <c r="AL184" s="411">
        <f t="shared" ref="AL184" si="397">AL183</f>
        <v>0</v>
      </c>
      <c r="AM184" s="306"/>
    </row>
    <row r="185" spans="1:39" ht="15.5" outlineLevel="1">
      <c r="B185" s="516"/>
      <c r="C185" s="762"/>
      <c r="D185" s="762"/>
      <c r="E185" s="762"/>
      <c r="F185" s="762"/>
      <c r="G185" s="762"/>
      <c r="H185" s="762"/>
      <c r="I185" s="762"/>
      <c r="J185" s="762"/>
      <c r="K185" s="762"/>
      <c r="L185" s="762"/>
      <c r="M185" s="762"/>
      <c r="N185" s="762"/>
      <c r="O185" s="762"/>
      <c r="P185" s="762"/>
      <c r="Q185" s="762"/>
      <c r="R185" s="762"/>
      <c r="S185" s="762"/>
      <c r="T185" s="762"/>
      <c r="U185" s="762"/>
      <c r="V185" s="762"/>
      <c r="W185" s="762"/>
      <c r="X185" s="762"/>
      <c r="Y185" s="765"/>
      <c r="Z185" s="765"/>
      <c r="AA185" s="765"/>
      <c r="AB185" s="765"/>
      <c r="AC185" s="425"/>
      <c r="AD185" s="425"/>
      <c r="AE185" s="425"/>
      <c r="AF185" s="425"/>
      <c r="AG185" s="425"/>
      <c r="AH185" s="425"/>
      <c r="AI185" s="425"/>
      <c r="AJ185" s="425"/>
      <c r="AK185" s="425"/>
      <c r="AL185" s="425"/>
      <c r="AM185" s="306"/>
    </row>
    <row r="186" spans="1:39" ht="31" outlineLevel="1">
      <c r="A186" s="518">
        <v>47</v>
      </c>
      <c r="B186" s="516" t="s">
        <v>139</v>
      </c>
      <c r="C186" s="762" t="s">
        <v>586</v>
      </c>
      <c r="D186" s="295"/>
      <c r="E186" s="295"/>
      <c r="F186" s="295"/>
      <c r="G186" s="295" t="s">
        <v>718</v>
      </c>
      <c r="H186" s="295"/>
      <c r="I186" s="295"/>
      <c r="J186" s="295"/>
      <c r="K186" s="295"/>
      <c r="L186" s="295"/>
      <c r="M186" s="295"/>
      <c r="N186" s="295">
        <v>0</v>
      </c>
      <c r="O186" s="295"/>
      <c r="P186" s="295"/>
      <c r="Q186" s="295"/>
      <c r="R186" s="295" t="s">
        <v>718</v>
      </c>
      <c r="S186" s="295"/>
      <c r="T186" s="295"/>
      <c r="U186" s="295"/>
      <c r="V186" s="295"/>
      <c r="W186" s="295"/>
      <c r="X186" s="295"/>
      <c r="Y186" s="799"/>
      <c r="Z186" s="784"/>
      <c r="AA186" s="784"/>
      <c r="AB186" s="784"/>
      <c r="AC186" s="410"/>
      <c r="AD186" s="410"/>
      <c r="AE186" s="410"/>
      <c r="AF186" s="415"/>
      <c r="AG186" s="415"/>
      <c r="AH186" s="415"/>
      <c r="AI186" s="415"/>
      <c r="AJ186" s="415"/>
      <c r="AK186" s="415"/>
      <c r="AL186" s="415"/>
      <c r="AM186" s="296">
        <f>SUM(Y186:AL186)</f>
        <v>0</v>
      </c>
    </row>
    <row r="187" spans="1:39" ht="15.5" outlineLevel="1">
      <c r="B187" s="294" t="s">
        <v>267</v>
      </c>
      <c r="C187" s="762" t="s">
        <v>579</v>
      </c>
      <c r="D187" s="295"/>
      <c r="E187" s="295"/>
      <c r="F187" s="295"/>
      <c r="G187" s="295" t="s">
        <v>718</v>
      </c>
      <c r="H187" s="295"/>
      <c r="I187" s="295"/>
      <c r="J187" s="295"/>
      <c r="K187" s="295"/>
      <c r="L187" s="295"/>
      <c r="M187" s="295"/>
      <c r="N187" s="295">
        <f>N186</f>
        <v>0</v>
      </c>
      <c r="O187" s="295"/>
      <c r="P187" s="295"/>
      <c r="Q187" s="295"/>
      <c r="R187" s="295" t="s">
        <v>718</v>
      </c>
      <c r="S187" s="295"/>
      <c r="T187" s="295"/>
      <c r="U187" s="295"/>
      <c r="V187" s="295"/>
      <c r="W187" s="295"/>
      <c r="X187" s="295"/>
      <c r="Y187" s="786">
        <v>0</v>
      </c>
      <c r="Z187" s="786">
        <v>0</v>
      </c>
      <c r="AA187" s="786">
        <v>0</v>
      </c>
      <c r="AB187" s="786">
        <v>0</v>
      </c>
      <c r="AC187" s="411">
        <f t="shared" ref="AC187" si="398">AC186</f>
        <v>0</v>
      </c>
      <c r="AD187" s="411">
        <f t="shared" ref="AD187" si="399">AD186</f>
        <v>0</v>
      </c>
      <c r="AE187" s="411">
        <f t="shared" ref="AE187" si="400">AE186</f>
        <v>0</v>
      </c>
      <c r="AF187" s="411">
        <f t="shared" ref="AF187" si="401">AF186</f>
        <v>0</v>
      </c>
      <c r="AG187" s="411">
        <f t="shared" ref="AG187" si="402">AG186</f>
        <v>0</v>
      </c>
      <c r="AH187" s="411">
        <f t="shared" ref="AH187" si="403">AH186</f>
        <v>0</v>
      </c>
      <c r="AI187" s="411">
        <f t="shared" ref="AI187" si="404">AI186</f>
        <v>0</v>
      </c>
      <c r="AJ187" s="411">
        <f t="shared" ref="AJ187" si="405">AJ186</f>
        <v>0</v>
      </c>
      <c r="AK187" s="411">
        <f t="shared" ref="AK187" si="406">AK186</f>
        <v>0</v>
      </c>
      <c r="AL187" s="411">
        <f t="shared" ref="AL187" si="407">AL186</f>
        <v>0</v>
      </c>
      <c r="AM187" s="306"/>
    </row>
    <row r="188" spans="1:39" ht="15.5" outlineLevel="1">
      <c r="B188" s="516"/>
      <c r="C188" s="762"/>
      <c r="D188" s="762"/>
      <c r="E188" s="762"/>
      <c r="F188" s="762"/>
      <c r="G188" s="762"/>
      <c r="H188" s="762"/>
      <c r="I188" s="762"/>
      <c r="J188" s="762"/>
      <c r="K188" s="762"/>
      <c r="L188" s="762"/>
      <c r="M188" s="762"/>
      <c r="N188" s="762"/>
      <c r="O188" s="762"/>
      <c r="P188" s="762"/>
      <c r="Q188" s="762"/>
      <c r="R188" s="762"/>
      <c r="S188" s="762"/>
      <c r="T188" s="762"/>
      <c r="U188" s="762"/>
      <c r="V188" s="762"/>
      <c r="W188" s="762"/>
      <c r="X188" s="762"/>
      <c r="Y188" s="765"/>
      <c r="Z188" s="765"/>
      <c r="AA188" s="765"/>
      <c r="AB188" s="765"/>
      <c r="AC188" s="425"/>
      <c r="AD188" s="425"/>
      <c r="AE188" s="425"/>
      <c r="AF188" s="425"/>
      <c r="AG188" s="425"/>
      <c r="AH188" s="425"/>
      <c r="AI188" s="425"/>
      <c r="AJ188" s="425"/>
      <c r="AK188" s="425"/>
      <c r="AL188" s="425"/>
      <c r="AM188" s="306"/>
    </row>
    <row r="189" spans="1:39" ht="31" outlineLevel="1">
      <c r="A189" s="518">
        <v>48</v>
      </c>
      <c r="B189" s="516" t="s">
        <v>140</v>
      </c>
      <c r="C189" s="762" t="s">
        <v>586</v>
      </c>
      <c r="D189" s="295"/>
      <c r="E189" s="295"/>
      <c r="F189" s="295"/>
      <c r="G189" s="295" t="s">
        <v>718</v>
      </c>
      <c r="H189" s="295"/>
      <c r="I189" s="295"/>
      <c r="J189" s="295"/>
      <c r="K189" s="295"/>
      <c r="L189" s="295"/>
      <c r="M189" s="295"/>
      <c r="N189" s="295">
        <v>0</v>
      </c>
      <c r="O189" s="295"/>
      <c r="P189" s="295"/>
      <c r="Q189" s="295"/>
      <c r="R189" s="295" t="s">
        <v>718</v>
      </c>
      <c r="S189" s="295"/>
      <c r="T189" s="295"/>
      <c r="U189" s="295"/>
      <c r="V189" s="295"/>
      <c r="W189" s="295"/>
      <c r="X189" s="295"/>
      <c r="Y189" s="799"/>
      <c r="Z189" s="784"/>
      <c r="AA189" s="784"/>
      <c r="AB189" s="784"/>
      <c r="AC189" s="410"/>
      <c r="AD189" s="410"/>
      <c r="AE189" s="410"/>
      <c r="AF189" s="415"/>
      <c r="AG189" s="415"/>
      <c r="AH189" s="415"/>
      <c r="AI189" s="415"/>
      <c r="AJ189" s="415"/>
      <c r="AK189" s="415"/>
      <c r="AL189" s="415"/>
      <c r="AM189" s="296">
        <f>SUM(Y189:AL189)</f>
        <v>0</v>
      </c>
    </row>
    <row r="190" spans="1:39" ht="15.5" outlineLevel="1">
      <c r="B190" s="294" t="s">
        <v>267</v>
      </c>
      <c r="C190" s="762" t="s">
        <v>579</v>
      </c>
      <c r="D190" s="295"/>
      <c r="E190" s="295"/>
      <c r="F190" s="295"/>
      <c r="G190" s="295" t="s">
        <v>718</v>
      </c>
      <c r="H190" s="295"/>
      <c r="I190" s="295"/>
      <c r="J190" s="295"/>
      <c r="K190" s="295"/>
      <c r="L190" s="295"/>
      <c r="M190" s="295"/>
      <c r="N190" s="295">
        <f>N189</f>
        <v>0</v>
      </c>
      <c r="O190" s="295"/>
      <c r="P190" s="295"/>
      <c r="Q190" s="295"/>
      <c r="R190" s="295" t="s">
        <v>718</v>
      </c>
      <c r="S190" s="295"/>
      <c r="T190" s="295"/>
      <c r="U190" s="295"/>
      <c r="V190" s="295"/>
      <c r="W190" s="295"/>
      <c r="X190" s="295"/>
      <c r="Y190" s="786">
        <v>0</v>
      </c>
      <c r="Z190" s="786">
        <v>0</v>
      </c>
      <c r="AA190" s="786">
        <v>0</v>
      </c>
      <c r="AB190" s="786">
        <v>0</v>
      </c>
      <c r="AC190" s="411">
        <f t="shared" ref="AC190" si="408">AC189</f>
        <v>0</v>
      </c>
      <c r="AD190" s="411">
        <f t="shared" ref="AD190" si="409">AD189</f>
        <v>0</v>
      </c>
      <c r="AE190" s="411">
        <f t="shared" ref="AE190" si="410">AE189</f>
        <v>0</v>
      </c>
      <c r="AF190" s="411">
        <f t="shared" ref="AF190" si="411">AF189</f>
        <v>0</v>
      </c>
      <c r="AG190" s="411">
        <f t="shared" ref="AG190" si="412">AG189</f>
        <v>0</v>
      </c>
      <c r="AH190" s="411">
        <f t="shared" ref="AH190" si="413">AH189</f>
        <v>0</v>
      </c>
      <c r="AI190" s="411">
        <f t="shared" ref="AI190" si="414">AI189</f>
        <v>0</v>
      </c>
      <c r="AJ190" s="411">
        <f t="shared" ref="AJ190" si="415">AJ189</f>
        <v>0</v>
      </c>
      <c r="AK190" s="411">
        <f t="shared" ref="AK190" si="416">AK189</f>
        <v>0</v>
      </c>
      <c r="AL190" s="411">
        <f t="shared" ref="AL190" si="417">AL189</f>
        <v>0</v>
      </c>
      <c r="AM190" s="306"/>
    </row>
    <row r="191" spans="1:39" ht="15.5" outlineLevel="1">
      <c r="B191" s="516"/>
      <c r="C191" s="762"/>
      <c r="D191" s="762"/>
      <c r="E191" s="762"/>
      <c r="F191" s="762"/>
      <c r="G191" s="762"/>
      <c r="H191" s="762"/>
      <c r="I191" s="762"/>
      <c r="J191" s="762"/>
      <c r="K191" s="762"/>
      <c r="L191" s="762"/>
      <c r="M191" s="762"/>
      <c r="N191" s="762"/>
      <c r="O191" s="762"/>
      <c r="P191" s="762"/>
      <c r="Q191" s="762"/>
      <c r="R191" s="762"/>
      <c r="S191" s="762"/>
      <c r="T191" s="762"/>
      <c r="U191" s="762"/>
      <c r="V191" s="762"/>
      <c r="W191" s="762"/>
      <c r="X191" s="762"/>
      <c r="Y191" s="765"/>
      <c r="Z191" s="765"/>
      <c r="AA191" s="765"/>
      <c r="AB191" s="765"/>
      <c r="AC191" s="425"/>
      <c r="AD191" s="425"/>
      <c r="AE191" s="425"/>
      <c r="AF191" s="425"/>
      <c r="AG191" s="425"/>
      <c r="AH191" s="425"/>
      <c r="AI191" s="425"/>
      <c r="AJ191" s="425"/>
      <c r="AK191" s="425"/>
      <c r="AL191" s="425"/>
      <c r="AM191" s="306"/>
    </row>
    <row r="192" spans="1:39" ht="31" outlineLevel="1">
      <c r="A192" s="518">
        <v>49</v>
      </c>
      <c r="B192" s="516" t="s">
        <v>141</v>
      </c>
      <c r="C192" s="762" t="s">
        <v>586</v>
      </c>
      <c r="D192" s="295"/>
      <c r="E192" s="295"/>
      <c r="F192" s="295"/>
      <c r="G192" s="295" t="s">
        <v>718</v>
      </c>
      <c r="H192" s="295"/>
      <c r="I192" s="295"/>
      <c r="J192" s="295"/>
      <c r="K192" s="295"/>
      <c r="L192" s="295"/>
      <c r="M192" s="295"/>
      <c r="N192" s="295">
        <v>0</v>
      </c>
      <c r="O192" s="295"/>
      <c r="P192" s="295"/>
      <c r="Q192" s="295"/>
      <c r="R192" s="295" t="s">
        <v>718</v>
      </c>
      <c r="S192" s="295"/>
      <c r="T192" s="295"/>
      <c r="U192" s="295"/>
      <c r="V192" s="295"/>
      <c r="W192" s="295"/>
      <c r="X192" s="295"/>
      <c r="Y192" s="799"/>
      <c r="Z192" s="784"/>
      <c r="AA192" s="784"/>
      <c r="AB192" s="784"/>
      <c r="AC192" s="410"/>
      <c r="AD192" s="410"/>
      <c r="AE192" s="410"/>
      <c r="AF192" s="415"/>
      <c r="AG192" s="415"/>
      <c r="AH192" s="415"/>
      <c r="AI192" s="415"/>
      <c r="AJ192" s="415"/>
      <c r="AK192" s="415"/>
      <c r="AL192" s="415"/>
      <c r="AM192" s="296">
        <f>SUM(Y192:AL192)</f>
        <v>0</v>
      </c>
    </row>
    <row r="193" spans="2:39" ht="15.5" outlineLevel="1">
      <c r="B193" s="294" t="s">
        <v>267</v>
      </c>
      <c r="C193" s="762" t="s">
        <v>579</v>
      </c>
      <c r="D193" s="295"/>
      <c r="E193" s="295"/>
      <c r="F193" s="295"/>
      <c r="G193" s="295" t="s">
        <v>718</v>
      </c>
      <c r="H193" s="295"/>
      <c r="I193" s="295"/>
      <c r="J193" s="295"/>
      <c r="K193" s="295"/>
      <c r="L193" s="295"/>
      <c r="M193" s="295"/>
      <c r="N193" s="295">
        <f>N192</f>
        <v>0</v>
      </c>
      <c r="O193" s="295"/>
      <c r="P193" s="295"/>
      <c r="Q193" s="295"/>
      <c r="R193" s="295" t="s">
        <v>718</v>
      </c>
      <c r="S193" s="295"/>
      <c r="T193" s="295"/>
      <c r="U193" s="295"/>
      <c r="V193" s="295"/>
      <c r="W193" s="295"/>
      <c r="X193" s="295"/>
      <c r="Y193" s="786">
        <v>0</v>
      </c>
      <c r="Z193" s="786">
        <v>0</v>
      </c>
      <c r="AA193" s="786">
        <v>0</v>
      </c>
      <c r="AB193" s="786">
        <v>0</v>
      </c>
      <c r="AC193" s="411">
        <f t="shared" ref="AC193" si="418">AC192</f>
        <v>0</v>
      </c>
      <c r="AD193" s="411">
        <f t="shared" ref="AD193" si="419">AD192</f>
        <v>0</v>
      </c>
      <c r="AE193" s="411">
        <f t="shared" ref="AE193" si="420">AE192</f>
        <v>0</v>
      </c>
      <c r="AF193" s="411">
        <f t="shared" ref="AF193" si="421">AF192</f>
        <v>0</v>
      </c>
      <c r="AG193" s="411">
        <f t="shared" ref="AG193" si="422">AG192</f>
        <v>0</v>
      </c>
      <c r="AH193" s="411">
        <f t="shared" ref="AH193" si="423">AH192</f>
        <v>0</v>
      </c>
      <c r="AI193" s="411">
        <f t="shared" ref="AI193" si="424">AI192</f>
        <v>0</v>
      </c>
      <c r="AJ193" s="411">
        <f t="shared" ref="AJ193" si="425">AJ192</f>
        <v>0</v>
      </c>
      <c r="AK193" s="411">
        <f t="shared" ref="AK193" si="426">AK192</f>
        <v>0</v>
      </c>
      <c r="AL193" s="411">
        <f t="shared" ref="AL193" si="427">AL192</f>
        <v>0</v>
      </c>
      <c r="AM193" s="306"/>
    </row>
    <row r="194" spans="2:39" ht="15.5" outlineLevel="1">
      <c r="B194" s="294"/>
      <c r="C194" s="791"/>
      <c r="D194" s="762"/>
      <c r="E194" s="762"/>
      <c r="F194" s="762"/>
      <c r="G194" s="762"/>
      <c r="H194" s="762"/>
      <c r="I194" s="762"/>
      <c r="J194" s="762"/>
      <c r="K194" s="762"/>
      <c r="L194" s="762"/>
      <c r="M194" s="762"/>
      <c r="N194" s="762"/>
      <c r="O194" s="762"/>
      <c r="P194" s="762"/>
      <c r="Q194" s="762"/>
      <c r="R194" s="762"/>
      <c r="S194" s="762"/>
      <c r="T194" s="762"/>
      <c r="U194" s="762"/>
      <c r="V194" s="762"/>
      <c r="W194" s="762"/>
      <c r="X194" s="762"/>
      <c r="Y194" s="801"/>
      <c r="Z194" s="801"/>
      <c r="AA194" s="801"/>
      <c r="AB194" s="801"/>
      <c r="AC194" s="301"/>
      <c r="AD194" s="301"/>
      <c r="AE194" s="301"/>
      <c r="AF194" s="301"/>
      <c r="AG194" s="301"/>
      <c r="AH194" s="301"/>
      <c r="AI194" s="301"/>
      <c r="AJ194" s="301"/>
      <c r="AK194" s="301"/>
      <c r="AL194" s="301"/>
      <c r="AM194" s="306"/>
    </row>
    <row r="195" spans="2:39" ht="15.5">
      <c r="B195" s="327" t="s">
        <v>271</v>
      </c>
      <c r="C195" s="329"/>
      <c r="D195" s="329">
        <f>SUM(D38:D193)</f>
        <v>0</v>
      </c>
      <c r="E195" s="329">
        <f t="shared" ref="E195:M195" si="428">SUM(E38:E193)</f>
        <v>0</v>
      </c>
      <c r="F195" s="329">
        <f t="shared" si="428"/>
        <v>0</v>
      </c>
      <c r="G195" s="329">
        <f t="shared" si="428"/>
        <v>9787458</v>
      </c>
      <c r="H195" s="329">
        <f t="shared" si="428"/>
        <v>0</v>
      </c>
      <c r="I195" s="329">
        <f t="shared" si="428"/>
        <v>0</v>
      </c>
      <c r="J195" s="329">
        <f t="shared" si="428"/>
        <v>0</v>
      </c>
      <c r="K195" s="329">
        <f t="shared" si="428"/>
        <v>0</v>
      </c>
      <c r="L195" s="329">
        <f t="shared" si="428"/>
        <v>0</v>
      </c>
      <c r="M195" s="329">
        <f t="shared" si="428"/>
        <v>0</v>
      </c>
      <c r="N195" s="329"/>
      <c r="O195" s="329">
        <f>SUM(O38:O193)</f>
        <v>0</v>
      </c>
      <c r="P195" s="329">
        <f t="shared" ref="P195:X195" si="429">SUM(P38:P193)</f>
        <v>0</v>
      </c>
      <c r="Q195" s="329">
        <f t="shared" si="429"/>
        <v>0</v>
      </c>
      <c r="R195" s="329">
        <f t="shared" si="429"/>
        <v>1208</v>
      </c>
      <c r="S195" s="329">
        <f t="shared" si="429"/>
        <v>0</v>
      </c>
      <c r="T195" s="329">
        <f t="shared" si="429"/>
        <v>0</v>
      </c>
      <c r="U195" s="329">
        <f t="shared" si="429"/>
        <v>0</v>
      </c>
      <c r="V195" s="329">
        <f t="shared" si="429"/>
        <v>0</v>
      </c>
      <c r="W195" s="329">
        <f t="shared" si="429"/>
        <v>0</v>
      </c>
      <c r="X195" s="329">
        <f t="shared" si="429"/>
        <v>0</v>
      </c>
      <c r="Y195" s="329">
        <f>IF(Y36="kWh",SUMPRODUCT(D38:D193,Y38:Y193))</f>
        <v>0</v>
      </c>
      <c r="Z195" s="329">
        <f>IF(Z36="kWh",SUMPRODUCT(D38:D193,Z38:Z193))</f>
        <v>0</v>
      </c>
      <c r="AA195" s="329">
        <f>IF(AA36="kw",SUMPRODUCT(N38:N193,O38:O193,AA38:AA193),SUMPRODUCT(D38:D193,AA38:AA193))</f>
        <v>0</v>
      </c>
      <c r="AB195" s="329">
        <f>IF(AB36="kw",SUMPRODUCT(N38:N193,O38:O193,AB38:AB193),SUMPRODUCT(D38:D193,AB38:AB193))</f>
        <v>0</v>
      </c>
      <c r="AC195" s="329">
        <f>IF(AC36="kw",SUMPRODUCT(N38:N193,O38:O193,AC38:AC193),SUMPRODUCT(D38:D193,AC38:AC193))</f>
        <v>0</v>
      </c>
      <c r="AD195" s="329">
        <f>IF(AD36="kw",SUMPRODUCT(N38:N193,O38:O193,AD38:AD193),SUMPRODUCT(D38:D193,AD38:AD193))</f>
        <v>0</v>
      </c>
      <c r="AE195" s="329">
        <f>IF(AE36="kw",SUMPRODUCT(N38:N193,O38:O193,AE38:AE193),SUMPRODUCT(D38:D193,AE38:AE193))</f>
        <v>0</v>
      </c>
      <c r="AF195" s="329">
        <f>IF(AF36="kw",SUMPRODUCT(N38:N193,O38:O193,AF38:AF193),SUMPRODUCT(D38:D193,AF38:AF193))</f>
        <v>0</v>
      </c>
      <c r="AG195" s="329">
        <f>IF(AG36="kw",SUMPRODUCT(N38:N193,O38:O193,AG38:AG193),SUMPRODUCT(D38:D193,AG38:AG193))</f>
        <v>0</v>
      </c>
      <c r="AH195" s="329">
        <f>IF(AH36="kw",SUMPRODUCT(N38:N193,O38:O193,AH38:AH193),SUMPRODUCT(D38:D193,AH38:AH193))</f>
        <v>0</v>
      </c>
      <c r="AI195" s="329">
        <f>IF(AI36="kw",SUMPRODUCT(N38:N193,O38:O193,AI38:AI193),SUMPRODUCT(D38:D193,AI38:AI193))</f>
        <v>0</v>
      </c>
      <c r="AJ195" s="329">
        <f>IF(AJ36="kw",SUMPRODUCT(N38:N193,O38:O193,AJ38:AJ193),SUMPRODUCT(D38:D193,AJ38:AJ193))</f>
        <v>0</v>
      </c>
      <c r="AK195" s="329">
        <f>IF(AK36="kw",SUMPRODUCT(N38:N193,O38:O193,AK38:AK193),SUMPRODUCT(D38:D193,AK38:AK193))</f>
        <v>0</v>
      </c>
      <c r="AL195" s="329">
        <f>IF(AL36="kw",SUMPRODUCT(N38:N193,O38:O193,AL38:AL193),SUMPRODUCT(D38:D193,AL38:AL193))</f>
        <v>0</v>
      </c>
      <c r="AM195" s="330"/>
    </row>
    <row r="196" spans="2:39" ht="15.5">
      <c r="B196" s="391" t="s">
        <v>272</v>
      </c>
      <c r="C196" s="392"/>
      <c r="D196" s="392"/>
      <c r="E196" s="392"/>
      <c r="F196" s="392"/>
      <c r="G196" s="392"/>
      <c r="H196" s="392"/>
      <c r="I196" s="392"/>
      <c r="J196" s="392"/>
      <c r="K196" s="392"/>
      <c r="L196" s="392"/>
      <c r="M196" s="392"/>
      <c r="N196" s="392"/>
      <c r="O196" s="392"/>
      <c r="P196" s="392"/>
      <c r="Q196" s="392"/>
      <c r="R196" s="392"/>
      <c r="S196" s="392"/>
      <c r="T196" s="392"/>
      <c r="U196" s="392"/>
      <c r="V196" s="392"/>
      <c r="W196" s="392"/>
      <c r="X196" s="392"/>
      <c r="Y196" s="392">
        <f>HLOOKUP(Y35,'2. LRAMVA Threshold'!$B$42:$Q$53,7,FALSE)</f>
        <v>0</v>
      </c>
      <c r="Z196" s="392">
        <f>HLOOKUP(Z35,'2. LRAMVA Threshold'!$B$42:$Q$53,7,FALSE)</f>
        <v>0</v>
      </c>
      <c r="AA196" s="392">
        <f>HLOOKUP(AA35,'2. LRAMVA Threshold'!$B$42:$Q$53,7,FALSE)</f>
        <v>0</v>
      </c>
      <c r="AB196" s="392">
        <f>HLOOKUP(AB35,'2. LRAMVA Threshold'!$B$42:$Q$53,7,FALSE)</f>
        <v>0</v>
      </c>
      <c r="AC196" s="392">
        <f>HLOOKUP(AC35,'2. LRAMVA Threshold'!$B$42:$Q$53,7,FALSE)</f>
        <v>0</v>
      </c>
      <c r="AD196" s="392">
        <f>HLOOKUP(AD35,'2. LRAMVA Threshold'!$B$42:$Q$53,7,FALSE)</f>
        <v>0</v>
      </c>
      <c r="AE196" s="392">
        <f>HLOOKUP(AE35,'2. LRAMVA Threshold'!$B$42:$Q$53,7,FALSE)</f>
        <v>0</v>
      </c>
      <c r="AF196" s="392">
        <f>HLOOKUP(AF35,'2. LRAMVA Threshold'!$B$42:$Q$53,7,FALSE)</f>
        <v>0</v>
      </c>
      <c r="AG196" s="392">
        <f>HLOOKUP(AG35,'2. LRAMVA Threshold'!$B$42:$Q$53,7,FALSE)</f>
        <v>0</v>
      </c>
      <c r="AH196" s="392">
        <f>HLOOKUP(AH35,'2. LRAMVA Threshold'!$B$42:$Q$53,7,FALSE)</f>
        <v>0</v>
      </c>
      <c r="AI196" s="392">
        <f>HLOOKUP(AI35,'2. LRAMVA Threshold'!$B$42:$Q$53,7,FALSE)</f>
        <v>0</v>
      </c>
      <c r="AJ196" s="392">
        <f>HLOOKUP(AJ35,'2. LRAMVA Threshold'!$B$42:$Q$53,7,FALSE)</f>
        <v>0</v>
      </c>
      <c r="AK196" s="392">
        <f>HLOOKUP(AK35,'2. LRAMVA Threshold'!$B$42:$Q$53,7,FALSE)</f>
        <v>0</v>
      </c>
      <c r="AL196" s="392">
        <f>HLOOKUP(AL35,'2. LRAMVA Threshold'!$B$42:$Q$53,7,FALSE)</f>
        <v>0</v>
      </c>
      <c r="AM196" s="393"/>
    </row>
    <row r="197" spans="2:39" ht="15.5">
      <c r="B197" s="517"/>
      <c r="C197" s="432"/>
      <c r="D197" s="433"/>
      <c r="E197" s="433"/>
      <c r="F197" s="433"/>
      <c r="G197" s="433"/>
      <c r="H197" s="433"/>
      <c r="I197" s="433"/>
      <c r="J197" s="433"/>
      <c r="K197" s="433"/>
      <c r="L197" s="433"/>
      <c r="M197" s="433"/>
      <c r="N197" s="433"/>
      <c r="O197" s="434"/>
      <c r="P197" s="433"/>
      <c r="Q197" s="433"/>
      <c r="R197" s="433"/>
      <c r="S197" s="435"/>
      <c r="T197" s="435"/>
      <c r="U197" s="435"/>
      <c r="V197" s="435"/>
      <c r="W197" s="433"/>
      <c r="X197" s="433"/>
      <c r="Y197" s="436"/>
      <c r="Z197" s="436"/>
      <c r="AA197" s="436"/>
      <c r="AB197" s="436"/>
      <c r="AC197" s="436"/>
      <c r="AD197" s="436"/>
      <c r="AE197" s="436"/>
      <c r="AF197" s="399"/>
      <c r="AG197" s="399"/>
      <c r="AH197" s="399"/>
      <c r="AI197" s="399"/>
      <c r="AJ197" s="399"/>
      <c r="AK197" s="399"/>
      <c r="AL197" s="399"/>
      <c r="AM197" s="400"/>
    </row>
    <row r="198" spans="2:39" ht="15.5">
      <c r="B198" s="324" t="s">
        <v>168</v>
      </c>
      <c r="C198" s="338"/>
      <c r="D198" s="338"/>
      <c r="E198" s="376"/>
      <c r="F198" s="376"/>
      <c r="G198" s="376"/>
      <c r="H198" s="376"/>
      <c r="I198" s="376"/>
      <c r="J198" s="376"/>
      <c r="K198" s="376"/>
      <c r="L198" s="376"/>
      <c r="M198" s="376"/>
      <c r="N198" s="376"/>
      <c r="O198" s="291"/>
      <c r="P198" s="340"/>
      <c r="Q198" s="340"/>
      <c r="R198" s="340"/>
      <c r="S198" s="339"/>
      <c r="T198" s="339"/>
      <c r="U198" s="339"/>
      <c r="V198" s="339"/>
      <c r="W198" s="340"/>
      <c r="X198" s="340"/>
      <c r="Y198" s="341">
        <f>HLOOKUP(Y$35,'3.  Distribution Rates'!$C$122:$P$133,7,FALSE)</f>
        <v>1.44E-2</v>
      </c>
      <c r="Z198" s="341">
        <f>HLOOKUP(Z$35,'3.  Distribution Rates'!$C$122:$P$133,7,FALSE)</f>
        <v>1.9400000000000001E-2</v>
      </c>
      <c r="AA198" s="341">
        <f>HLOOKUP(AA$35,'3.  Distribution Rates'!$C$122:$P$133,7,FALSE)</f>
        <v>4.6454000000000004</v>
      </c>
      <c r="AB198" s="341">
        <f>HLOOKUP(AB$35,'3.  Distribution Rates'!$C$122:$P$133,7,FALSE)</f>
        <v>4.7759999999999998</v>
      </c>
      <c r="AC198" s="341">
        <f>HLOOKUP(AC$35,'3.  Distribution Rates'!$C$122:$P$133,7,FALSE)</f>
        <v>15.3377</v>
      </c>
      <c r="AD198" s="341">
        <f>HLOOKUP(AD$35,'3.  Distribution Rates'!$C$122:$P$133,7,FALSE)</f>
        <v>0</v>
      </c>
      <c r="AE198" s="341">
        <f>HLOOKUP(AE$35,'3.  Distribution Rates'!$C$122:$P$133,7,FALSE)</f>
        <v>0</v>
      </c>
      <c r="AF198" s="341">
        <f>HLOOKUP(AF$35,'3.  Distribution Rates'!$C$122:$P$133,7,FALSE)</f>
        <v>0</v>
      </c>
      <c r="AG198" s="341">
        <f>HLOOKUP(AG$35,'3.  Distribution Rates'!$C$122:$P$133,7,FALSE)</f>
        <v>0</v>
      </c>
      <c r="AH198" s="341">
        <f>HLOOKUP(AH$35,'3.  Distribution Rates'!$C$122:$P$133,7,FALSE)</f>
        <v>0</v>
      </c>
      <c r="AI198" s="341">
        <f>HLOOKUP(AI$35,'3.  Distribution Rates'!$C$122:$P$133,7,FALSE)</f>
        <v>0</v>
      </c>
      <c r="AJ198" s="341">
        <f>HLOOKUP(AJ$35,'3.  Distribution Rates'!$C$122:$P$133,7,FALSE)</f>
        <v>0</v>
      </c>
      <c r="AK198" s="341">
        <f>HLOOKUP(AK$35,'3.  Distribution Rates'!$C$122:$P$133,7,FALSE)</f>
        <v>0</v>
      </c>
      <c r="AL198" s="341">
        <f>HLOOKUP(AL$35,'3.  Distribution Rates'!$C$122:$P$133,7,FALSE)</f>
        <v>0</v>
      </c>
      <c r="AM198" s="348"/>
    </row>
    <row r="199" spans="2:39" ht="15.5">
      <c r="B199" s="324" t="s">
        <v>149</v>
      </c>
      <c r="C199" s="345"/>
      <c r="D199" s="309"/>
      <c r="E199" s="279"/>
      <c r="F199" s="279"/>
      <c r="G199" s="279"/>
      <c r="H199" s="279"/>
      <c r="I199" s="279"/>
      <c r="J199" s="279"/>
      <c r="K199" s="279"/>
      <c r="L199" s="279"/>
      <c r="M199" s="279"/>
      <c r="N199" s="279"/>
      <c r="O199" s="291"/>
      <c r="P199" s="279"/>
      <c r="Q199" s="279"/>
      <c r="R199" s="279"/>
      <c r="S199" s="309"/>
      <c r="T199" s="309"/>
      <c r="U199" s="309"/>
      <c r="V199" s="309"/>
      <c r="W199" s="279"/>
      <c r="X199" s="279"/>
      <c r="Y199" s="378">
        <f>'4.  2011-2014 LRAM'!Y138*Y198</f>
        <v>0</v>
      </c>
      <c r="Z199" s="378">
        <f>'4.  2011-2014 LRAM'!Z138*Z198</f>
        <v>0</v>
      </c>
      <c r="AA199" s="378">
        <f>'4.  2011-2014 LRAM'!AA138*AA198</f>
        <v>0</v>
      </c>
      <c r="AB199" s="378">
        <f>'4.  2011-2014 LRAM'!AB138*AB198</f>
        <v>0</v>
      </c>
      <c r="AC199" s="378">
        <f>'4.  2011-2014 LRAM'!AC138*AC198</f>
        <v>0</v>
      </c>
      <c r="AD199" s="378">
        <f>'4.  2011-2014 LRAM'!AD138*AD198</f>
        <v>0</v>
      </c>
      <c r="AE199" s="378">
        <f>'4.  2011-2014 LRAM'!AE138*AE198</f>
        <v>0</v>
      </c>
      <c r="AF199" s="378">
        <f>'4.  2011-2014 LRAM'!AF138*AF198</f>
        <v>0</v>
      </c>
      <c r="AG199" s="378">
        <f>'4.  2011-2014 LRAM'!AG138*AG198</f>
        <v>0</v>
      </c>
      <c r="AH199" s="378">
        <f>'4.  2011-2014 LRAM'!AH138*AH198</f>
        <v>0</v>
      </c>
      <c r="AI199" s="378">
        <f>'4.  2011-2014 LRAM'!AI138*AI198</f>
        <v>0</v>
      </c>
      <c r="AJ199" s="378">
        <f>'4.  2011-2014 LRAM'!AJ138*AJ198</f>
        <v>0</v>
      </c>
      <c r="AK199" s="378">
        <f>'4.  2011-2014 LRAM'!AK138*AK198</f>
        <v>0</v>
      </c>
      <c r="AL199" s="378">
        <f>'4.  2011-2014 LRAM'!AL138*AL198</f>
        <v>0</v>
      </c>
      <c r="AM199" s="625">
        <f>SUM(Y199:AL199)</f>
        <v>0</v>
      </c>
    </row>
    <row r="200" spans="2:39" ht="15.5">
      <c r="B200" s="324" t="s">
        <v>150</v>
      </c>
      <c r="C200" s="345"/>
      <c r="D200" s="309"/>
      <c r="E200" s="279"/>
      <c r="F200" s="279"/>
      <c r="G200" s="279"/>
      <c r="H200" s="279"/>
      <c r="I200" s="279"/>
      <c r="J200" s="279"/>
      <c r="K200" s="279"/>
      <c r="L200" s="279"/>
      <c r="M200" s="279"/>
      <c r="N200" s="279"/>
      <c r="O200" s="291"/>
      <c r="P200" s="279"/>
      <c r="Q200" s="279"/>
      <c r="R200" s="279"/>
      <c r="S200" s="309"/>
      <c r="T200" s="309"/>
      <c r="U200" s="309"/>
      <c r="V200" s="309"/>
      <c r="W200" s="279"/>
      <c r="X200" s="279"/>
      <c r="Y200" s="378">
        <f>'4.  2011-2014 LRAM'!Y267*Y198</f>
        <v>0</v>
      </c>
      <c r="Z200" s="378">
        <f>'4.  2011-2014 LRAM'!Z267*Z198</f>
        <v>0</v>
      </c>
      <c r="AA200" s="378">
        <f>'4.  2011-2014 LRAM'!AA267*AA198</f>
        <v>0</v>
      </c>
      <c r="AB200" s="378">
        <f>'4.  2011-2014 LRAM'!AB267*AB198</f>
        <v>0</v>
      </c>
      <c r="AC200" s="378">
        <f>'4.  2011-2014 LRAM'!AC267*AC198</f>
        <v>0</v>
      </c>
      <c r="AD200" s="378">
        <f>'4.  2011-2014 LRAM'!AD267*AD198</f>
        <v>0</v>
      </c>
      <c r="AE200" s="378">
        <f>'4.  2011-2014 LRAM'!AE267*AE198</f>
        <v>0</v>
      </c>
      <c r="AF200" s="378">
        <f>'4.  2011-2014 LRAM'!AF267*AF198</f>
        <v>0</v>
      </c>
      <c r="AG200" s="378">
        <f>'4.  2011-2014 LRAM'!AG267*AG198</f>
        <v>0</v>
      </c>
      <c r="AH200" s="378">
        <f>'4.  2011-2014 LRAM'!AH267*AH198</f>
        <v>0</v>
      </c>
      <c r="AI200" s="378">
        <f>'4.  2011-2014 LRAM'!AI267*AI198</f>
        <v>0</v>
      </c>
      <c r="AJ200" s="378">
        <f>'4.  2011-2014 LRAM'!AJ267*AJ198</f>
        <v>0</v>
      </c>
      <c r="AK200" s="378">
        <f>'4.  2011-2014 LRAM'!AK267*AK198</f>
        <v>0</v>
      </c>
      <c r="AL200" s="378">
        <f>'4.  2011-2014 LRAM'!AL267*AL198</f>
        <v>0</v>
      </c>
      <c r="AM200" s="625">
        <f>SUM(Y200:AL200)</f>
        <v>0</v>
      </c>
    </row>
    <row r="201" spans="2:39" ht="15.5">
      <c r="B201" s="324" t="s">
        <v>151</v>
      </c>
      <c r="C201" s="345"/>
      <c r="D201" s="309"/>
      <c r="E201" s="279"/>
      <c r="F201" s="279"/>
      <c r="G201" s="279"/>
      <c r="H201" s="279"/>
      <c r="I201" s="279"/>
      <c r="J201" s="279"/>
      <c r="K201" s="279"/>
      <c r="L201" s="279"/>
      <c r="M201" s="279"/>
      <c r="N201" s="279"/>
      <c r="O201" s="291"/>
      <c r="P201" s="279"/>
      <c r="Q201" s="279"/>
      <c r="R201" s="279"/>
      <c r="S201" s="309"/>
      <c r="T201" s="309"/>
      <c r="U201" s="309"/>
      <c r="V201" s="309"/>
      <c r="W201" s="279"/>
      <c r="X201" s="279"/>
      <c r="Y201" s="378">
        <f>'4.  2011-2014 LRAM'!Y396*Y198</f>
        <v>0</v>
      </c>
      <c r="Z201" s="378">
        <f>'4.  2011-2014 LRAM'!Z396*Z198</f>
        <v>0</v>
      </c>
      <c r="AA201" s="378">
        <f>'4.  2011-2014 LRAM'!AA396*AA198</f>
        <v>0</v>
      </c>
      <c r="AB201" s="378">
        <f>'4.  2011-2014 LRAM'!AB396*AB198</f>
        <v>0</v>
      </c>
      <c r="AC201" s="378">
        <f>'4.  2011-2014 LRAM'!AC396*AC198</f>
        <v>0</v>
      </c>
      <c r="AD201" s="378">
        <f>'4.  2011-2014 LRAM'!AD396*AD198</f>
        <v>0</v>
      </c>
      <c r="AE201" s="378">
        <f>'4.  2011-2014 LRAM'!AE396*AE198</f>
        <v>0</v>
      </c>
      <c r="AF201" s="378">
        <f>'4.  2011-2014 LRAM'!AF396*AF198</f>
        <v>0</v>
      </c>
      <c r="AG201" s="378">
        <f>'4.  2011-2014 LRAM'!AG396*AG198</f>
        <v>0</v>
      </c>
      <c r="AH201" s="378">
        <f>'4.  2011-2014 LRAM'!AH396*AH198</f>
        <v>0</v>
      </c>
      <c r="AI201" s="378">
        <f>'4.  2011-2014 LRAM'!AI396*AI198</f>
        <v>0</v>
      </c>
      <c r="AJ201" s="378">
        <f>'4.  2011-2014 LRAM'!AJ396*AJ198</f>
        <v>0</v>
      </c>
      <c r="AK201" s="378">
        <f>'4.  2011-2014 LRAM'!AK396*AK198</f>
        <v>0</v>
      </c>
      <c r="AL201" s="378">
        <f>'4.  2011-2014 LRAM'!AL396*AL198</f>
        <v>0</v>
      </c>
      <c r="AM201" s="625">
        <f>SUM(Y201:AL201)</f>
        <v>0</v>
      </c>
    </row>
    <row r="202" spans="2:39" ht="15.5">
      <c r="B202" s="324" t="s">
        <v>152</v>
      </c>
      <c r="C202" s="345"/>
      <c r="D202" s="309"/>
      <c r="E202" s="279"/>
      <c r="F202" s="279"/>
      <c r="G202" s="279"/>
      <c r="H202" s="279"/>
      <c r="I202" s="279"/>
      <c r="J202" s="279"/>
      <c r="K202" s="279"/>
      <c r="L202" s="279"/>
      <c r="M202" s="279"/>
      <c r="N202" s="279"/>
      <c r="O202" s="291"/>
      <c r="P202" s="279"/>
      <c r="Q202" s="279"/>
      <c r="R202" s="279"/>
      <c r="S202" s="309"/>
      <c r="T202" s="309"/>
      <c r="U202" s="309"/>
      <c r="V202" s="309"/>
      <c r="W202" s="279"/>
      <c r="X202" s="279"/>
      <c r="Y202" s="378">
        <f>'4.  2011-2014 LRAM'!Y526*Y198</f>
        <v>0</v>
      </c>
      <c r="Z202" s="378">
        <f>'4.  2011-2014 LRAM'!Z526*Z198</f>
        <v>0</v>
      </c>
      <c r="AA202" s="378">
        <f>'4.  2011-2014 LRAM'!AA526*AA198</f>
        <v>0</v>
      </c>
      <c r="AB202" s="378">
        <f>'4.  2011-2014 LRAM'!AB526*AB198</f>
        <v>0</v>
      </c>
      <c r="AC202" s="378">
        <f>'4.  2011-2014 LRAM'!AC526*AC198</f>
        <v>0</v>
      </c>
      <c r="AD202" s="378">
        <f>'4.  2011-2014 LRAM'!AD526*AD198</f>
        <v>0</v>
      </c>
      <c r="AE202" s="378">
        <f>'4.  2011-2014 LRAM'!AE526*AE198</f>
        <v>0</v>
      </c>
      <c r="AF202" s="378">
        <f>'4.  2011-2014 LRAM'!AF526*AF198</f>
        <v>0</v>
      </c>
      <c r="AG202" s="378">
        <f>'4.  2011-2014 LRAM'!AG526*AG198</f>
        <v>0</v>
      </c>
      <c r="AH202" s="378">
        <f>'4.  2011-2014 LRAM'!AH526*AH198</f>
        <v>0</v>
      </c>
      <c r="AI202" s="378">
        <f>'4.  2011-2014 LRAM'!AI526*AI198</f>
        <v>0</v>
      </c>
      <c r="AJ202" s="378">
        <f>'4.  2011-2014 LRAM'!AJ526*AJ198</f>
        <v>0</v>
      </c>
      <c r="AK202" s="378">
        <f>'4.  2011-2014 LRAM'!AK526*AK198</f>
        <v>0</v>
      </c>
      <c r="AL202" s="378">
        <f>'4.  2011-2014 LRAM'!AL526*AL198</f>
        <v>0</v>
      </c>
      <c r="AM202" s="625">
        <f>SUM(Y202:AL202)</f>
        <v>0</v>
      </c>
    </row>
    <row r="203" spans="2:39" ht="15.5">
      <c r="B203" s="324" t="s">
        <v>153</v>
      </c>
      <c r="C203" s="345"/>
      <c r="D203" s="309"/>
      <c r="E203" s="279"/>
      <c r="F203" s="279"/>
      <c r="G203" s="279"/>
      <c r="H203" s="279"/>
      <c r="I203" s="279"/>
      <c r="J203" s="279"/>
      <c r="K203" s="279"/>
      <c r="L203" s="279"/>
      <c r="M203" s="279"/>
      <c r="N203" s="279"/>
      <c r="O203" s="291"/>
      <c r="P203" s="279"/>
      <c r="Q203" s="279"/>
      <c r="R203" s="279"/>
      <c r="S203" s="309"/>
      <c r="T203" s="309"/>
      <c r="U203" s="309"/>
      <c r="V203" s="309"/>
      <c r="W203" s="279"/>
      <c r="X203" s="279"/>
      <c r="Y203" s="378">
        <f>Y195*Y198</f>
        <v>0</v>
      </c>
      <c r="Z203" s="378">
        <f>Z195*Z198</f>
        <v>0</v>
      </c>
      <c r="AA203" s="378">
        <f>AA195*AA198</f>
        <v>0</v>
      </c>
      <c r="AB203" s="378">
        <f t="shared" ref="AB203:AL203" si="430">AB195*AB198</f>
        <v>0</v>
      </c>
      <c r="AC203" s="378">
        <f t="shared" si="430"/>
        <v>0</v>
      </c>
      <c r="AD203" s="378">
        <f t="shared" si="430"/>
        <v>0</v>
      </c>
      <c r="AE203" s="378">
        <f t="shared" si="430"/>
        <v>0</v>
      </c>
      <c r="AF203" s="378">
        <f t="shared" si="430"/>
        <v>0</v>
      </c>
      <c r="AG203" s="378">
        <f t="shared" si="430"/>
        <v>0</v>
      </c>
      <c r="AH203" s="378">
        <f t="shared" si="430"/>
        <v>0</v>
      </c>
      <c r="AI203" s="378">
        <f t="shared" si="430"/>
        <v>0</v>
      </c>
      <c r="AJ203" s="378">
        <f t="shared" si="430"/>
        <v>0</v>
      </c>
      <c r="AK203" s="378">
        <f t="shared" si="430"/>
        <v>0</v>
      </c>
      <c r="AL203" s="378">
        <f t="shared" si="430"/>
        <v>0</v>
      </c>
      <c r="AM203" s="625">
        <f>SUM(Y203:AL203)</f>
        <v>0</v>
      </c>
    </row>
    <row r="204" spans="2:39" ht="15.5">
      <c r="B204" s="349" t="s">
        <v>268</v>
      </c>
      <c r="C204" s="345"/>
      <c r="D204" s="336"/>
      <c r="E204" s="334"/>
      <c r="F204" s="334"/>
      <c r="G204" s="334"/>
      <c r="H204" s="334"/>
      <c r="I204" s="334"/>
      <c r="J204" s="334"/>
      <c r="K204" s="334"/>
      <c r="L204" s="334"/>
      <c r="M204" s="334"/>
      <c r="N204" s="334"/>
      <c r="O204" s="300"/>
      <c r="P204" s="334"/>
      <c r="Q204" s="334"/>
      <c r="R204" s="334"/>
      <c r="S204" s="336"/>
      <c r="T204" s="336"/>
      <c r="U204" s="336"/>
      <c r="V204" s="336"/>
      <c r="W204" s="334"/>
      <c r="X204" s="334"/>
      <c r="Y204" s="346">
        <f>SUM(Y199:Y203)</f>
        <v>0</v>
      </c>
      <c r="Z204" s="346">
        <f>SUM(Z199:Z203)</f>
        <v>0</v>
      </c>
      <c r="AA204" s="346">
        <f t="shared" ref="AA204:AE204" si="431">SUM(AA199:AA203)</f>
        <v>0</v>
      </c>
      <c r="AB204" s="346">
        <f t="shared" si="431"/>
        <v>0</v>
      </c>
      <c r="AC204" s="346">
        <f t="shared" si="431"/>
        <v>0</v>
      </c>
      <c r="AD204" s="346">
        <f t="shared" si="431"/>
        <v>0</v>
      </c>
      <c r="AE204" s="346">
        <f t="shared" si="431"/>
        <v>0</v>
      </c>
      <c r="AF204" s="346">
        <f>SUM(AF199:AF203)</f>
        <v>0</v>
      </c>
      <c r="AG204" s="346">
        <f>SUM(AG199:AG203)</f>
        <v>0</v>
      </c>
      <c r="AH204" s="346">
        <f t="shared" ref="AH204:AL204" si="432">SUM(AH199:AH203)</f>
        <v>0</v>
      </c>
      <c r="AI204" s="346">
        <f t="shared" si="432"/>
        <v>0</v>
      </c>
      <c r="AJ204" s="346">
        <f t="shared" si="432"/>
        <v>0</v>
      </c>
      <c r="AK204" s="346">
        <f t="shared" si="432"/>
        <v>0</v>
      </c>
      <c r="AL204" s="346">
        <f t="shared" si="432"/>
        <v>0</v>
      </c>
      <c r="AM204" s="407">
        <f>SUM(AM199:AM203)</f>
        <v>0</v>
      </c>
    </row>
    <row r="205" spans="2:39" ht="15.5">
      <c r="B205" s="349" t="s">
        <v>269</v>
      </c>
      <c r="C205" s="345"/>
      <c r="D205" s="350"/>
      <c r="E205" s="334"/>
      <c r="F205" s="334"/>
      <c r="G205" s="334"/>
      <c r="H205" s="334"/>
      <c r="I205" s="334"/>
      <c r="J205" s="334"/>
      <c r="K205" s="334"/>
      <c r="L205" s="334"/>
      <c r="M205" s="334"/>
      <c r="N205" s="334"/>
      <c r="O205" s="300"/>
      <c r="P205" s="334"/>
      <c r="Q205" s="334"/>
      <c r="R205" s="334"/>
      <c r="S205" s="336"/>
      <c r="T205" s="336"/>
      <c r="U205" s="336"/>
      <c r="V205" s="336"/>
      <c r="W205" s="334"/>
      <c r="X205" s="334"/>
      <c r="Y205" s="347">
        <f>Y196*Y198</f>
        <v>0</v>
      </c>
      <c r="Z205" s="347">
        <f t="shared" ref="Z205:AE205" si="433">Z196*Z198</f>
        <v>0</v>
      </c>
      <c r="AA205" s="347">
        <f t="shared" si="433"/>
        <v>0</v>
      </c>
      <c r="AB205" s="347">
        <f t="shared" si="433"/>
        <v>0</v>
      </c>
      <c r="AC205" s="347">
        <f t="shared" si="433"/>
        <v>0</v>
      </c>
      <c r="AD205" s="347">
        <f t="shared" si="433"/>
        <v>0</v>
      </c>
      <c r="AE205" s="347">
        <f t="shared" si="433"/>
        <v>0</v>
      </c>
      <c r="AF205" s="347">
        <f>AF196*AF198</f>
        <v>0</v>
      </c>
      <c r="AG205" s="347">
        <f t="shared" ref="AG205:AL205" si="434">AG196*AG198</f>
        <v>0</v>
      </c>
      <c r="AH205" s="347">
        <f t="shared" si="434"/>
        <v>0</v>
      </c>
      <c r="AI205" s="347">
        <f t="shared" si="434"/>
        <v>0</v>
      </c>
      <c r="AJ205" s="347">
        <f t="shared" si="434"/>
        <v>0</v>
      </c>
      <c r="AK205" s="347">
        <f t="shared" si="434"/>
        <v>0</v>
      </c>
      <c r="AL205" s="347">
        <f t="shared" si="434"/>
        <v>0</v>
      </c>
      <c r="AM205" s="407">
        <f>SUM(Y205:AL205)</f>
        <v>0</v>
      </c>
    </row>
    <row r="206" spans="2:39" ht="15.5">
      <c r="B206" s="349" t="s">
        <v>270</v>
      </c>
      <c r="C206" s="345"/>
      <c r="D206" s="350"/>
      <c r="E206" s="334"/>
      <c r="F206" s="334"/>
      <c r="G206" s="334"/>
      <c r="H206" s="334"/>
      <c r="I206" s="334"/>
      <c r="J206" s="334"/>
      <c r="K206" s="334"/>
      <c r="L206" s="334"/>
      <c r="M206" s="334"/>
      <c r="N206" s="334"/>
      <c r="O206" s="300"/>
      <c r="P206" s="334"/>
      <c r="Q206" s="334"/>
      <c r="R206" s="334"/>
      <c r="S206" s="350"/>
      <c r="T206" s="350"/>
      <c r="U206" s="350"/>
      <c r="V206" s="350"/>
      <c r="W206" s="334"/>
      <c r="X206" s="334"/>
      <c r="Y206" s="351"/>
      <c r="Z206" s="351"/>
      <c r="AA206" s="351"/>
      <c r="AB206" s="351"/>
      <c r="AC206" s="351"/>
      <c r="AD206" s="351"/>
      <c r="AE206" s="351"/>
      <c r="AF206" s="351"/>
      <c r="AG206" s="351"/>
      <c r="AH206" s="351"/>
      <c r="AI206" s="351"/>
      <c r="AJ206" s="351"/>
      <c r="AK206" s="351"/>
      <c r="AL206" s="351"/>
      <c r="AM206" s="407">
        <f>AM204-AM205</f>
        <v>0</v>
      </c>
    </row>
    <row r="207" spans="2:39" ht="15.5">
      <c r="B207" s="324"/>
      <c r="C207" s="350"/>
      <c r="D207" s="350"/>
      <c r="E207" s="334"/>
      <c r="F207" s="334"/>
      <c r="G207" s="334"/>
      <c r="H207" s="334"/>
      <c r="I207" s="334"/>
      <c r="J207" s="334"/>
      <c r="K207" s="334"/>
      <c r="L207" s="334"/>
      <c r="M207" s="334"/>
      <c r="N207" s="334"/>
      <c r="O207" s="300"/>
      <c r="P207" s="334"/>
      <c r="Q207" s="334"/>
      <c r="R207" s="334"/>
      <c r="S207" s="350"/>
      <c r="T207" s="345"/>
      <c r="U207" s="350"/>
      <c r="V207" s="350"/>
      <c r="W207" s="334"/>
      <c r="X207" s="334"/>
      <c r="Y207" s="352"/>
      <c r="Z207" s="352"/>
      <c r="AA207" s="352"/>
      <c r="AB207" s="352"/>
      <c r="AC207" s="352"/>
      <c r="AD207" s="352"/>
      <c r="AE207" s="352"/>
      <c r="AF207" s="352"/>
      <c r="AG207" s="352"/>
      <c r="AH207" s="352"/>
      <c r="AI207" s="352"/>
      <c r="AJ207" s="352"/>
      <c r="AK207" s="352"/>
      <c r="AL207" s="352"/>
      <c r="AM207" s="348"/>
    </row>
    <row r="208" spans="2:39" ht="15.5">
      <c r="B208" s="294" t="s">
        <v>144</v>
      </c>
      <c r="C208" s="304"/>
      <c r="D208" s="279"/>
      <c r="E208" s="279"/>
      <c r="F208" s="279"/>
      <c r="G208" s="279"/>
      <c r="H208" s="279"/>
      <c r="I208" s="279"/>
      <c r="J208" s="279"/>
      <c r="K208" s="279"/>
      <c r="L208" s="279"/>
      <c r="M208" s="279"/>
      <c r="N208" s="279"/>
      <c r="O208" s="357"/>
      <c r="P208" s="279"/>
      <c r="Q208" s="279"/>
      <c r="R208" s="279"/>
      <c r="S208" s="304"/>
      <c r="T208" s="309"/>
      <c r="U208" s="309"/>
      <c r="V208" s="279"/>
      <c r="W208" s="279"/>
      <c r="X208" s="309"/>
      <c r="Y208" s="291">
        <f>SUMPRODUCT(E38:E193,Y38:Y193)</f>
        <v>0</v>
      </c>
      <c r="Z208" s="291">
        <f>SUMPRODUCT(E38:E193,Z38:Z193)</f>
        <v>0</v>
      </c>
      <c r="AA208" s="291">
        <f>IF(AA36="kw",SUMPRODUCT(N38:N193,P38:P193,AA38:AA193),SUMPRODUCT(E38:E193,AA38:AA193))</f>
        <v>0</v>
      </c>
      <c r="AB208" s="291">
        <f>IF(AB36="kw",SUMPRODUCT(N38:N193,P38:P193,AB38:AB193),SUMPRODUCT(E38:E193,AB38:AB193))</f>
        <v>0</v>
      </c>
      <c r="AC208" s="291">
        <f>IF(AC36="kw",SUMPRODUCT(N38:N193,P38:P193,AC38:AC193),SUMPRODUCT(E38:E193,AC38:AC193))</f>
        <v>0</v>
      </c>
      <c r="AD208" s="291">
        <f>IF(AD36="kw",SUMPRODUCT(N38:N193,P38:P193,AD38:AD193),SUMPRODUCT(E38:E193,AD38:AD193))</f>
        <v>0</v>
      </c>
      <c r="AE208" s="291">
        <f>IF(AE36="kw",SUMPRODUCT(N38:N193,P38:P193,AE38:AE193),SUMPRODUCT(E38:E193,AE38:AE193))</f>
        <v>0</v>
      </c>
      <c r="AF208" s="291">
        <f>IF(AF36="kw",SUMPRODUCT(N38:N193,P38:P193,AF38:AF193),SUMPRODUCT(E38:E193,AF38:AF193))</f>
        <v>0</v>
      </c>
      <c r="AG208" s="291">
        <f>IF(AG36="kw",SUMPRODUCT(N38:N193,P38:P193,AG38:AG193),SUMPRODUCT(E38:E193,AG38:AG193))</f>
        <v>0</v>
      </c>
      <c r="AH208" s="291">
        <f>IF(AH36="kw",SUMPRODUCT(N38:N193,P38:P193,AH38:AH193),SUMPRODUCT(E38:E193,AH38:AH193))</f>
        <v>0</v>
      </c>
      <c r="AI208" s="291">
        <f>IF(AI36="kw",SUMPRODUCT(N38:N193,P38:P193,AI38:AI193),SUMPRODUCT(E38:E193,AI38:AI193))</f>
        <v>0</v>
      </c>
      <c r="AJ208" s="291">
        <f>IF(AJ36="kw",SUMPRODUCT(N38:N193,P38:P193,AJ38:AJ193),SUMPRODUCT(E38:E193,AJ38:AJ193))</f>
        <v>0</v>
      </c>
      <c r="AK208" s="291">
        <f>IF(AK36="kw",SUMPRODUCT(N38:N193,P38:P193,AK38:AK193),SUMPRODUCT(E38:E193,AK38:AK193))</f>
        <v>0</v>
      </c>
      <c r="AL208" s="291">
        <f>IF(AL36="kw",SUMPRODUCT(N38:N193,P38:P193,AL38:AL193),SUMPRODUCT(E38:E193,AL38:AL193))</f>
        <v>0</v>
      </c>
      <c r="AM208" s="348"/>
    </row>
    <row r="209" spans="1:39" ht="15.5">
      <c r="B209" s="294" t="s">
        <v>145</v>
      </c>
      <c r="C209" s="304"/>
      <c r="D209" s="279"/>
      <c r="E209" s="279"/>
      <c r="F209" s="279"/>
      <c r="G209" s="279"/>
      <c r="H209" s="279"/>
      <c r="I209" s="279"/>
      <c r="J209" s="279"/>
      <c r="K209" s="279"/>
      <c r="L209" s="279"/>
      <c r="M209" s="279"/>
      <c r="N209" s="279"/>
      <c r="O209" s="357"/>
      <c r="P209" s="279"/>
      <c r="Q209" s="279"/>
      <c r="R209" s="279"/>
      <c r="S209" s="304"/>
      <c r="T209" s="309"/>
      <c r="U209" s="309"/>
      <c r="V209" s="279"/>
      <c r="W209" s="279"/>
      <c r="X209" s="309"/>
      <c r="Y209" s="291">
        <f>SUMPRODUCT(F38:F193,Y38:Y193)</f>
        <v>0</v>
      </c>
      <c r="Z209" s="291">
        <f>SUMPRODUCT(F38:F193,Z38:Z193)</f>
        <v>0</v>
      </c>
      <c r="AA209" s="291">
        <f>IF(AA36="kw",SUMPRODUCT(N38:N193,Q38:Q193,AA38:AA193),SUMPRODUCT(F38:F193,AA38:AA193))</f>
        <v>0</v>
      </c>
      <c r="AB209" s="291">
        <f>IF(AB36="kw",SUMPRODUCT(N38:N193,Q38:Q193,AB38:AB193),SUMPRODUCT(F38:F193,AB38:AB193))</f>
        <v>0</v>
      </c>
      <c r="AC209" s="291">
        <f>IF(AC36="kw",SUMPRODUCT(N38:N193,Q38:Q193,AC38:AC193),SUMPRODUCT(F38:F193,AC38:AC193))</f>
        <v>0</v>
      </c>
      <c r="AD209" s="291">
        <f>IF(AD36="kw",SUMPRODUCT(N38:N193,Q38:Q193,AD38:AD193),SUMPRODUCT(F38:F193,AD38:AD193))</f>
        <v>0</v>
      </c>
      <c r="AE209" s="291">
        <f>IF(AE36="kw",SUMPRODUCT(N38:N193,Q38:Q193,AE38:AE193),SUMPRODUCT(F38:F193,AE38:AE193))</f>
        <v>0</v>
      </c>
      <c r="AF209" s="291">
        <f>IF(AF36="kw",SUMPRODUCT(N38:N193,Q38:Q193,AF38:AF193),SUMPRODUCT(F38:F193,AF38:AF193))</f>
        <v>0</v>
      </c>
      <c r="AG209" s="291">
        <f>IF(AG36="kw",SUMPRODUCT(N38:N193,Q38:Q193,AG38:AG193),SUMPRODUCT(F38:F193,AG38:AG193))</f>
        <v>0</v>
      </c>
      <c r="AH209" s="291">
        <f>IF(AH36="kw",SUMPRODUCT(N38:N193,Q38:Q193,AH38:AH193),SUMPRODUCT(F38:F193,AH38:AH193))</f>
        <v>0</v>
      </c>
      <c r="AI209" s="291">
        <f>IF(AI36="kw",SUMPRODUCT(N38:N193,Q38:Q193,AI38:AI193),SUMPRODUCT(F38:F193,AI38:AI193))</f>
        <v>0</v>
      </c>
      <c r="AJ209" s="291">
        <f>IF(AJ36="kw",SUMPRODUCT(N38:N193,Q38:Q193,AJ38:AJ193),SUMPRODUCT(F38:F193,AJ38:AJ193))</f>
        <v>0</v>
      </c>
      <c r="AK209" s="291">
        <f>IF(AK36="kw",SUMPRODUCT(N38:N193,Q38:Q193,AK38:AK193),SUMPRODUCT(F38:F193,AK38:AK193))</f>
        <v>0</v>
      </c>
      <c r="AL209" s="291">
        <f>IF(AL36="kw",SUMPRODUCT(N38:N193,Q38:Q193,AL38:AL193),SUMPRODUCT(F38:F193,AL38:AL193))</f>
        <v>0</v>
      </c>
      <c r="AM209" s="337"/>
    </row>
    <row r="210" spans="1:39" ht="15.5">
      <c r="B210" s="294" t="s">
        <v>146</v>
      </c>
      <c r="C210" s="304"/>
      <c r="D210" s="279"/>
      <c r="E210" s="279"/>
      <c r="F210" s="279"/>
      <c r="G210" s="279"/>
      <c r="H210" s="279"/>
      <c r="I210" s="279"/>
      <c r="J210" s="279"/>
      <c r="K210" s="279"/>
      <c r="L210" s="279"/>
      <c r="M210" s="279"/>
      <c r="N210" s="279"/>
      <c r="O210" s="357"/>
      <c r="P210" s="279"/>
      <c r="Q210" s="279"/>
      <c r="R210" s="279"/>
      <c r="S210" s="304"/>
      <c r="T210" s="309"/>
      <c r="U210" s="309"/>
      <c r="V210" s="279"/>
      <c r="W210" s="279"/>
      <c r="X210" s="309"/>
      <c r="Y210" s="291">
        <f>SUMPRODUCT(G38:G193,Y38:Y193)</f>
        <v>1676233</v>
      </c>
      <c r="Z210" s="291">
        <f>SUMPRODUCT(G38:G193,Z38:Z193)</f>
        <v>1792707.6</v>
      </c>
      <c r="AA210" s="291">
        <f>IF(AA36="kw",SUMPRODUCT(N38:N193,R38:R193,AA38:AA193),SUMPRODUCT(G38:G193,AA38:AA193))</f>
        <v>5234.5200000000004</v>
      </c>
      <c r="AB210" s="291">
        <f>IF(AB36="kw",SUMPRODUCT(N38:N193,R38:R193,AB38:AB193),SUMPRODUCT(G38:G193,AB38:AB193))</f>
        <v>12.600000000000001</v>
      </c>
      <c r="AC210" s="291">
        <f>IF(AC36="kw",SUMPRODUCT(N38:N193,R38:R193,AC38:AC193),SUMPRODUCT(G38:G193,AC38:AC193))</f>
        <v>2484.48</v>
      </c>
      <c r="AD210" s="291">
        <f>IF(AD36="kw",SUMPRODUCT(N38:N193,R38:R193,AD38:AD193),SUMPRODUCT(G38:G193,AD38:AD193))</f>
        <v>0</v>
      </c>
      <c r="AE210" s="291">
        <f>IF(AE36="kw",SUMPRODUCT(N38:N193,R38:R193,AE38:AE193),SUMPRODUCT(G38:G193,AE38:AE193))</f>
        <v>0</v>
      </c>
      <c r="AF210" s="291">
        <f>IF(AF36="kw",SUMPRODUCT(N38:N193,R38:R193,AF38:AF193),SUMPRODUCT(G38:G193,AF38:AF193))</f>
        <v>0</v>
      </c>
      <c r="AG210" s="291">
        <f>IF(AG36="kw",SUMPRODUCT(N38:N193,R38:R193,AG38:AG193),SUMPRODUCT(G38:G193,AG38:AG193))</f>
        <v>0</v>
      </c>
      <c r="AH210" s="291">
        <f>IF(AH36="kw",SUMPRODUCT(N38:N193,R38:R193,AH38:AH193),SUMPRODUCT(G38:G193,AH38:AH193))</f>
        <v>0</v>
      </c>
      <c r="AI210" s="291">
        <f>IF(AI36="kw",SUMPRODUCT(N38:N193,R38:R193,AI38:AI193),SUMPRODUCT(G38:G193,AI38:AI193))</f>
        <v>0</v>
      </c>
      <c r="AJ210" s="291">
        <f>IF(AJ36="kw",SUMPRODUCT(N38:N193,R38:R193,AJ38:AJ193),SUMPRODUCT(G38:G193,AJ38:AJ193))</f>
        <v>0</v>
      </c>
      <c r="AK210" s="291">
        <f>IF(AK36="kw",SUMPRODUCT(N38:N193,R38:R193,AK38:AK193),SUMPRODUCT(G38:G193,AK38:AK193))</f>
        <v>0</v>
      </c>
      <c r="AL210" s="291">
        <f>IF(AL36="kw",SUMPRODUCT(N38:N193,R38:R193,AL38:AL193),SUMPRODUCT(G38:G193,AL38:AL193))</f>
        <v>0</v>
      </c>
      <c r="AM210" s="337"/>
    </row>
    <row r="211" spans="1:39" ht="15.5">
      <c r="B211" s="294" t="s">
        <v>147</v>
      </c>
      <c r="C211" s="304"/>
      <c r="D211" s="279"/>
      <c r="E211" s="279"/>
      <c r="F211" s="279"/>
      <c r="G211" s="279"/>
      <c r="H211" s="279"/>
      <c r="I211" s="279"/>
      <c r="J211" s="279"/>
      <c r="K211" s="279"/>
      <c r="L211" s="279"/>
      <c r="M211" s="279"/>
      <c r="N211" s="279"/>
      <c r="O211" s="357"/>
      <c r="P211" s="279"/>
      <c r="Q211" s="279"/>
      <c r="R211" s="279"/>
      <c r="S211" s="304"/>
      <c r="T211" s="309"/>
      <c r="U211" s="309"/>
      <c r="V211" s="279"/>
      <c r="W211" s="279"/>
      <c r="X211" s="309"/>
      <c r="Y211" s="291">
        <f>SUMPRODUCT(H38:H193,Y38:Y193)</f>
        <v>0</v>
      </c>
      <c r="Z211" s="291">
        <f>SUMPRODUCT(H38:H193,Z38:Z193)</f>
        <v>0</v>
      </c>
      <c r="AA211" s="291">
        <f>IF(AA36="kw",SUMPRODUCT(N38:N193,S38:S193,AA38:AA193),SUMPRODUCT(H38:H193,AA38:AA193))</f>
        <v>0</v>
      </c>
      <c r="AB211" s="291">
        <f>IF(AB36="kw",SUMPRODUCT(N38:N193,S38:S193,AB38:AB193),SUMPRODUCT(H38:H193,AB38:AB193))</f>
        <v>0</v>
      </c>
      <c r="AC211" s="291">
        <f>IF(AC36="kw",SUMPRODUCT(N38:N193,S38:S193,AC38:AC193),SUMPRODUCT(H38:H193,AC38:AC193))</f>
        <v>0</v>
      </c>
      <c r="AD211" s="291">
        <f>IF(AD36="kw",SUMPRODUCT(N38:N193,S38:S193,AD38:AD193),SUMPRODUCT(H38:H193,AD38:AD193))</f>
        <v>0</v>
      </c>
      <c r="AE211" s="291">
        <f>IF(AE36="kw",SUMPRODUCT(N38:N193,S38:S193,AE38:AE193),SUMPRODUCT(H38:H193,AE38:AE193))</f>
        <v>0</v>
      </c>
      <c r="AF211" s="291">
        <f>IF(AF36="kw",SUMPRODUCT(N38:N193,S38:S193,AF38:AF193),SUMPRODUCT(H38:H193,AF38:AF193))</f>
        <v>0</v>
      </c>
      <c r="AG211" s="291">
        <f>IF(AG36="kw",SUMPRODUCT(N38:N193,S38:S193,AG38:AG193),SUMPRODUCT(H38:H193,AG38:AG193))</f>
        <v>0</v>
      </c>
      <c r="AH211" s="291">
        <f>IF(AH36="kw",SUMPRODUCT(N38:N193,S38:S193,AH38:AH193),SUMPRODUCT(H38:H193,AH38:AH193))</f>
        <v>0</v>
      </c>
      <c r="AI211" s="291">
        <f>IF(AI36="kw",SUMPRODUCT(N38:N193,S38:S193,AI38:AI193),SUMPRODUCT(H38:H193,AI38:AI193))</f>
        <v>0</v>
      </c>
      <c r="AJ211" s="291">
        <f>IF(AJ36="kw",SUMPRODUCT(N38:N193,S38:S193,AJ38:AJ193),SUMPRODUCT(H38:H193,AJ38:AJ193))</f>
        <v>0</v>
      </c>
      <c r="AK211" s="291">
        <f>IF(AK36="kw",SUMPRODUCT(N38:N193,S38:S193,AK38:AK193),SUMPRODUCT(H38:H193,AK38:AK193))</f>
        <v>0</v>
      </c>
      <c r="AL211" s="291">
        <f>IF(AL36="kw",SUMPRODUCT(N38:N193,S38:S193,AL38:AL193),SUMPRODUCT(H38:H193,AL38:AL193))</f>
        <v>0</v>
      </c>
      <c r="AM211" s="337"/>
    </row>
    <row r="212" spans="1:39" ht="15.5">
      <c r="B212" s="437" t="s">
        <v>148</v>
      </c>
      <c r="C212" s="364"/>
      <c r="D212" s="384"/>
      <c r="E212" s="384"/>
      <c r="F212" s="384"/>
      <c r="G212" s="384"/>
      <c r="H212" s="384"/>
      <c r="I212" s="384"/>
      <c r="J212" s="384"/>
      <c r="K212" s="384"/>
      <c r="L212" s="384"/>
      <c r="M212" s="384"/>
      <c r="N212" s="384"/>
      <c r="O212" s="383"/>
      <c r="P212" s="384"/>
      <c r="Q212" s="384"/>
      <c r="R212" s="384"/>
      <c r="S212" s="364"/>
      <c r="T212" s="385"/>
      <c r="U212" s="385"/>
      <c r="V212" s="384"/>
      <c r="W212" s="384"/>
      <c r="X212" s="385"/>
      <c r="Y212" s="326">
        <f>SUMPRODUCT(I38:I193,Y38:Y193)</f>
        <v>0</v>
      </c>
      <c r="Z212" s="326">
        <f>SUMPRODUCT(I38:I193,Z38:Z193)</f>
        <v>0</v>
      </c>
      <c r="AA212" s="326">
        <f>IF(AA36="kw",SUMPRODUCT(N38:N193,T38:T193,AA38:AA193),SUMPRODUCT(I38:I193,AA38:AA193))</f>
        <v>0</v>
      </c>
      <c r="AB212" s="326">
        <f>IF(AB36="kw",SUMPRODUCT(N38:N193,T38:T193,AB38:AB193),SUMPRODUCT(I38:I193,AB38:AB193))</f>
        <v>0</v>
      </c>
      <c r="AC212" s="326">
        <f>IF(AC36="kw",SUMPRODUCT(N38:N193,T38:T193,AC38:AC193),SUMPRODUCT(I38:I193,AC38:AC193))</f>
        <v>0</v>
      </c>
      <c r="AD212" s="326">
        <f>IF(AD36="kw",SUMPRODUCT(N38:N193,T38:T193,AD38:AD193),SUMPRODUCT(I38:I193,AD38:AD193))</f>
        <v>0</v>
      </c>
      <c r="AE212" s="326">
        <f>IF(AE36="kw",SUMPRODUCT(N38:N193,T38:T193,AE38:AE193),SUMPRODUCT(I38:I193,AE38:AE193))</f>
        <v>0</v>
      </c>
      <c r="AF212" s="326">
        <f>IF(AF36="kw",SUMPRODUCT(N38:N193,T38:T193,AF38:AF193),SUMPRODUCT(I38:I193,AF38:AF193))</f>
        <v>0</v>
      </c>
      <c r="AG212" s="326">
        <f>IF(AG36="kw",SUMPRODUCT(N38:N193,T38:T193,AG38:AG193),SUMPRODUCT(I38:I193,AG38:AG193))</f>
        <v>0</v>
      </c>
      <c r="AH212" s="326">
        <f>IF(AH36="kw",SUMPRODUCT(N38:N193,T38:T193,AH38:AH193),SUMPRODUCT(I38:I193,AH38:AH193))</f>
        <v>0</v>
      </c>
      <c r="AI212" s="326">
        <f>IF(AI36="kw",SUMPRODUCT(N38:N193,T38:T193,AI38:AI193),SUMPRODUCT(I38:I193,AI38:AI193))</f>
        <v>0</v>
      </c>
      <c r="AJ212" s="326">
        <f>IF(AJ36="kw",SUMPRODUCT(N38:N193,T38:T193,AJ38:AJ193),SUMPRODUCT(I38:I193,AJ38:AJ193))</f>
        <v>0</v>
      </c>
      <c r="AK212" s="326">
        <f>IF(AK36="kw",SUMPRODUCT(N38:N193,T38:T193,AK38:AK193),SUMPRODUCT(I38:I193,AK38:AK193))</f>
        <v>0</v>
      </c>
      <c r="AL212" s="326">
        <f>IF(AL36="kw",SUMPRODUCT(N38:N193,T38:T193,AL38:AL193),SUMPRODUCT(I38:I193,AL38:AL193))</f>
        <v>0</v>
      </c>
      <c r="AM212" s="386"/>
    </row>
    <row r="213" spans="1:39" ht="20.25" customHeight="1">
      <c r="B213" s="368" t="s">
        <v>583</v>
      </c>
      <c r="C213" s="387"/>
      <c r="D213" s="388"/>
      <c r="E213" s="388"/>
      <c r="F213" s="388"/>
      <c r="G213" s="388"/>
      <c r="H213" s="388"/>
      <c r="I213" s="388"/>
      <c r="J213" s="388"/>
      <c r="K213" s="388"/>
      <c r="L213" s="388"/>
      <c r="M213" s="388"/>
      <c r="N213" s="388"/>
      <c r="O213" s="388"/>
      <c r="P213" s="388"/>
      <c r="Q213" s="388"/>
      <c r="R213" s="388"/>
      <c r="S213" s="371"/>
      <c r="T213" s="372"/>
      <c r="U213" s="388"/>
      <c r="V213" s="388"/>
      <c r="W213" s="388"/>
      <c r="X213" s="388"/>
      <c r="Y213" s="409"/>
      <c r="Z213" s="409"/>
      <c r="AA213" s="409"/>
      <c r="AB213" s="409"/>
      <c r="AC213" s="409"/>
      <c r="AD213" s="409"/>
      <c r="AE213" s="409"/>
      <c r="AF213" s="409"/>
      <c r="AG213" s="409"/>
      <c r="AH213" s="409"/>
      <c r="AI213" s="409"/>
      <c r="AJ213" s="409"/>
      <c r="AK213" s="409"/>
      <c r="AL213" s="409"/>
      <c r="AM213" s="389"/>
    </row>
    <row r="214" spans="1:39" ht="15.5">
      <c r="B214" s="438"/>
    </row>
    <row r="215" spans="1:39" ht="15.5">
      <c r="B215" s="438"/>
    </row>
    <row r="216" spans="1:39" ht="15.5">
      <c r="B216" s="280" t="s">
        <v>273</v>
      </c>
      <c r="C216" s="281"/>
      <c r="D216" s="586" t="s">
        <v>525</v>
      </c>
      <c r="E216" s="253"/>
      <c r="F216" s="586"/>
      <c r="G216" s="253"/>
      <c r="H216" s="253"/>
      <c r="I216" s="253"/>
      <c r="J216" s="253"/>
      <c r="K216" s="253"/>
      <c r="L216" s="253"/>
      <c r="M216" s="253"/>
      <c r="N216" s="253"/>
      <c r="O216" s="281"/>
      <c r="P216" s="253"/>
      <c r="Q216" s="253"/>
      <c r="R216" s="253"/>
      <c r="S216" s="253"/>
      <c r="T216" s="253"/>
      <c r="U216" s="253"/>
      <c r="V216" s="253"/>
      <c r="W216" s="253"/>
      <c r="X216" s="253"/>
      <c r="Y216" s="270"/>
      <c r="Z216" s="267"/>
      <c r="AA216" s="267"/>
      <c r="AB216" s="267"/>
      <c r="AC216" s="267"/>
      <c r="AD216" s="267"/>
      <c r="AE216" s="267"/>
      <c r="AF216" s="267"/>
      <c r="AG216" s="267"/>
      <c r="AH216" s="267"/>
      <c r="AI216" s="267"/>
      <c r="AJ216" s="267"/>
      <c r="AK216" s="267"/>
      <c r="AL216" s="267"/>
      <c r="AM216" s="282"/>
    </row>
    <row r="217" spans="1:39" ht="34.5" customHeight="1">
      <c r="B217" s="872" t="s">
        <v>211</v>
      </c>
      <c r="C217" s="874" t="s">
        <v>33</v>
      </c>
      <c r="D217" s="284" t="s">
        <v>421</v>
      </c>
      <c r="E217" s="876" t="s">
        <v>209</v>
      </c>
      <c r="F217" s="877"/>
      <c r="G217" s="877"/>
      <c r="H217" s="877"/>
      <c r="I217" s="877"/>
      <c r="J217" s="877"/>
      <c r="K217" s="877"/>
      <c r="L217" s="877"/>
      <c r="M217" s="878"/>
      <c r="N217" s="879" t="s">
        <v>213</v>
      </c>
      <c r="O217" s="284" t="s">
        <v>422</v>
      </c>
      <c r="P217" s="876" t="s">
        <v>212</v>
      </c>
      <c r="Q217" s="877"/>
      <c r="R217" s="877"/>
      <c r="S217" s="877"/>
      <c r="T217" s="877"/>
      <c r="U217" s="877"/>
      <c r="V217" s="877"/>
      <c r="W217" s="877"/>
      <c r="X217" s="878"/>
      <c r="Y217" s="869" t="s">
        <v>243</v>
      </c>
      <c r="Z217" s="870"/>
      <c r="AA217" s="870"/>
      <c r="AB217" s="870"/>
      <c r="AC217" s="870"/>
      <c r="AD217" s="870"/>
      <c r="AE217" s="870"/>
      <c r="AF217" s="870"/>
      <c r="AG217" s="870"/>
      <c r="AH217" s="870"/>
      <c r="AI217" s="870"/>
      <c r="AJ217" s="870"/>
      <c r="AK217" s="870"/>
      <c r="AL217" s="870"/>
      <c r="AM217" s="871"/>
    </row>
    <row r="218" spans="1:39" ht="60.75" customHeight="1">
      <c r="B218" s="873"/>
      <c r="C218" s="875"/>
      <c r="D218" s="285">
        <v>2016</v>
      </c>
      <c r="E218" s="285">
        <v>2017</v>
      </c>
      <c r="F218" s="285">
        <v>2018</v>
      </c>
      <c r="G218" s="285">
        <v>2019</v>
      </c>
      <c r="H218" s="285">
        <v>2020</v>
      </c>
      <c r="I218" s="285">
        <v>2021</v>
      </c>
      <c r="J218" s="285">
        <v>2022</v>
      </c>
      <c r="K218" s="285">
        <v>2023</v>
      </c>
      <c r="L218" s="285">
        <v>2024</v>
      </c>
      <c r="M218" s="285">
        <v>2025</v>
      </c>
      <c r="N218" s="880"/>
      <c r="O218" s="285">
        <v>2016</v>
      </c>
      <c r="P218" s="285">
        <v>2017</v>
      </c>
      <c r="Q218" s="285">
        <v>2018</v>
      </c>
      <c r="R218" s="285">
        <v>2019</v>
      </c>
      <c r="S218" s="285">
        <v>2020</v>
      </c>
      <c r="T218" s="285">
        <v>2021</v>
      </c>
      <c r="U218" s="285">
        <v>2022</v>
      </c>
      <c r="V218" s="285">
        <v>2023</v>
      </c>
      <c r="W218" s="285">
        <v>2024</v>
      </c>
      <c r="X218" s="285">
        <v>2025</v>
      </c>
      <c r="Y218" s="285" t="str">
        <f>'1.  LRAMVA Summary'!D52</f>
        <v>Residential</v>
      </c>
      <c r="Z218" s="285" t="str">
        <f>'1.  LRAMVA Summary'!E52</f>
        <v>GS&lt;50 kW</v>
      </c>
      <c r="AA218" s="285" t="str">
        <f>'1.  LRAMVA Summary'!F52</f>
        <v>GS&gt;50 kW - Thermal Demand Meter</v>
      </c>
      <c r="AB218" s="285" t="str">
        <f>'1.  LRAMVA Summary'!G52</f>
        <v>GS&gt;50 kW - Interval Meter</v>
      </c>
      <c r="AC218" s="285" t="str">
        <f>'1.  LRAMVA Summary'!H52</f>
        <v>Street Lighting</v>
      </c>
      <c r="AD218" s="285" t="str">
        <f>'1.  LRAMVA Summary'!I52</f>
        <v/>
      </c>
      <c r="AE218" s="285" t="str">
        <f>'1.  LRAMVA Summary'!J52</f>
        <v/>
      </c>
      <c r="AF218" s="285" t="str">
        <f>'1.  LRAMVA Summary'!K52</f>
        <v/>
      </c>
      <c r="AG218" s="285" t="str">
        <f>'1.  LRAMVA Summary'!L52</f>
        <v/>
      </c>
      <c r="AH218" s="285" t="str">
        <f>'1.  LRAMVA Summary'!M52</f>
        <v/>
      </c>
      <c r="AI218" s="285" t="str">
        <f>'1.  LRAMVA Summary'!N52</f>
        <v/>
      </c>
      <c r="AJ218" s="285" t="str">
        <f>'1.  LRAMVA Summary'!O52</f>
        <v/>
      </c>
      <c r="AK218" s="285" t="str">
        <f>'1.  LRAMVA Summary'!P52</f>
        <v/>
      </c>
      <c r="AL218" s="285" t="str">
        <f>'1.  LRAMVA Summary'!Q52</f>
        <v/>
      </c>
      <c r="AM218" s="287" t="str">
        <f>'1.  LRAMVA Summary'!R52</f>
        <v>Total</v>
      </c>
    </row>
    <row r="219" spans="1:39" ht="15.75" customHeight="1">
      <c r="B219" s="514" t="s">
        <v>503</v>
      </c>
      <c r="C219" s="289"/>
      <c r="D219" s="289"/>
      <c r="E219" s="289"/>
      <c r="F219" s="289"/>
      <c r="G219" s="289"/>
      <c r="H219" s="289"/>
      <c r="I219" s="289"/>
      <c r="J219" s="289"/>
      <c r="K219" s="289"/>
      <c r="L219" s="289"/>
      <c r="M219" s="289"/>
      <c r="N219" s="290"/>
      <c r="O219" s="289"/>
      <c r="P219" s="289"/>
      <c r="Q219" s="289"/>
      <c r="R219" s="289"/>
      <c r="S219" s="289"/>
      <c r="T219" s="289"/>
      <c r="U219" s="289"/>
      <c r="V219" s="289"/>
      <c r="W219" s="289"/>
      <c r="X219" s="289"/>
      <c r="Y219" s="762" t="str">
        <f>'[2]1.  LRAMVA Summary'!D43</f>
        <v>kWh</v>
      </c>
      <c r="Z219" s="762" t="str">
        <f>'[2]1.  LRAMVA Summary'!E43</f>
        <v>kWh</v>
      </c>
      <c r="AA219" s="762" t="str">
        <f>'[2]1.  LRAMVA Summary'!F43</f>
        <v>kW</v>
      </c>
      <c r="AB219" s="762" t="str">
        <f>'[2]1.  LRAMVA Summary'!G43</f>
        <v>kW</v>
      </c>
      <c r="AC219" s="291" t="str">
        <f>'1.  LRAMVA Summary'!H53</f>
        <v>KW</v>
      </c>
      <c r="AD219" s="291">
        <f>'1.  LRAMVA Summary'!I53</f>
        <v>0</v>
      </c>
      <c r="AE219" s="291">
        <f>'1.  LRAMVA Summary'!J53</f>
        <v>0</v>
      </c>
      <c r="AF219" s="291">
        <f>'1.  LRAMVA Summary'!K53</f>
        <v>0</v>
      </c>
      <c r="AG219" s="291">
        <f>'1.  LRAMVA Summary'!L53</f>
        <v>0</v>
      </c>
      <c r="AH219" s="291">
        <f>'1.  LRAMVA Summary'!M53</f>
        <v>0</v>
      </c>
      <c r="AI219" s="291">
        <f>'1.  LRAMVA Summary'!N53</f>
        <v>0</v>
      </c>
      <c r="AJ219" s="291">
        <f>'1.  LRAMVA Summary'!O53</f>
        <v>0</v>
      </c>
      <c r="AK219" s="291">
        <f>'1.  LRAMVA Summary'!P53</f>
        <v>0</v>
      </c>
      <c r="AL219" s="291">
        <f>'1.  LRAMVA Summary'!Q53</f>
        <v>0</v>
      </c>
      <c r="AM219" s="292"/>
    </row>
    <row r="220" spans="1:39" ht="15.5" outlineLevel="1">
      <c r="B220" s="288" t="s">
        <v>496</v>
      </c>
      <c r="C220" s="289"/>
      <c r="D220" s="289"/>
      <c r="E220" s="289"/>
      <c r="F220" s="289"/>
      <c r="G220" s="289"/>
      <c r="H220" s="289"/>
      <c r="I220" s="289"/>
      <c r="J220" s="289"/>
      <c r="K220" s="289"/>
      <c r="L220" s="289"/>
      <c r="M220" s="289"/>
      <c r="N220" s="290"/>
      <c r="O220" s="289"/>
      <c r="P220" s="289"/>
      <c r="Q220" s="289"/>
      <c r="R220" s="289"/>
      <c r="S220" s="289"/>
      <c r="T220" s="289"/>
      <c r="U220" s="289"/>
      <c r="V220" s="289"/>
      <c r="W220" s="289"/>
      <c r="X220" s="289"/>
      <c r="Y220" s="762"/>
      <c r="Z220" s="762"/>
      <c r="AA220" s="762"/>
      <c r="AB220" s="762"/>
      <c r="AC220" s="291"/>
      <c r="AD220" s="291"/>
      <c r="AE220" s="291"/>
      <c r="AF220" s="291"/>
      <c r="AG220" s="291"/>
      <c r="AH220" s="291"/>
      <c r="AI220" s="291"/>
      <c r="AJ220" s="291"/>
      <c r="AK220" s="291"/>
      <c r="AL220" s="291"/>
      <c r="AM220" s="292"/>
    </row>
    <row r="221" spans="1:39" ht="15.5" outlineLevel="1">
      <c r="A221" s="518">
        <v>1</v>
      </c>
      <c r="B221" s="516" t="s">
        <v>95</v>
      </c>
      <c r="C221" s="291" t="s">
        <v>25</v>
      </c>
      <c r="D221" s="295"/>
      <c r="E221" s="295"/>
      <c r="F221" s="295"/>
      <c r="G221" s="295"/>
      <c r="H221" s="295"/>
      <c r="I221" s="295"/>
      <c r="J221" s="295"/>
      <c r="K221" s="295"/>
      <c r="L221" s="295"/>
      <c r="M221" s="295"/>
      <c r="N221" s="291"/>
      <c r="O221" s="295"/>
      <c r="P221" s="295"/>
      <c r="Q221" s="295"/>
      <c r="R221" s="295"/>
      <c r="S221" s="295"/>
      <c r="T221" s="295"/>
      <c r="U221" s="295"/>
      <c r="V221" s="295"/>
      <c r="W221" s="295"/>
      <c r="X221" s="295"/>
      <c r="Y221" s="784"/>
      <c r="Z221" s="784"/>
      <c r="AA221" s="784"/>
      <c r="AB221" s="784"/>
      <c r="AC221" s="410"/>
      <c r="AD221" s="410"/>
      <c r="AE221" s="410"/>
      <c r="AF221" s="410"/>
      <c r="AG221" s="410"/>
      <c r="AH221" s="410"/>
      <c r="AI221" s="410"/>
      <c r="AJ221" s="410"/>
      <c r="AK221" s="410"/>
      <c r="AL221" s="410"/>
      <c r="AM221" s="296">
        <f>SUM(Y221:AL221)</f>
        <v>0</v>
      </c>
    </row>
    <row r="222" spans="1:39" ht="15.5" outlineLevel="1">
      <c r="B222" s="294" t="s">
        <v>289</v>
      </c>
      <c r="C222" s="291" t="s">
        <v>163</v>
      </c>
      <c r="D222" s="295"/>
      <c r="E222" s="295"/>
      <c r="F222" s="295"/>
      <c r="G222" s="295"/>
      <c r="H222" s="295"/>
      <c r="I222" s="295"/>
      <c r="J222" s="295"/>
      <c r="K222" s="295"/>
      <c r="L222" s="295"/>
      <c r="M222" s="295"/>
      <c r="N222" s="468"/>
      <c r="O222" s="295"/>
      <c r="P222" s="295"/>
      <c r="Q222" s="295"/>
      <c r="R222" s="295"/>
      <c r="S222" s="295"/>
      <c r="T222" s="295"/>
      <c r="U222" s="295"/>
      <c r="V222" s="295"/>
      <c r="W222" s="295"/>
      <c r="X222" s="295"/>
      <c r="Y222" s="411">
        <f t="shared" ref="Y222:AB222" si="435">Y221</f>
        <v>0</v>
      </c>
      <c r="Z222" s="411">
        <f t="shared" si="435"/>
        <v>0</v>
      </c>
      <c r="AA222" s="411">
        <f t="shared" si="435"/>
        <v>0</v>
      </c>
      <c r="AB222" s="411">
        <f t="shared" si="435"/>
        <v>0</v>
      </c>
      <c r="AC222" s="411">
        <f t="shared" ref="AC222" si="436">AC221</f>
        <v>0</v>
      </c>
      <c r="AD222" s="411">
        <f t="shared" ref="AD222" si="437">AD221</f>
        <v>0</v>
      </c>
      <c r="AE222" s="411">
        <f t="shared" ref="AE222" si="438">AE221</f>
        <v>0</v>
      </c>
      <c r="AF222" s="411">
        <f t="shared" ref="AF222" si="439">AF221</f>
        <v>0</v>
      </c>
      <c r="AG222" s="411">
        <f t="shared" ref="AG222" si="440">AG221</f>
        <v>0</v>
      </c>
      <c r="AH222" s="411">
        <f t="shared" ref="AH222" si="441">AH221</f>
        <v>0</v>
      </c>
      <c r="AI222" s="411">
        <f t="shared" ref="AI222" si="442">AI221</f>
        <v>0</v>
      </c>
      <c r="AJ222" s="411">
        <f t="shared" ref="AJ222" si="443">AJ221</f>
        <v>0</v>
      </c>
      <c r="AK222" s="411">
        <f t="shared" ref="AK222" si="444">AK221</f>
        <v>0</v>
      </c>
      <c r="AL222" s="411">
        <f t="shared" ref="AL222" si="445">AL221</f>
        <v>0</v>
      </c>
      <c r="AM222" s="297"/>
    </row>
    <row r="223" spans="1:39" ht="15.5" outlineLevel="1">
      <c r="B223" s="298"/>
      <c r="C223" s="299"/>
      <c r="D223" s="299"/>
      <c r="E223" s="299"/>
      <c r="F223" s="299"/>
      <c r="G223" s="299"/>
      <c r="H223" s="299"/>
      <c r="I223" s="299"/>
      <c r="J223" s="299"/>
      <c r="K223" s="299"/>
      <c r="L223" s="299"/>
      <c r="M223" s="299"/>
      <c r="N223" s="300"/>
      <c r="O223" s="299"/>
      <c r="P223" s="299"/>
      <c r="Q223" s="299"/>
      <c r="R223" s="299"/>
      <c r="S223" s="299"/>
      <c r="T223" s="299"/>
      <c r="U223" s="299"/>
      <c r="V223" s="299"/>
      <c r="W223" s="299"/>
      <c r="X223" s="299"/>
      <c r="Y223" s="765"/>
      <c r="Z223" s="789"/>
      <c r="AA223" s="789"/>
      <c r="AB223" s="789"/>
      <c r="AC223" s="413"/>
      <c r="AD223" s="413"/>
      <c r="AE223" s="413"/>
      <c r="AF223" s="413"/>
      <c r="AG223" s="413"/>
      <c r="AH223" s="413"/>
      <c r="AI223" s="413"/>
      <c r="AJ223" s="413"/>
      <c r="AK223" s="413"/>
      <c r="AL223" s="413"/>
      <c r="AM223" s="302"/>
    </row>
    <row r="224" spans="1:39" ht="15.5" outlineLevel="1">
      <c r="A224" s="518">
        <v>2</v>
      </c>
      <c r="B224" s="516" t="s">
        <v>96</v>
      </c>
      <c r="C224" s="291" t="s">
        <v>25</v>
      </c>
      <c r="D224" s="295"/>
      <c r="E224" s="295"/>
      <c r="F224" s="295"/>
      <c r="G224" s="295"/>
      <c r="H224" s="295"/>
      <c r="I224" s="295"/>
      <c r="J224" s="295"/>
      <c r="K224" s="295"/>
      <c r="L224" s="295"/>
      <c r="M224" s="295"/>
      <c r="N224" s="291"/>
      <c r="O224" s="295"/>
      <c r="P224" s="295"/>
      <c r="Q224" s="295"/>
      <c r="R224" s="295"/>
      <c r="S224" s="295"/>
      <c r="T224" s="295"/>
      <c r="U224" s="295"/>
      <c r="V224" s="295"/>
      <c r="W224" s="295"/>
      <c r="X224" s="295"/>
      <c r="Y224" s="784"/>
      <c r="Z224" s="784"/>
      <c r="AA224" s="784"/>
      <c r="AB224" s="784"/>
      <c r="AC224" s="410"/>
      <c r="AD224" s="410"/>
      <c r="AE224" s="410"/>
      <c r="AF224" s="410"/>
      <c r="AG224" s="410"/>
      <c r="AH224" s="410"/>
      <c r="AI224" s="410"/>
      <c r="AJ224" s="410"/>
      <c r="AK224" s="410"/>
      <c r="AL224" s="410"/>
      <c r="AM224" s="296">
        <f>SUM(Y224:AL224)</f>
        <v>0</v>
      </c>
    </row>
    <row r="225" spans="1:39" ht="15.5" outlineLevel="1">
      <c r="B225" s="294" t="s">
        <v>289</v>
      </c>
      <c r="C225" s="291" t="s">
        <v>163</v>
      </c>
      <c r="D225" s="295"/>
      <c r="E225" s="295"/>
      <c r="F225" s="295"/>
      <c r="G225" s="295"/>
      <c r="H225" s="295"/>
      <c r="I225" s="295"/>
      <c r="J225" s="295"/>
      <c r="K225" s="295"/>
      <c r="L225" s="295"/>
      <c r="M225" s="295"/>
      <c r="N225" s="468"/>
      <c r="O225" s="295"/>
      <c r="P225" s="295"/>
      <c r="Q225" s="295"/>
      <c r="R225" s="295"/>
      <c r="S225" s="295"/>
      <c r="T225" s="295"/>
      <c r="U225" s="295"/>
      <c r="V225" s="295"/>
      <c r="W225" s="295"/>
      <c r="X225" s="295"/>
      <c r="Y225" s="411">
        <f t="shared" ref="Y225:AB225" si="446">Y224</f>
        <v>0</v>
      </c>
      <c r="Z225" s="411">
        <f t="shared" si="446"/>
        <v>0</v>
      </c>
      <c r="AA225" s="411">
        <f t="shared" si="446"/>
        <v>0</v>
      </c>
      <c r="AB225" s="411">
        <f t="shared" si="446"/>
        <v>0</v>
      </c>
      <c r="AC225" s="411">
        <f t="shared" ref="AC225" si="447">AC224</f>
        <v>0</v>
      </c>
      <c r="AD225" s="411">
        <f t="shared" ref="AD225" si="448">AD224</f>
        <v>0</v>
      </c>
      <c r="AE225" s="411">
        <f t="shared" ref="AE225" si="449">AE224</f>
        <v>0</v>
      </c>
      <c r="AF225" s="411">
        <f t="shared" ref="AF225" si="450">AF224</f>
        <v>0</v>
      </c>
      <c r="AG225" s="411">
        <f t="shared" ref="AG225" si="451">AG224</f>
        <v>0</v>
      </c>
      <c r="AH225" s="411">
        <f t="shared" ref="AH225" si="452">AH224</f>
        <v>0</v>
      </c>
      <c r="AI225" s="411">
        <f t="shared" ref="AI225" si="453">AI224</f>
        <v>0</v>
      </c>
      <c r="AJ225" s="411">
        <f t="shared" ref="AJ225" si="454">AJ224</f>
        <v>0</v>
      </c>
      <c r="AK225" s="411">
        <f t="shared" ref="AK225" si="455">AK224</f>
        <v>0</v>
      </c>
      <c r="AL225" s="411">
        <f t="shared" ref="AL225" si="456">AL224</f>
        <v>0</v>
      </c>
      <c r="AM225" s="297"/>
    </row>
    <row r="226" spans="1:39" ht="15.5" outlineLevel="1">
      <c r="B226" s="298"/>
      <c r="C226" s="299"/>
      <c r="D226" s="304"/>
      <c r="E226" s="304"/>
      <c r="F226" s="304"/>
      <c r="G226" s="304"/>
      <c r="H226" s="304"/>
      <c r="I226" s="304"/>
      <c r="J226" s="304"/>
      <c r="K226" s="304"/>
      <c r="L226" s="304"/>
      <c r="M226" s="304"/>
      <c r="N226" s="300"/>
      <c r="O226" s="304"/>
      <c r="P226" s="304"/>
      <c r="Q226" s="304"/>
      <c r="R226" s="304"/>
      <c r="S226" s="304"/>
      <c r="T226" s="304"/>
      <c r="U226" s="304"/>
      <c r="V226" s="304"/>
      <c r="W226" s="304"/>
      <c r="X226" s="304"/>
      <c r="Y226" s="765"/>
      <c r="Z226" s="789"/>
      <c r="AA226" s="789"/>
      <c r="AB226" s="789"/>
      <c r="AC226" s="413"/>
      <c r="AD226" s="413"/>
      <c r="AE226" s="413"/>
      <c r="AF226" s="413"/>
      <c r="AG226" s="413"/>
      <c r="AH226" s="413"/>
      <c r="AI226" s="413"/>
      <c r="AJ226" s="413"/>
      <c r="AK226" s="413"/>
      <c r="AL226" s="413"/>
      <c r="AM226" s="302"/>
    </row>
    <row r="227" spans="1:39" ht="15.5" outlineLevel="1">
      <c r="A227" s="518">
        <v>3</v>
      </c>
      <c r="B227" s="516" t="s">
        <v>97</v>
      </c>
      <c r="C227" s="291" t="s">
        <v>25</v>
      </c>
      <c r="D227" s="295"/>
      <c r="E227" s="295"/>
      <c r="F227" s="295"/>
      <c r="G227" s="295"/>
      <c r="H227" s="295"/>
      <c r="I227" s="295"/>
      <c r="J227" s="295"/>
      <c r="K227" s="295"/>
      <c r="L227" s="295"/>
      <c r="M227" s="295"/>
      <c r="N227" s="291"/>
      <c r="O227" s="295"/>
      <c r="P227" s="295"/>
      <c r="Q227" s="295"/>
      <c r="R227" s="295"/>
      <c r="S227" s="295"/>
      <c r="T227" s="295"/>
      <c r="U227" s="295"/>
      <c r="V227" s="295"/>
      <c r="W227" s="295"/>
      <c r="X227" s="295"/>
      <c r="Y227" s="784"/>
      <c r="Z227" s="784"/>
      <c r="AA227" s="784"/>
      <c r="AB227" s="784"/>
      <c r="AC227" s="410"/>
      <c r="AD227" s="410"/>
      <c r="AE227" s="410"/>
      <c r="AF227" s="410"/>
      <c r="AG227" s="410"/>
      <c r="AH227" s="410"/>
      <c r="AI227" s="410"/>
      <c r="AJ227" s="410"/>
      <c r="AK227" s="410"/>
      <c r="AL227" s="410"/>
      <c r="AM227" s="296">
        <f>SUM(Y227:AL227)</f>
        <v>0</v>
      </c>
    </row>
    <row r="228" spans="1:39" ht="15.5" outlineLevel="1">
      <c r="B228" s="294" t="s">
        <v>289</v>
      </c>
      <c r="C228" s="291" t="s">
        <v>163</v>
      </c>
      <c r="D228" s="295"/>
      <c r="E228" s="295"/>
      <c r="F228" s="295"/>
      <c r="G228" s="295"/>
      <c r="H228" s="295"/>
      <c r="I228" s="295"/>
      <c r="J228" s="295"/>
      <c r="K228" s="295"/>
      <c r="L228" s="295"/>
      <c r="M228" s="295"/>
      <c r="N228" s="468"/>
      <c r="O228" s="295"/>
      <c r="P228" s="295"/>
      <c r="Q228" s="295"/>
      <c r="R228" s="295"/>
      <c r="S228" s="295"/>
      <c r="T228" s="295"/>
      <c r="U228" s="295"/>
      <c r="V228" s="295"/>
      <c r="W228" s="295"/>
      <c r="X228" s="295"/>
      <c r="Y228" s="411">
        <f t="shared" ref="Y228:AB228" si="457">Y227</f>
        <v>0</v>
      </c>
      <c r="Z228" s="411">
        <f t="shared" si="457"/>
        <v>0</v>
      </c>
      <c r="AA228" s="411">
        <f t="shared" si="457"/>
        <v>0</v>
      </c>
      <c r="AB228" s="411">
        <f t="shared" si="457"/>
        <v>0</v>
      </c>
      <c r="AC228" s="411">
        <f t="shared" ref="AC228" si="458">AC227</f>
        <v>0</v>
      </c>
      <c r="AD228" s="411">
        <f t="shared" ref="AD228" si="459">AD227</f>
        <v>0</v>
      </c>
      <c r="AE228" s="411">
        <f t="shared" ref="AE228" si="460">AE227</f>
        <v>0</v>
      </c>
      <c r="AF228" s="411">
        <f t="shared" ref="AF228" si="461">AF227</f>
        <v>0</v>
      </c>
      <c r="AG228" s="411">
        <f t="shared" ref="AG228" si="462">AG227</f>
        <v>0</v>
      </c>
      <c r="AH228" s="411">
        <f t="shared" ref="AH228" si="463">AH227</f>
        <v>0</v>
      </c>
      <c r="AI228" s="411">
        <f t="shared" ref="AI228" si="464">AI227</f>
        <v>0</v>
      </c>
      <c r="AJ228" s="411">
        <f t="shared" ref="AJ228" si="465">AJ227</f>
        <v>0</v>
      </c>
      <c r="AK228" s="411">
        <f t="shared" ref="AK228" si="466">AK227</f>
        <v>0</v>
      </c>
      <c r="AL228" s="411">
        <f t="shared" ref="AL228" si="467">AL227</f>
        <v>0</v>
      </c>
      <c r="AM228" s="297"/>
    </row>
    <row r="229" spans="1:39" ht="15.5" outlineLevel="1">
      <c r="B229" s="294"/>
      <c r="C229" s="305"/>
      <c r="D229" s="291"/>
      <c r="E229" s="291"/>
      <c r="F229" s="291"/>
      <c r="G229" s="291"/>
      <c r="H229" s="291"/>
      <c r="I229" s="291"/>
      <c r="J229" s="291"/>
      <c r="K229" s="291"/>
      <c r="L229" s="291"/>
      <c r="M229" s="291"/>
      <c r="N229" s="291"/>
      <c r="O229" s="291"/>
      <c r="P229" s="291"/>
      <c r="Q229" s="291"/>
      <c r="R229" s="291"/>
      <c r="S229" s="291"/>
      <c r="T229" s="291"/>
      <c r="U229" s="291"/>
      <c r="V229" s="291"/>
      <c r="W229" s="291"/>
      <c r="X229" s="291"/>
      <c r="Y229" s="765"/>
      <c r="Z229" s="789"/>
      <c r="AA229" s="789"/>
      <c r="AB229" s="789"/>
      <c r="AC229" s="412"/>
      <c r="AD229" s="412"/>
      <c r="AE229" s="412"/>
      <c r="AF229" s="412"/>
      <c r="AG229" s="412"/>
      <c r="AH229" s="412"/>
      <c r="AI229" s="412"/>
      <c r="AJ229" s="412"/>
      <c r="AK229" s="412"/>
      <c r="AL229" s="412"/>
      <c r="AM229" s="306"/>
    </row>
    <row r="230" spans="1:39" ht="15.5" outlineLevel="1">
      <c r="A230" s="518">
        <v>4</v>
      </c>
      <c r="B230" s="516" t="s">
        <v>673</v>
      </c>
      <c r="C230" s="291" t="s">
        <v>25</v>
      </c>
      <c r="D230" s="295"/>
      <c r="E230" s="295"/>
      <c r="F230" s="295"/>
      <c r="G230" s="295"/>
      <c r="H230" s="295"/>
      <c r="I230" s="295"/>
      <c r="J230" s="295"/>
      <c r="K230" s="295"/>
      <c r="L230" s="295"/>
      <c r="M230" s="295"/>
      <c r="N230" s="291"/>
      <c r="O230" s="295"/>
      <c r="P230" s="295"/>
      <c r="Q230" s="295"/>
      <c r="R230" s="295"/>
      <c r="S230" s="295"/>
      <c r="T230" s="295"/>
      <c r="U230" s="295"/>
      <c r="V230" s="295"/>
      <c r="W230" s="295"/>
      <c r="X230" s="295"/>
      <c r="Y230" s="784"/>
      <c r="Z230" s="784"/>
      <c r="AA230" s="784"/>
      <c r="AB230" s="784"/>
      <c r="AC230" s="410"/>
      <c r="AD230" s="410"/>
      <c r="AE230" s="410"/>
      <c r="AF230" s="410"/>
      <c r="AG230" s="410"/>
      <c r="AH230" s="410"/>
      <c r="AI230" s="410"/>
      <c r="AJ230" s="410"/>
      <c r="AK230" s="410"/>
      <c r="AL230" s="410"/>
      <c r="AM230" s="296">
        <f>SUM(Y230:AL230)</f>
        <v>0</v>
      </c>
    </row>
    <row r="231" spans="1:39" ht="15.5" outlineLevel="1">
      <c r="B231" s="294" t="s">
        <v>289</v>
      </c>
      <c r="C231" s="291" t="s">
        <v>163</v>
      </c>
      <c r="D231" s="295"/>
      <c r="E231" s="295"/>
      <c r="F231" s="295"/>
      <c r="G231" s="295"/>
      <c r="H231" s="295"/>
      <c r="I231" s="295"/>
      <c r="J231" s="295"/>
      <c r="K231" s="295"/>
      <c r="L231" s="295"/>
      <c r="M231" s="295"/>
      <c r="N231" s="468"/>
      <c r="O231" s="295"/>
      <c r="P231" s="295"/>
      <c r="Q231" s="295"/>
      <c r="R231" s="295"/>
      <c r="S231" s="295"/>
      <c r="T231" s="295"/>
      <c r="U231" s="295"/>
      <c r="V231" s="295"/>
      <c r="W231" s="295"/>
      <c r="X231" s="295"/>
      <c r="Y231" s="411">
        <f t="shared" ref="Y231:AB231" si="468">Y230</f>
        <v>0</v>
      </c>
      <c r="Z231" s="411">
        <f t="shared" si="468"/>
        <v>0</v>
      </c>
      <c r="AA231" s="411">
        <f t="shared" si="468"/>
        <v>0</v>
      </c>
      <c r="AB231" s="411">
        <f t="shared" si="468"/>
        <v>0</v>
      </c>
      <c r="AC231" s="411">
        <f t="shared" ref="AC231" si="469">AC230</f>
        <v>0</v>
      </c>
      <c r="AD231" s="411">
        <f t="shared" ref="AD231" si="470">AD230</f>
        <v>0</v>
      </c>
      <c r="AE231" s="411">
        <f t="shared" ref="AE231" si="471">AE230</f>
        <v>0</v>
      </c>
      <c r="AF231" s="411">
        <f t="shared" ref="AF231" si="472">AF230</f>
        <v>0</v>
      </c>
      <c r="AG231" s="411">
        <f t="shared" ref="AG231" si="473">AG230</f>
        <v>0</v>
      </c>
      <c r="AH231" s="411">
        <f t="shared" ref="AH231" si="474">AH230</f>
        <v>0</v>
      </c>
      <c r="AI231" s="411">
        <f t="shared" ref="AI231" si="475">AI230</f>
        <v>0</v>
      </c>
      <c r="AJ231" s="411">
        <f t="shared" ref="AJ231" si="476">AJ230</f>
        <v>0</v>
      </c>
      <c r="AK231" s="411">
        <f t="shared" ref="AK231" si="477">AK230</f>
        <v>0</v>
      </c>
      <c r="AL231" s="411">
        <f t="shared" ref="AL231" si="478">AL230</f>
        <v>0</v>
      </c>
      <c r="AM231" s="297"/>
    </row>
    <row r="232" spans="1:39" ht="15.5" outlineLevel="1">
      <c r="B232" s="294"/>
      <c r="C232" s="305"/>
      <c r="D232" s="304"/>
      <c r="E232" s="304"/>
      <c r="F232" s="304"/>
      <c r="G232" s="304"/>
      <c r="H232" s="304"/>
      <c r="I232" s="304"/>
      <c r="J232" s="304"/>
      <c r="K232" s="304"/>
      <c r="L232" s="304"/>
      <c r="M232" s="304"/>
      <c r="N232" s="291"/>
      <c r="O232" s="304"/>
      <c r="P232" s="304"/>
      <c r="Q232" s="304"/>
      <c r="R232" s="304"/>
      <c r="S232" s="304"/>
      <c r="T232" s="304"/>
      <c r="U232" s="304"/>
      <c r="V232" s="304"/>
      <c r="W232" s="304"/>
      <c r="X232" s="304"/>
      <c r="Y232" s="765"/>
      <c r="Z232" s="789"/>
      <c r="AA232" s="789"/>
      <c r="AB232" s="789"/>
      <c r="AC232" s="412"/>
      <c r="AD232" s="412"/>
      <c r="AE232" s="412"/>
      <c r="AF232" s="412"/>
      <c r="AG232" s="412"/>
      <c r="AH232" s="412"/>
      <c r="AI232" s="412"/>
      <c r="AJ232" s="412"/>
      <c r="AK232" s="412"/>
      <c r="AL232" s="412"/>
      <c r="AM232" s="306"/>
    </row>
    <row r="233" spans="1:39" ht="31" outlineLevel="1">
      <c r="A233" s="518">
        <v>5</v>
      </c>
      <c r="B233" s="516" t="s">
        <v>98</v>
      </c>
      <c r="C233" s="291" t="s">
        <v>25</v>
      </c>
      <c r="D233" s="295"/>
      <c r="E233" s="295"/>
      <c r="F233" s="295"/>
      <c r="G233" s="295"/>
      <c r="H233" s="295"/>
      <c r="I233" s="295"/>
      <c r="J233" s="295"/>
      <c r="K233" s="295"/>
      <c r="L233" s="295"/>
      <c r="M233" s="295"/>
      <c r="N233" s="291"/>
      <c r="O233" s="295"/>
      <c r="P233" s="295"/>
      <c r="Q233" s="295"/>
      <c r="R233" s="295"/>
      <c r="S233" s="295"/>
      <c r="T233" s="295"/>
      <c r="U233" s="295"/>
      <c r="V233" s="295"/>
      <c r="W233" s="295"/>
      <c r="X233" s="295"/>
      <c r="Y233" s="784"/>
      <c r="Z233" s="784"/>
      <c r="AA233" s="784"/>
      <c r="AB233" s="784"/>
      <c r="AC233" s="410"/>
      <c r="AD233" s="410"/>
      <c r="AE233" s="410"/>
      <c r="AF233" s="410"/>
      <c r="AG233" s="410"/>
      <c r="AH233" s="410"/>
      <c r="AI233" s="410"/>
      <c r="AJ233" s="410"/>
      <c r="AK233" s="410"/>
      <c r="AL233" s="410"/>
      <c r="AM233" s="296">
        <f>SUM(Y233:AL233)</f>
        <v>0</v>
      </c>
    </row>
    <row r="234" spans="1:39" ht="15.5" outlineLevel="1">
      <c r="B234" s="294" t="s">
        <v>289</v>
      </c>
      <c r="C234" s="291" t="s">
        <v>163</v>
      </c>
      <c r="D234" s="295"/>
      <c r="E234" s="295"/>
      <c r="F234" s="295"/>
      <c r="G234" s="295"/>
      <c r="H234" s="295"/>
      <c r="I234" s="295"/>
      <c r="J234" s="295"/>
      <c r="K234" s="295"/>
      <c r="L234" s="295"/>
      <c r="M234" s="295"/>
      <c r="N234" s="468"/>
      <c r="O234" s="295"/>
      <c r="P234" s="295"/>
      <c r="Q234" s="295"/>
      <c r="R234" s="295"/>
      <c r="S234" s="295"/>
      <c r="T234" s="295"/>
      <c r="U234" s="295"/>
      <c r="V234" s="295"/>
      <c r="W234" s="295"/>
      <c r="X234" s="295"/>
      <c r="Y234" s="411">
        <f t="shared" ref="Y234:AB234" si="479">Y233</f>
        <v>0</v>
      </c>
      <c r="Z234" s="411">
        <f t="shared" si="479"/>
        <v>0</v>
      </c>
      <c r="AA234" s="411">
        <f t="shared" si="479"/>
        <v>0</v>
      </c>
      <c r="AB234" s="411">
        <f t="shared" si="479"/>
        <v>0</v>
      </c>
      <c r="AC234" s="411">
        <f t="shared" ref="AC234" si="480">AC233</f>
        <v>0</v>
      </c>
      <c r="AD234" s="411">
        <f t="shared" ref="AD234" si="481">AD233</f>
        <v>0</v>
      </c>
      <c r="AE234" s="411">
        <f t="shared" ref="AE234" si="482">AE233</f>
        <v>0</v>
      </c>
      <c r="AF234" s="411">
        <f t="shared" ref="AF234" si="483">AF233</f>
        <v>0</v>
      </c>
      <c r="AG234" s="411">
        <f t="shared" ref="AG234" si="484">AG233</f>
        <v>0</v>
      </c>
      <c r="AH234" s="411">
        <f t="shared" ref="AH234" si="485">AH233</f>
        <v>0</v>
      </c>
      <c r="AI234" s="411">
        <f t="shared" ref="AI234" si="486">AI233</f>
        <v>0</v>
      </c>
      <c r="AJ234" s="411">
        <f t="shared" ref="AJ234" si="487">AJ233</f>
        <v>0</v>
      </c>
      <c r="AK234" s="411">
        <f t="shared" ref="AK234" si="488">AK233</f>
        <v>0</v>
      </c>
      <c r="AL234" s="411">
        <f t="shared" ref="AL234" si="489">AL233</f>
        <v>0</v>
      </c>
      <c r="AM234" s="297"/>
    </row>
    <row r="235" spans="1:39" ht="15.5" outlineLevel="1">
      <c r="B235" s="294"/>
      <c r="C235" s="291"/>
      <c r="D235" s="291"/>
      <c r="E235" s="291"/>
      <c r="F235" s="291"/>
      <c r="G235" s="291"/>
      <c r="H235" s="291"/>
      <c r="I235" s="291"/>
      <c r="J235" s="291"/>
      <c r="K235" s="291"/>
      <c r="L235" s="291"/>
      <c r="M235" s="291"/>
      <c r="N235" s="291"/>
      <c r="O235" s="291"/>
      <c r="P235" s="291"/>
      <c r="Q235" s="291"/>
      <c r="R235" s="291"/>
      <c r="S235" s="291"/>
      <c r="T235" s="291"/>
      <c r="U235" s="291"/>
      <c r="V235" s="291"/>
      <c r="W235" s="291"/>
      <c r="X235" s="291"/>
      <c r="Y235" s="765"/>
      <c r="Z235" s="792"/>
      <c r="AA235" s="792"/>
      <c r="AB235" s="792"/>
      <c r="AC235" s="423"/>
      <c r="AD235" s="423"/>
      <c r="AE235" s="423"/>
      <c r="AF235" s="423"/>
      <c r="AG235" s="423"/>
      <c r="AH235" s="423"/>
      <c r="AI235" s="423"/>
      <c r="AJ235" s="423"/>
      <c r="AK235" s="423"/>
      <c r="AL235" s="423"/>
      <c r="AM235" s="297"/>
    </row>
    <row r="236" spans="1:39" ht="15.5" outlineLevel="1">
      <c r="B236" s="319" t="s">
        <v>497</v>
      </c>
      <c r="C236" s="289"/>
      <c r="D236" s="289"/>
      <c r="E236" s="289"/>
      <c r="F236" s="289"/>
      <c r="G236" s="289"/>
      <c r="H236" s="289"/>
      <c r="I236" s="289"/>
      <c r="J236" s="289"/>
      <c r="K236" s="289"/>
      <c r="L236" s="289"/>
      <c r="M236" s="289"/>
      <c r="N236" s="290"/>
      <c r="O236" s="289"/>
      <c r="P236" s="289"/>
      <c r="Q236" s="289"/>
      <c r="R236" s="289"/>
      <c r="S236" s="289"/>
      <c r="T236" s="289"/>
      <c r="U236" s="289"/>
      <c r="V236" s="289"/>
      <c r="W236" s="289"/>
      <c r="X236" s="289"/>
      <c r="Y236" s="789"/>
      <c r="Z236" s="789"/>
      <c r="AA236" s="789"/>
      <c r="AB236" s="789"/>
      <c r="AC236" s="414"/>
      <c r="AD236" s="414"/>
      <c r="AE236" s="414"/>
      <c r="AF236" s="414"/>
      <c r="AG236" s="414"/>
      <c r="AH236" s="414"/>
      <c r="AI236" s="414"/>
      <c r="AJ236" s="414"/>
      <c r="AK236" s="414"/>
      <c r="AL236" s="414"/>
      <c r="AM236" s="292"/>
    </row>
    <row r="237" spans="1:39" ht="15.5" outlineLevel="1">
      <c r="A237" s="518">
        <v>6</v>
      </c>
      <c r="B237" s="516" t="s">
        <v>99</v>
      </c>
      <c r="C237" s="291" t="s">
        <v>25</v>
      </c>
      <c r="D237" s="295"/>
      <c r="E237" s="295"/>
      <c r="F237" s="295"/>
      <c r="G237" s="295"/>
      <c r="H237" s="295"/>
      <c r="I237" s="295"/>
      <c r="J237" s="295"/>
      <c r="K237" s="295"/>
      <c r="L237" s="295"/>
      <c r="M237" s="295"/>
      <c r="N237" s="295">
        <v>12</v>
      </c>
      <c r="O237" s="295"/>
      <c r="P237" s="295"/>
      <c r="Q237" s="295"/>
      <c r="R237" s="295"/>
      <c r="S237" s="295"/>
      <c r="T237" s="295"/>
      <c r="U237" s="295"/>
      <c r="V237" s="295"/>
      <c r="W237" s="295"/>
      <c r="X237" s="295"/>
      <c r="Y237" s="784"/>
      <c r="Z237" s="784"/>
      <c r="AA237" s="784"/>
      <c r="AB237" s="784"/>
      <c r="AC237" s="410"/>
      <c r="AD237" s="410"/>
      <c r="AE237" s="410"/>
      <c r="AF237" s="415"/>
      <c r="AG237" s="415"/>
      <c r="AH237" s="415"/>
      <c r="AI237" s="415"/>
      <c r="AJ237" s="415"/>
      <c r="AK237" s="415"/>
      <c r="AL237" s="415"/>
      <c r="AM237" s="296">
        <f>SUM(Y237:AL237)</f>
        <v>0</v>
      </c>
    </row>
    <row r="238" spans="1:39" ht="15.5" outlineLevel="1">
      <c r="B238" s="294" t="s">
        <v>289</v>
      </c>
      <c r="C238" s="291" t="s">
        <v>163</v>
      </c>
      <c r="D238" s="295"/>
      <c r="E238" s="295"/>
      <c r="F238" s="295"/>
      <c r="G238" s="295"/>
      <c r="H238" s="295"/>
      <c r="I238" s="295"/>
      <c r="J238" s="295"/>
      <c r="K238" s="295"/>
      <c r="L238" s="295"/>
      <c r="M238" s="295"/>
      <c r="N238" s="295">
        <f>N237</f>
        <v>12</v>
      </c>
      <c r="O238" s="295"/>
      <c r="P238" s="295"/>
      <c r="Q238" s="295"/>
      <c r="R238" s="295"/>
      <c r="S238" s="295"/>
      <c r="T238" s="295"/>
      <c r="U238" s="295"/>
      <c r="V238" s="295"/>
      <c r="W238" s="295"/>
      <c r="X238" s="295"/>
      <c r="Y238" s="411">
        <f t="shared" ref="Y238:AB238" si="490">Y237</f>
        <v>0</v>
      </c>
      <c r="Z238" s="411">
        <f t="shared" si="490"/>
        <v>0</v>
      </c>
      <c r="AA238" s="411">
        <f t="shared" si="490"/>
        <v>0</v>
      </c>
      <c r="AB238" s="411">
        <f t="shared" si="490"/>
        <v>0</v>
      </c>
      <c r="AC238" s="411">
        <f t="shared" ref="AC238" si="491">AC237</f>
        <v>0</v>
      </c>
      <c r="AD238" s="411">
        <f t="shared" ref="AD238" si="492">AD237</f>
        <v>0</v>
      </c>
      <c r="AE238" s="411">
        <f t="shared" ref="AE238" si="493">AE237</f>
        <v>0</v>
      </c>
      <c r="AF238" s="411">
        <f t="shared" ref="AF238" si="494">AF237</f>
        <v>0</v>
      </c>
      <c r="AG238" s="411">
        <f t="shared" ref="AG238" si="495">AG237</f>
        <v>0</v>
      </c>
      <c r="AH238" s="411">
        <f t="shared" ref="AH238" si="496">AH237</f>
        <v>0</v>
      </c>
      <c r="AI238" s="411">
        <f t="shared" ref="AI238" si="497">AI237</f>
        <v>0</v>
      </c>
      <c r="AJ238" s="411">
        <f t="shared" ref="AJ238" si="498">AJ237</f>
        <v>0</v>
      </c>
      <c r="AK238" s="411">
        <f t="shared" ref="AK238" si="499">AK237</f>
        <v>0</v>
      </c>
      <c r="AL238" s="411">
        <f t="shared" ref="AL238" si="500">AL237</f>
        <v>0</v>
      </c>
      <c r="AM238" s="311"/>
    </row>
    <row r="239" spans="1:39" ht="15.5" outlineLevel="1">
      <c r="B239" s="310"/>
      <c r="C239" s="312"/>
      <c r="D239" s="291"/>
      <c r="E239" s="291"/>
      <c r="F239" s="291"/>
      <c r="G239" s="291"/>
      <c r="H239" s="291"/>
      <c r="I239" s="291"/>
      <c r="J239" s="291"/>
      <c r="K239" s="291"/>
      <c r="L239" s="291"/>
      <c r="M239" s="291"/>
      <c r="N239" s="291"/>
      <c r="O239" s="291"/>
      <c r="P239" s="291"/>
      <c r="Q239" s="291"/>
      <c r="R239" s="291"/>
      <c r="S239" s="291"/>
      <c r="T239" s="291"/>
      <c r="U239" s="291"/>
      <c r="V239" s="291"/>
      <c r="W239" s="291"/>
      <c r="X239" s="291"/>
      <c r="Y239" s="765"/>
      <c r="Z239" s="792"/>
      <c r="AA239" s="792"/>
      <c r="AB239" s="792"/>
      <c r="AC239" s="416"/>
      <c r="AD239" s="416"/>
      <c r="AE239" s="416"/>
      <c r="AF239" s="416"/>
      <c r="AG239" s="416"/>
      <c r="AH239" s="416"/>
      <c r="AI239" s="416"/>
      <c r="AJ239" s="416"/>
      <c r="AK239" s="416"/>
      <c r="AL239" s="416"/>
      <c r="AM239" s="313"/>
    </row>
    <row r="240" spans="1:39" ht="31" outlineLevel="1">
      <c r="A240" s="518">
        <v>7</v>
      </c>
      <c r="B240" s="516" t="s">
        <v>100</v>
      </c>
      <c r="C240" s="291" t="s">
        <v>25</v>
      </c>
      <c r="D240" s="295"/>
      <c r="E240" s="295"/>
      <c r="F240" s="295"/>
      <c r="G240" s="295"/>
      <c r="H240" s="295"/>
      <c r="I240" s="295"/>
      <c r="J240" s="295"/>
      <c r="K240" s="295"/>
      <c r="L240" s="295"/>
      <c r="M240" s="295"/>
      <c r="N240" s="295">
        <v>12</v>
      </c>
      <c r="O240" s="295"/>
      <c r="P240" s="295"/>
      <c r="Q240" s="295"/>
      <c r="R240" s="295"/>
      <c r="S240" s="295"/>
      <c r="T240" s="295"/>
      <c r="U240" s="295"/>
      <c r="V240" s="295"/>
      <c r="W240" s="295"/>
      <c r="X240" s="295"/>
      <c r="Y240" s="784"/>
      <c r="Z240" s="784"/>
      <c r="AA240" s="784"/>
      <c r="AB240" s="784"/>
      <c r="AC240" s="410"/>
      <c r="AD240" s="410"/>
      <c r="AE240" s="410"/>
      <c r="AF240" s="415"/>
      <c r="AG240" s="415"/>
      <c r="AH240" s="415"/>
      <c r="AI240" s="415"/>
      <c r="AJ240" s="415"/>
      <c r="AK240" s="415"/>
      <c r="AL240" s="415"/>
      <c r="AM240" s="296">
        <f>SUM(Y240:AL240)</f>
        <v>0</v>
      </c>
    </row>
    <row r="241" spans="1:39" ht="15.5" outlineLevel="1">
      <c r="B241" s="294" t="s">
        <v>289</v>
      </c>
      <c r="C241" s="291" t="s">
        <v>163</v>
      </c>
      <c r="D241" s="295"/>
      <c r="E241" s="295"/>
      <c r="F241" s="295"/>
      <c r="G241" s="295"/>
      <c r="H241" s="295"/>
      <c r="I241" s="295"/>
      <c r="J241" s="295"/>
      <c r="K241" s="295"/>
      <c r="L241" s="295"/>
      <c r="M241" s="295"/>
      <c r="N241" s="295">
        <f>N240</f>
        <v>12</v>
      </c>
      <c r="O241" s="295"/>
      <c r="P241" s="295"/>
      <c r="Q241" s="295"/>
      <c r="R241" s="295"/>
      <c r="S241" s="295"/>
      <c r="T241" s="295"/>
      <c r="U241" s="295"/>
      <c r="V241" s="295"/>
      <c r="W241" s="295"/>
      <c r="X241" s="295"/>
      <c r="Y241" s="411">
        <f t="shared" ref="Y241:AB241" si="501">Y240</f>
        <v>0</v>
      </c>
      <c r="Z241" s="411">
        <f t="shared" si="501"/>
        <v>0</v>
      </c>
      <c r="AA241" s="411">
        <f t="shared" si="501"/>
        <v>0</v>
      </c>
      <c r="AB241" s="411">
        <f t="shared" si="501"/>
        <v>0</v>
      </c>
      <c r="AC241" s="411">
        <f t="shared" ref="AC241" si="502">AC240</f>
        <v>0</v>
      </c>
      <c r="AD241" s="411">
        <f t="shared" ref="AD241" si="503">AD240</f>
        <v>0</v>
      </c>
      <c r="AE241" s="411">
        <f t="shared" ref="AE241" si="504">AE240</f>
        <v>0</v>
      </c>
      <c r="AF241" s="411">
        <f t="shared" ref="AF241" si="505">AF240</f>
        <v>0</v>
      </c>
      <c r="AG241" s="411">
        <f t="shared" ref="AG241" si="506">AG240</f>
        <v>0</v>
      </c>
      <c r="AH241" s="411">
        <f t="shared" ref="AH241" si="507">AH240</f>
        <v>0</v>
      </c>
      <c r="AI241" s="411">
        <f t="shared" ref="AI241" si="508">AI240</f>
        <v>0</v>
      </c>
      <c r="AJ241" s="411">
        <f t="shared" ref="AJ241" si="509">AJ240</f>
        <v>0</v>
      </c>
      <c r="AK241" s="411">
        <f t="shared" ref="AK241" si="510">AK240</f>
        <v>0</v>
      </c>
      <c r="AL241" s="411">
        <f t="shared" ref="AL241" si="511">AL240</f>
        <v>0</v>
      </c>
      <c r="AM241" s="311"/>
    </row>
    <row r="242" spans="1:39" ht="15.5" outlineLevel="1">
      <c r="B242" s="314"/>
      <c r="C242" s="312"/>
      <c r="D242" s="291"/>
      <c r="E242" s="291"/>
      <c r="F242" s="291"/>
      <c r="G242" s="291"/>
      <c r="H242" s="291"/>
      <c r="I242" s="291"/>
      <c r="J242" s="291"/>
      <c r="K242" s="291"/>
      <c r="L242" s="291"/>
      <c r="M242" s="291"/>
      <c r="N242" s="291"/>
      <c r="O242" s="291"/>
      <c r="P242" s="291"/>
      <c r="Q242" s="291"/>
      <c r="R242" s="291"/>
      <c r="S242" s="291"/>
      <c r="T242" s="291"/>
      <c r="U242" s="291"/>
      <c r="V242" s="291"/>
      <c r="W242" s="291"/>
      <c r="X242" s="291"/>
      <c r="Y242" s="765"/>
      <c r="Z242" s="792"/>
      <c r="AA242" s="792"/>
      <c r="AB242" s="792"/>
      <c r="AC242" s="416"/>
      <c r="AD242" s="416"/>
      <c r="AE242" s="416"/>
      <c r="AF242" s="416"/>
      <c r="AG242" s="416"/>
      <c r="AH242" s="416"/>
      <c r="AI242" s="416"/>
      <c r="AJ242" s="416"/>
      <c r="AK242" s="416"/>
      <c r="AL242" s="416"/>
      <c r="AM242" s="313"/>
    </row>
    <row r="243" spans="1:39" ht="31" outlineLevel="1">
      <c r="A243" s="518">
        <v>8</v>
      </c>
      <c r="B243" s="516" t="s">
        <v>101</v>
      </c>
      <c r="C243" s="291" t="s">
        <v>25</v>
      </c>
      <c r="D243" s="295"/>
      <c r="E243" s="295"/>
      <c r="F243" s="295"/>
      <c r="G243" s="295"/>
      <c r="H243" s="295"/>
      <c r="I243" s="295"/>
      <c r="J243" s="295"/>
      <c r="K243" s="295"/>
      <c r="L243" s="295"/>
      <c r="M243" s="295"/>
      <c r="N243" s="295">
        <v>12</v>
      </c>
      <c r="O243" s="295"/>
      <c r="P243" s="295"/>
      <c r="Q243" s="295"/>
      <c r="R243" s="295"/>
      <c r="S243" s="295"/>
      <c r="T243" s="295"/>
      <c r="U243" s="295"/>
      <c r="V243" s="295"/>
      <c r="W243" s="295"/>
      <c r="X243" s="295"/>
      <c r="Y243" s="784"/>
      <c r="Z243" s="784"/>
      <c r="AA243" s="784"/>
      <c r="AB243" s="784"/>
      <c r="AC243" s="410"/>
      <c r="AD243" s="410"/>
      <c r="AE243" s="410"/>
      <c r="AF243" s="415"/>
      <c r="AG243" s="415"/>
      <c r="AH243" s="415"/>
      <c r="AI243" s="415"/>
      <c r="AJ243" s="415"/>
      <c r="AK243" s="415"/>
      <c r="AL243" s="415"/>
      <c r="AM243" s="296">
        <f>SUM(Y243:AL243)</f>
        <v>0</v>
      </c>
    </row>
    <row r="244" spans="1:39" ht="15.5" outlineLevel="1">
      <c r="B244" s="294" t="s">
        <v>289</v>
      </c>
      <c r="C244" s="291" t="s">
        <v>163</v>
      </c>
      <c r="D244" s="295"/>
      <c r="E244" s="295"/>
      <c r="F244" s="295"/>
      <c r="G244" s="295"/>
      <c r="H244" s="295"/>
      <c r="I244" s="295"/>
      <c r="J244" s="295"/>
      <c r="K244" s="295"/>
      <c r="L244" s="295"/>
      <c r="M244" s="295"/>
      <c r="N244" s="295">
        <f>N243</f>
        <v>12</v>
      </c>
      <c r="O244" s="295"/>
      <c r="P244" s="295"/>
      <c r="Q244" s="295"/>
      <c r="R244" s="295"/>
      <c r="S244" s="295"/>
      <c r="T244" s="295"/>
      <c r="U244" s="295"/>
      <c r="V244" s="295"/>
      <c r="W244" s="295"/>
      <c r="X244" s="295"/>
      <c r="Y244" s="411">
        <f t="shared" ref="Y244:AB244" si="512">Y243</f>
        <v>0</v>
      </c>
      <c r="Z244" s="411">
        <f t="shared" si="512"/>
        <v>0</v>
      </c>
      <c r="AA244" s="411">
        <f t="shared" si="512"/>
        <v>0</v>
      </c>
      <c r="AB244" s="411">
        <f t="shared" si="512"/>
        <v>0</v>
      </c>
      <c r="AC244" s="411">
        <f t="shared" ref="AC244" si="513">AC243</f>
        <v>0</v>
      </c>
      <c r="AD244" s="411">
        <f t="shared" ref="AD244" si="514">AD243</f>
        <v>0</v>
      </c>
      <c r="AE244" s="411">
        <f t="shared" ref="AE244" si="515">AE243</f>
        <v>0</v>
      </c>
      <c r="AF244" s="411">
        <f t="shared" ref="AF244" si="516">AF243</f>
        <v>0</v>
      </c>
      <c r="AG244" s="411">
        <f t="shared" ref="AG244" si="517">AG243</f>
        <v>0</v>
      </c>
      <c r="AH244" s="411">
        <f t="shared" ref="AH244" si="518">AH243</f>
        <v>0</v>
      </c>
      <c r="AI244" s="411">
        <f t="shared" ref="AI244" si="519">AI243</f>
        <v>0</v>
      </c>
      <c r="AJ244" s="411">
        <f t="shared" ref="AJ244" si="520">AJ243</f>
        <v>0</v>
      </c>
      <c r="AK244" s="411">
        <f t="shared" ref="AK244" si="521">AK243</f>
        <v>0</v>
      </c>
      <c r="AL244" s="411">
        <f t="shared" ref="AL244" si="522">AL243</f>
        <v>0</v>
      </c>
      <c r="AM244" s="311"/>
    </row>
    <row r="245" spans="1:39" ht="15.5" outlineLevel="1">
      <c r="B245" s="314"/>
      <c r="C245" s="312"/>
      <c r="D245" s="316"/>
      <c r="E245" s="316"/>
      <c r="F245" s="316"/>
      <c r="G245" s="316"/>
      <c r="H245" s="316"/>
      <c r="I245" s="316"/>
      <c r="J245" s="316"/>
      <c r="K245" s="316"/>
      <c r="L245" s="316"/>
      <c r="M245" s="316"/>
      <c r="N245" s="291"/>
      <c r="O245" s="316"/>
      <c r="P245" s="316"/>
      <c r="Q245" s="316"/>
      <c r="R245" s="316"/>
      <c r="S245" s="316"/>
      <c r="T245" s="316"/>
      <c r="U245" s="316"/>
      <c r="V245" s="316"/>
      <c r="W245" s="316"/>
      <c r="X245" s="316"/>
      <c r="Y245" s="765"/>
      <c r="Z245" s="792"/>
      <c r="AA245" s="792"/>
      <c r="AB245" s="792"/>
      <c r="AC245" s="416"/>
      <c r="AD245" s="416"/>
      <c r="AE245" s="416"/>
      <c r="AF245" s="416"/>
      <c r="AG245" s="416"/>
      <c r="AH245" s="416"/>
      <c r="AI245" s="416"/>
      <c r="AJ245" s="416"/>
      <c r="AK245" s="416"/>
      <c r="AL245" s="416"/>
      <c r="AM245" s="313"/>
    </row>
    <row r="246" spans="1:39" ht="31" outlineLevel="1">
      <c r="A246" s="518">
        <v>9</v>
      </c>
      <c r="B246" s="516" t="s">
        <v>102</v>
      </c>
      <c r="C246" s="291" t="s">
        <v>25</v>
      </c>
      <c r="D246" s="295"/>
      <c r="E246" s="295"/>
      <c r="F246" s="295"/>
      <c r="G246" s="295"/>
      <c r="H246" s="295"/>
      <c r="I246" s="295"/>
      <c r="J246" s="295"/>
      <c r="K246" s="295"/>
      <c r="L246" s="295"/>
      <c r="M246" s="295"/>
      <c r="N246" s="295">
        <v>12</v>
      </c>
      <c r="O246" s="295"/>
      <c r="P246" s="295"/>
      <c r="Q246" s="295"/>
      <c r="R246" s="295"/>
      <c r="S246" s="295"/>
      <c r="T246" s="295"/>
      <c r="U246" s="295"/>
      <c r="V246" s="295"/>
      <c r="W246" s="295"/>
      <c r="X246" s="295"/>
      <c r="Y246" s="784"/>
      <c r="Z246" s="784"/>
      <c r="AA246" s="784"/>
      <c r="AB246" s="784"/>
      <c r="AC246" s="410"/>
      <c r="AD246" s="410"/>
      <c r="AE246" s="410"/>
      <c r="AF246" s="415"/>
      <c r="AG246" s="415"/>
      <c r="AH246" s="415"/>
      <c r="AI246" s="415"/>
      <c r="AJ246" s="415"/>
      <c r="AK246" s="415"/>
      <c r="AL246" s="415"/>
      <c r="AM246" s="296">
        <f>SUM(Y246:AL246)</f>
        <v>0</v>
      </c>
    </row>
    <row r="247" spans="1:39" ht="15.5" outlineLevel="1">
      <c r="B247" s="294" t="s">
        <v>289</v>
      </c>
      <c r="C247" s="291" t="s">
        <v>163</v>
      </c>
      <c r="D247" s="295"/>
      <c r="E247" s="295"/>
      <c r="F247" s="295"/>
      <c r="G247" s="295"/>
      <c r="H247" s="295"/>
      <c r="I247" s="295"/>
      <c r="J247" s="295"/>
      <c r="K247" s="295"/>
      <c r="L247" s="295"/>
      <c r="M247" s="295"/>
      <c r="N247" s="295">
        <f>N246</f>
        <v>12</v>
      </c>
      <c r="O247" s="295"/>
      <c r="P247" s="295"/>
      <c r="Q247" s="295"/>
      <c r="R247" s="295"/>
      <c r="S247" s="295"/>
      <c r="T247" s="295"/>
      <c r="U247" s="295"/>
      <c r="V247" s="295"/>
      <c r="W247" s="295"/>
      <c r="X247" s="295"/>
      <c r="Y247" s="411">
        <f t="shared" ref="Y247:AB247" si="523">Y246</f>
        <v>0</v>
      </c>
      <c r="Z247" s="411">
        <f t="shared" si="523"/>
        <v>0</v>
      </c>
      <c r="AA247" s="411">
        <f t="shared" si="523"/>
        <v>0</v>
      </c>
      <c r="AB247" s="411">
        <f t="shared" si="523"/>
        <v>0</v>
      </c>
      <c r="AC247" s="411">
        <f t="shared" ref="AC247" si="524">AC246</f>
        <v>0</v>
      </c>
      <c r="AD247" s="411">
        <f t="shared" ref="AD247" si="525">AD246</f>
        <v>0</v>
      </c>
      <c r="AE247" s="411">
        <f t="shared" ref="AE247" si="526">AE246</f>
        <v>0</v>
      </c>
      <c r="AF247" s="411">
        <f t="shared" ref="AF247" si="527">AF246</f>
        <v>0</v>
      </c>
      <c r="AG247" s="411">
        <f t="shared" ref="AG247" si="528">AG246</f>
        <v>0</v>
      </c>
      <c r="AH247" s="411">
        <f t="shared" ref="AH247" si="529">AH246</f>
        <v>0</v>
      </c>
      <c r="AI247" s="411">
        <f t="shared" ref="AI247" si="530">AI246</f>
        <v>0</v>
      </c>
      <c r="AJ247" s="411">
        <f t="shared" ref="AJ247" si="531">AJ246</f>
        <v>0</v>
      </c>
      <c r="AK247" s="411">
        <f t="shared" ref="AK247" si="532">AK246</f>
        <v>0</v>
      </c>
      <c r="AL247" s="411">
        <f t="shared" ref="AL247" si="533">AL246</f>
        <v>0</v>
      </c>
      <c r="AM247" s="311"/>
    </row>
    <row r="248" spans="1:39" ht="15.5" outlineLevel="1">
      <c r="B248" s="314"/>
      <c r="C248" s="312"/>
      <c r="D248" s="316"/>
      <c r="E248" s="316"/>
      <c r="F248" s="316"/>
      <c r="G248" s="316"/>
      <c r="H248" s="316"/>
      <c r="I248" s="316"/>
      <c r="J248" s="316"/>
      <c r="K248" s="316"/>
      <c r="L248" s="316"/>
      <c r="M248" s="316"/>
      <c r="N248" s="291"/>
      <c r="O248" s="316"/>
      <c r="P248" s="316"/>
      <c r="Q248" s="316"/>
      <c r="R248" s="316"/>
      <c r="S248" s="316"/>
      <c r="T248" s="316"/>
      <c r="U248" s="316"/>
      <c r="V248" s="316"/>
      <c r="W248" s="316"/>
      <c r="X248" s="316"/>
      <c r="Y248" s="765"/>
      <c r="Z248" s="792"/>
      <c r="AA248" s="792"/>
      <c r="AB248" s="792"/>
      <c r="AC248" s="416"/>
      <c r="AD248" s="416"/>
      <c r="AE248" s="416"/>
      <c r="AF248" s="416"/>
      <c r="AG248" s="416"/>
      <c r="AH248" s="416"/>
      <c r="AI248" s="416"/>
      <c r="AJ248" s="416"/>
      <c r="AK248" s="416"/>
      <c r="AL248" s="416"/>
      <c r="AM248" s="313"/>
    </row>
    <row r="249" spans="1:39" ht="31" outlineLevel="1">
      <c r="A249" s="518">
        <v>10</v>
      </c>
      <c r="B249" s="516" t="s">
        <v>103</v>
      </c>
      <c r="C249" s="291" t="s">
        <v>25</v>
      </c>
      <c r="D249" s="295"/>
      <c r="E249" s="295"/>
      <c r="F249" s="295"/>
      <c r="G249" s="295"/>
      <c r="H249" s="295"/>
      <c r="I249" s="295"/>
      <c r="J249" s="295"/>
      <c r="K249" s="295"/>
      <c r="L249" s="295"/>
      <c r="M249" s="295"/>
      <c r="N249" s="295">
        <v>3</v>
      </c>
      <c r="O249" s="295"/>
      <c r="P249" s="295"/>
      <c r="Q249" s="295"/>
      <c r="R249" s="295"/>
      <c r="S249" s="295"/>
      <c r="T249" s="295"/>
      <c r="U249" s="295"/>
      <c r="V249" s="295"/>
      <c r="W249" s="295"/>
      <c r="X249" s="295"/>
      <c r="Y249" s="784"/>
      <c r="Z249" s="784"/>
      <c r="AA249" s="784"/>
      <c r="AB249" s="784"/>
      <c r="AC249" s="410"/>
      <c r="AD249" s="410"/>
      <c r="AE249" s="410"/>
      <c r="AF249" s="415"/>
      <c r="AG249" s="415"/>
      <c r="AH249" s="415"/>
      <c r="AI249" s="415"/>
      <c r="AJ249" s="415"/>
      <c r="AK249" s="415"/>
      <c r="AL249" s="415"/>
      <c r="AM249" s="296">
        <f>SUM(Y249:AL249)</f>
        <v>0</v>
      </c>
    </row>
    <row r="250" spans="1:39" ht="15.5" outlineLevel="1">
      <c r="B250" s="294" t="s">
        <v>289</v>
      </c>
      <c r="C250" s="291" t="s">
        <v>163</v>
      </c>
      <c r="D250" s="295"/>
      <c r="E250" s="295"/>
      <c r="F250" s="295"/>
      <c r="G250" s="295"/>
      <c r="H250" s="295"/>
      <c r="I250" s="295"/>
      <c r="J250" s="295"/>
      <c r="K250" s="295"/>
      <c r="L250" s="295"/>
      <c r="M250" s="295"/>
      <c r="N250" s="295">
        <f>N249</f>
        <v>3</v>
      </c>
      <c r="O250" s="295"/>
      <c r="P250" s="295"/>
      <c r="Q250" s="295"/>
      <c r="R250" s="295"/>
      <c r="S250" s="295"/>
      <c r="T250" s="295"/>
      <c r="U250" s="295"/>
      <c r="V250" s="295"/>
      <c r="W250" s="295"/>
      <c r="X250" s="295"/>
      <c r="Y250" s="411">
        <f t="shared" ref="Y250:AB250" si="534">Y249</f>
        <v>0</v>
      </c>
      <c r="Z250" s="411">
        <f t="shared" si="534"/>
        <v>0</v>
      </c>
      <c r="AA250" s="411">
        <f t="shared" si="534"/>
        <v>0</v>
      </c>
      <c r="AB250" s="411">
        <f t="shared" si="534"/>
        <v>0</v>
      </c>
      <c r="AC250" s="411">
        <f t="shared" ref="AC250" si="535">AC249</f>
        <v>0</v>
      </c>
      <c r="AD250" s="411">
        <f t="shared" ref="AD250" si="536">AD249</f>
        <v>0</v>
      </c>
      <c r="AE250" s="411">
        <f t="shared" ref="AE250" si="537">AE249</f>
        <v>0</v>
      </c>
      <c r="AF250" s="411">
        <f t="shared" ref="AF250" si="538">AF249</f>
        <v>0</v>
      </c>
      <c r="AG250" s="411">
        <f t="shared" ref="AG250" si="539">AG249</f>
        <v>0</v>
      </c>
      <c r="AH250" s="411">
        <f t="shared" ref="AH250" si="540">AH249</f>
        <v>0</v>
      </c>
      <c r="AI250" s="411">
        <f t="shared" ref="AI250" si="541">AI249</f>
        <v>0</v>
      </c>
      <c r="AJ250" s="411">
        <f t="shared" ref="AJ250" si="542">AJ249</f>
        <v>0</v>
      </c>
      <c r="AK250" s="411">
        <f t="shared" ref="AK250" si="543">AK249</f>
        <v>0</v>
      </c>
      <c r="AL250" s="411">
        <f t="shared" ref="AL250" si="544">AL249</f>
        <v>0</v>
      </c>
      <c r="AM250" s="311"/>
    </row>
    <row r="251" spans="1:39" ht="15.5" outlineLevel="1">
      <c r="B251" s="314"/>
      <c r="C251" s="312"/>
      <c r="D251" s="316"/>
      <c r="E251" s="316"/>
      <c r="F251" s="316"/>
      <c r="G251" s="316"/>
      <c r="H251" s="316"/>
      <c r="I251" s="316"/>
      <c r="J251" s="316"/>
      <c r="K251" s="316"/>
      <c r="L251" s="316"/>
      <c r="M251" s="316"/>
      <c r="N251" s="291"/>
      <c r="O251" s="316"/>
      <c r="P251" s="316"/>
      <c r="Q251" s="316"/>
      <c r="R251" s="316"/>
      <c r="S251" s="316"/>
      <c r="T251" s="316"/>
      <c r="U251" s="316"/>
      <c r="V251" s="316"/>
      <c r="W251" s="316"/>
      <c r="X251" s="316"/>
      <c r="Y251" s="795"/>
      <c r="Z251" s="796"/>
      <c r="AA251" s="795"/>
      <c r="AB251" s="795"/>
      <c r="AC251" s="416"/>
      <c r="AD251" s="416"/>
      <c r="AE251" s="416"/>
      <c r="AF251" s="416"/>
      <c r="AG251" s="416"/>
      <c r="AH251" s="416"/>
      <c r="AI251" s="416"/>
      <c r="AJ251" s="416"/>
      <c r="AK251" s="416"/>
      <c r="AL251" s="416"/>
      <c r="AM251" s="313"/>
    </row>
    <row r="252" spans="1:39" ht="15.5" outlineLevel="1">
      <c r="B252" s="288" t="s">
        <v>10</v>
      </c>
      <c r="C252" s="289"/>
      <c r="D252" s="289"/>
      <c r="E252" s="289"/>
      <c r="F252" s="289"/>
      <c r="G252" s="289"/>
      <c r="H252" s="289"/>
      <c r="I252" s="289"/>
      <c r="J252" s="289"/>
      <c r="K252" s="289"/>
      <c r="L252" s="289"/>
      <c r="M252" s="289"/>
      <c r="N252" s="290"/>
      <c r="O252" s="289"/>
      <c r="P252" s="289"/>
      <c r="Q252" s="289"/>
      <c r="R252" s="289"/>
      <c r="S252" s="289"/>
      <c r="T252" s="289"/>
      <c r="U252" s="289"/>
      <c r="V252" s="289"/>
      <c r="W252" s="289"/>
      <c r="X252" s="289"/>
      <c r="Y252" s="789"/>
      <c r="Z252" s="789"/>
      <c r="AA252" s="789"/>
      <c r="AB252" s="789"/>
      <c r="AC252" s="414"/>
      <c r="AD252" s="414"/>
      <c r="AE252" s="414"/>
      <c r="AF252" s="414"/>
      <c r="AG252" s="414"/>
      <c r="AH252" s="414"/>
      <c r="AI252" s="414"/>
      <c r="AJ252" s="414"/>
      <c r="AK252" s="414"/>
      <c r="AL252" s="414"/>
      <c r="AM252" s="292"/>
    </row>
    <row r="253" spans="1:39" ht="31" outlineLevel="1">
      <c r="A253" s="518">
        <v>11</v>
      </c>
      <c r="B253" s="516" t="s">
        <v>104</v>
      </c>
      <c r="C253" s="291" t="s">
        <v>25</v>
      </c>
      <c r="D253" s="295"/>
      <c r="E253" s="295"/>
      <c r="F253" s="295"/>
      <c r="G253" s="295"/>
      <c r="H253" s="295"/>
      <c r="I253" s="295"/>
      <c r="J253" s="295"/>
      <c r="K253" s="295"/>
      <c r="L253" s="295"/>
      <c r="M253" s="295"/>
      <c r="N253" s="295">
        <v>12</v>
      </c>
      <c r="O253" s="295"/>
      <c r="P253" s="295"/>
      <c r="Q253" s="295"/>
      <c r="R253" s="295"/>
      <c r="S253" s="295"/>
      <c r="T253" s="295"/>
      <c r="U253" s="295"/>
      <c r="V253" s="295"/>
      <c r="W253" s="295"/>
      <c r="X253" s="295"/>
      <c r="Y253" s="784"/>
      <c r="Z253" s="784"/>
      <c r="AA253" s="784"/>
      <c r="AB253" s="784"/>
      <c r="AC253" s="410"/>
      <c r="AD253" s="410"/>
      <c r="AE253" s="410"/>
      <c r="AF253" s="415"/>
      <c r="AG253" s="415"/>
      <c r="AH253" s="415"/>
      <c r="AI253" s="415"/>
      <c r="AJ253" s="415"/>
      <c r="AK253" s="415"/>
      <c r="AL253" s="415"/>
      <c r="AM253" s="296">
        <f>SUM(Y253:AL253)</f>
        <v>0</v>
      </c>
    </row>
    <row r="254" spans="1:39" ht="15.5" outlineLevel="1">
      <c r="B254" s="294" t="s">
        <v>289</v>
      </c>
      <c r="C254" s="291" t="s">
        <v>163</v>
      </c>
      <c r="D254" s="295"/>
      <c r="E254" s="295"/>
      <c r="F254" s="295"/>
      <c r="G254" s="295"/>
      <c r="H254" s="295"/>
      <c r="I254" s="295"/>
      <c r="J254" s="295"/>
      <c r="K254" s="295"/>
      <c r="L254" s="295"/>
      <c r="M254" s="295"/>
      <c r="N254" s="295">
        <f>N253</f>
        <v>12</v>
      </c>
      <c r="O254" s="295"/>
      <c r="P254" s="295"/>
      <c r="Q254" s="295"/>
      <c r="R254" s="295"/>
      <c r="S254" s="295"/>
      <c r="T254" s="295"/>
      <c r="U254" s="295"/>
      <c r="V254" s="295"/>
      <c r="W254" s="295"/>
      <c r="X254" s="295"/>
      <c r="Y254" s="411">
        <f t="shared" ref="Y254:AB254" si="545">Y253</f>
        <v>0</v>
      </c>
      <c r="Z254" s="411">
        <f t="shared" si="545"/>
        <v>0</v>
      </c>
      <c r="AA254" s="411">
        <f t="shared" si="545"/>
        <v>0</v>
      </c>
      <c r="AB254" s="411">
        <f t="shared" si="545"/>
        <v>0</v>
      </c>
      <c r="AC254" s="411">
        <f t="shared" ref="AC254" si="546">AC253</f>
        <v>0</v>
      </c>
      <c r="AD254" s="411">
        <f t="shared" ref="AD254" si="547">AD253</f>
        <v>0</v>
      </c>
      <c r="AE254" s="411">
        <f t="shared" ref="AE254" si="548">AE253</f>
        <v>0</v>
      </c>
      <c r="AF254" s="411">
        <f t="shared" ref="AF254" si="549">AF253</f>
        <v>0</v>
      </c>
      <c r="AG254" s="411">
        <f t="shared" ref="AG254" si="550">AG253</f>
        <v>0</v>
      </c>
      <c r="AH254" s="411">
        <f t="shared" ref="AH254" si="551">AH253</f>
        <v>0</v>
      </c>
      <c r="AI254" s="411">
        <f t="shared" ref="AI254" si="552">AI253</f>
        <v>0</v>
      </c>
      <c r="AJ254" s="411">
        <f t="shared" ref="AJ254" si="553">AJ253</f>
        <v>0</v>
      </c>
      <c r="AK254" s="411">
        <f t="shared" ref="AK254" si="554">AK253</f>
        <v>0</v>
      </c>
      <c r="AL254" s="411">
        <f t="shared" ref="AL254" si="555">AL253</f>
        <v>0</v>
      </c>
      <c r="AM254" s="297"/>
    </row>
    <row r="255" spans="1:39" ht="15.5" outlineLevel="1">
      <c r="B255" s="315"/>
      <c r="C255" s="305"/>
      <c r="D255" s="291"/>
      <c r="E255" s="291"/>
      <c r="F255" s="291"/>
      <c r="G255" s="291"/>
      <c r="H255" s="291"/>
      <c r="I255" s="291"/>
      <c r="J255" s="291"/>
      <c r="K255" s="291"/>
      <c r="L255" s="291"/>
      <c r="M255" s="291"/>
      <c r="N255" s="291"/>
      <c r="O255" s="291"/>
      <c r="P255" s="291"/>
      <c r="Q255" s="291"/>
      <c r="R255" s="291"/>
      <c r="S255" s="291"/>
      <c r="T255" s="291"/>
      <c r="U255" s="291"/>
      <c r="V255" s="291"/>
      <c r="W255" s="291"/>
      <c r="X255" s="291"/>
      <c r="Y255" s="765"/>
      <c r="Z255" s="792"/>
      <c r="AA255" s="792"/>
      <c r="AB255" s="792"/>
      <c r="AC255" s="421"/>
      <c r="AD255" s="421"/>
      <c r="AE255" s="421"/>
      <c r="AF255" s="421"/>
      <c r="AG255" s="421"/>
      <c r="AH255" s="421"/>
      <c r="AI255" s="421"/>
      <c r="AJ255" s="421"/>
      <c r="AK255" s="421"/>
      <c r="AL255" s="421"/>
      <c r="AM255" s="306"/>
    </row>
    <row r="256" spans="1:39" ht="31" outlineLevel="1">
      <c r="A256" s="518">
        <v>12</v>
      </c>
      <c r="B256" s="516" t="s">
        <v>105</v>
      </c>
      <c r="C256" s="291" t="s">
        <v>25</v>
      </c>
      <c r="D256" s="295"/>
      <c r="E256" s="295"/>
      <c r="F256" s="295"/>
      <c r="G256" s="295"/>
      <c r="H256" s="295"/>
      <c r="I256" s="295"/>
      <c r="J256" s="295"/>
      <c r="K256" s="295"/>
      <c r="L256" s="295"/>
      <c r="M256" s="295"/>
      <c r="N256" s="295">
        <v>12</v>
      </c>
      <c r="O256" s="295"/>
      <c r="P256" s="295"/>
      <c r="Q256" s="295"/>
      <c r="R256" s="295"/>
      <c r="S256" s="295"/>
      <c r="T256" s="295"/>
      <c r="U256" s="295"/>
      <c r="V256" s="295"/>
      <c r="W256" s="295"/>
      <c r="X256" s="295"/>
      <c r="Y256" s="784"/>
      <c r="Z256" s="784"/>
      <c r="AA256" s="784"/>
      <c r="AB256" s="784"/>
      <c r="AC256" s="410"/>
      <c r="AD256" s="410"/>
      <c r="AE256" s="410"/>
      <c r="AF256" s="415"/>
      <c r="AG256" s="415"/>
      <c r="AH256" s="415"/>
      <c r="AI256" s="415"/>
      <c r="AJ256" s="415"/>
      <c r="AK256" s="415"/>
      <c r="AL256" s="415"/>
      <c r="AM256" s="296">
        <f>SUM(Y256:AL256)</f>
        <v>0</v>
      </c>
    </row>
    <row r="257" spans="1:40" ht="15.5" outlineLevel="1">
      <c r="B257" s="294" t="s">
        <v>289</v>
      </c>
      <c r="C257" s="291" t="s">
        <v>163</v>
      </c>
      <c r="D257" s="295"/>
      <c r="E257" s="295"/>
      <c r="F257" s="295"/>
      <c r="G257" s="295"/>
      <c r="H257" s="295"/>
      <c r="I257" s="295"/>
      <c r="J257" s="295"/>
      <c r="K257" s="295"/>
      <c r="L257" s="295"/>
      <c r="M257" s="295"/>
      <c r="N257" s="295">
        <f>N256</f>
        <v>12</v>
      </c>
      <c r="O257" s="295"/>
      <c r="P257" s="295"/>
      <c r="Q257" s="295"/>
      <c r="R257" s="295"/>
      <c r="S257" s="295"/>
      <c r="T257" s="295"/>
      <c r="U257" s="295"/>
      <c r="V257" s="295"/>
      <c r="W257" s="295"/>
      <c r="X257" s="295"/>
      <c r="Y257" s="411">
        <f t="shared" ref="Y257:AB257" si="556">Y256</f>
        <v>0</v>
      </c>
      <c r="Z257" s="411">
        <f t="shared" si="556"/>
        <v>0</v>
      </c>
      <c r="AA257" s="411">
        <f t="shared" si="556"/>
        <v>0</v>
      </c>
      <c r="AB257" s="411">
        <f t="shared" si="556"/>
        <v>0</v>
      </c>
      <c r="AC257" s="411">
        <f t="shared" ref="AC257" si="557">AC256</f>
        <v>0</v>
      </c>
      <c r="AD257" s="411">
        <f t="shared" ref="AD257" si="558">AD256</f>
        <v>0</v>
      </c>
      <c r="AE257" s="411">
        <f t="shared" ref="AE257" si="559">AE256</f>
        <v>0</v>
      </c>
      <c r="AF257" s="411">
        <f t="shared" ref="AF257" si="560">AF256</f>
        <v>0</v>
      </c>
      <c r="AG257" s="411">
        <f t="shared" ref="AG257" si="561">AG256</f>
        <v>0</v>
      </c>
      <c r="AH257" s="411">
        <f t="shared" ref="AH257" si="562">AH256</f>
        <v>0</v>
      </c>
      <c r="AI257" s="411">
        <f t="shared" ref="AI257" si="563">AI256</f>
        <v>0</v>
      </c>
      <c r="AJ257" s="411">
        <f t="shared" ref="AJ257" si="564">AJ256</f>
        <v>0</v>
      </c>
      <c r="AK257" s="411">
        <f t="shared" ref="AK257" si="565">AK256</f>
        <v>0</v>
      </c>
      <c r="AL257" s="411">
        <f t="shared" ref="AL257" si="566">AL256</f>
        <v>0</v>
      </c>
      <c r="AM257" s="297"/>
    </row>
    <row r="258" spans="1:40" ht="15.5" outlineLevel="1">
      <c r="B258" s="315"/>
      <c r="C258" s="305"/>
      <c r="D258" s="291"/>
      <c r="E258" s="291"/>
      <c r="F258" s="291"/>
      <c r="G258" s="291"/>
      <c r="H258" s="291"/>
      <c r="I258" s="291"/>
      <c r="J258" s="291"/>
      <c r="K258" s="291"/>
      <c r="L258" s="291"/>
      <c r="M258" s="291"/>
      <c r="N258" s="291"/>
      <c r="O258" s="291"/>
      <c r="P258" s="291"/>
      <c r="Q258" s="291"/>
      <c r="R258" s="291"/>
      <c r="S258" s="291"/>
      <c r="T258" s="291"/>
      <c r="U258" s="291"/>
      <c r="V258" s="291"/>
      <c r="W258" s="291"/>
      <c r="X258" s="291"/>
      <c r="Y258" s="765"/>
      <c r="Z258" s="792"/>
      <c r="AA258" s="792"/>
      <c r="AB258" s="792"/>
      <c r="AC258" s="412"/>
      <c r="AD258" s="412"/>
      <c r="AE258" s="412"/>
      <c r="AF258" s="412"/>
      <c r="AG258" s="412"/>
      <c r="AH258" s="412"/>
      <c r="AI258" s="412"/>
      <c r="AJ258" s="412"/>
      <c r="AK258" s="412"/>
      <c r="AL258" s="412"/>
      <c r="AM258" s="306"/>
    </row>
    <row r="259" spans="1:40" ht="31" outlineLevel="1">
      <c r="A259" s="518">
        <v>13</v>
      </c>
      <c r="B259" s="516" t="s">
        <v>106</v>
      </c>
      <c r="C259" s="291" t="s">
        <v>25</v>
      </c>
      <c r="D259" s="295"/>
      <c r="E259" s="295"/>
      <c r="F259" s="295"/>
      <c r="G259" s="295"/>
      <c r="H259" s="295"/>
      <c r="I259" s="295"/>
      <c r="J259" s="295"/>
      <c r="K259" s="295"/>
      <c r="L259" s="295"/>
      <c r="M259" s="295"/>
      <c r="N259" s="295">
        <v>12</v>
      </c>
      <c r="O259" s="295"/>
      <c r="P259" s="295"/>
      <c r="Q259" s="295"/>
      <c r="R259" s="295"/>
      <c r="S259" s="295"/>
      <c r="T259" s="295"/>
      <c r="U259" s="295"/>
      <c r="V259" s="295"/>
      <c r="W259" s="295"/>
      <c r="X259" s="295"/>
      <c r="Y259" s="784"/>
      <c r="Z259" s="784"/>
      <c r="AA259" s="784"/>
      <c r="AB259" s="784"/>
      <c r="AC259" s="410"/>
      <c r="AD259" s="410"/>
      <c r="AE259" s="410"/>
      <c r="AF259" s="415"/>
      <c r="AG259" s="415"/>
      <c r="AH259" s="415"/>
      <c r="AI259" s="415"/>
      <c r="AJ259" s="415"/>
      <c r="AK259" s="415"/>
      <c r="AL259" s="415"/>
      <c r="AM259" s="296">
        <f>SUM(Y259:AL259)</f>
        <v>0</v>
      </c>
    </row>
    <row r="260" spans="1:40" ht="15.5" outlineLevel="1">
      <c r="B260" s="294" t="s">
        <v>289</v>
      </c>
      <c r="C260" s="291" t="s">
        <v>163</v>
      </c>
      <c r="D260" s="295"/>
      <c r="E260" s="295"/>
      <c r="F260" s="295"/>
      <c r="G260" s="295"/>
      <c r="H260" s="295"/>
      <c r="I260" s="295"/>
      <c r="J260" s="295"/>
      <c r="K260" s="295"/>
      <c r="L260" s="295"/>
      <c r="M260" s="295"/>
      <c r="N260" s="295">
        <f>N259</f>
        <v>12</v>
      </c>
      <c r="O260" s="295"/>
      <c r="P260" s="295"/>
      <c r="Q260" s="295"/>
      <c r="R260" s="295"/>
      <c r="S260" s="295"/>
      <c r="T260" s="295"/>
      <c r="U260" s="295"/>
      <c r="V260" s="295"/>
      <c r="W260" s="295"/>
      <c r="X260" s="295"/>
      <c r="Y260" s="411">
        <f t="shared" ref="Y260:AB260" si="567">Y259</f>
        <v>0</v>
      </c>
      <c r="Z260" s="411">
        <f t="shared" si="567"/>
        <v>0</v>
      </c>
      <c r="AA260" s="411">
        <f t="shared" si="567"/>
        <v>0</v>
      </c>
      <c r="AB260" s="411">
        <f t="shared" si="567"/>
        <v>0</v>
      </c>
      <c r="AC260" s="411">
        <f t="shared" ref="AC260" si="568">AC259</f>
        <v>0</v>
      </c>
      <c r="AD260" s="411">
        <f t="shared" ref="AD260" si="569">AD259</f>
        <v>0</v>
      </c>
      <c r="AE260" s="411">
        <f t="shared" ref="AE260" si="570">AE259</f>
        <v>0</v>
      </c>
      <c r="AF260" s="411">
        <f t="shared" ref="AF260" si="571">AF259</f>
        <v>0</v>
      </c>
      <c r="AG260" s="411">
        <f t="shared" ref="AG260" si="572">AG259</f>
        <v>0</v>
      </c>
      <c r="AH260" s="411">
        <f t="shared" ref="AH260" si="573">AH259</f>
        <v>0</v>
      </c>
      <c r="AI260" s="411">
        <f t="shared" ref="AI260" si="574">AI259</f>
        <v>0</v>
      </c>
      <c r="AJ260" s="411">
        <f t="shared" ref="AJ260" si="575">AJ259</f>
        <v>0</v>
      </c>
      <c r="AK260" s="411">
        <f t="shared" ref="AK260" si="576">AK259</f>
        <v>0</v>
      </c>
      <c r="AL260" s="411">
        <f t="shared" ref="AL260" si="577">AL259</f>
        <v>0</v>
      </c>
      <c r="AM260" s="306"/>
    </row>
    <row r="261" spans="1:40" ht="15.5" outlineLevel="1">
      <c r="B261" s="315"/>
      <c r="C261" s="305"/>
      <c r="D261" s="291"/>
      <c r="E261" s="291"/>
      <c r="F261" s="291"/>
      <c r="G261" s="291"/>
      <c r="H261" s="291"/>
      <c r="I261" s="291"/>
      <c r="J261" s="291"/>
      <c r="K261" s="291"/>
      <c r="L261" s="291"/>
      <c r="M261" s="291"/>
      <c r="N261" s="291"/>
      <c r="O261" s="291"/>
      <c r="P261" s="291"/>
      <c r="Q261" s="291"/>
      <c r="R261" s="291"/>
      <c r="S261" s="291"/>
      <c r="T261" s="291"/>
      <c r="U261" s="291"/>
      <c r="V261" s="291"/>
      <c r="W261" s="291"/>
      <c r="X261" s="291"/>
      <c r="Y261" s="765"/>
      <c r="Z261" s="765"/>
      <c r="AA261" s="765"/>
      <c r="AB261" s="765"/>
      <c r="AC261" s="412"/>
      <c r="AD261" s="412"/>
      <c r="AE261" s="412"/>
      <c r="AF261" s="412"/>
      <c r="AG261" s="412"/>
      <c r="AH261" s="412"/>
      <c r="AI261" s="412"/>
      <c r="AJ261" s="412"/>
      <c r="AK261" s="412"/>
      <c r="AL261" s="412"/>
      <c r="AM261" s="306"/>
    </row>
    <row r="262" spans="1:40" ht="15.5" outlineLevel="1">
      <c r="B262" s="288" t="s">
        <v>107</v>
      </c>
      <c r="C262" s="289"/>
      <c r="D262" s="290"/>
      <c r="E262" s="290"/>
      <c r="F262" s="290"/>
      <c r="G262" s="290"/>
      <c r="H262" s="290"/>
      <c r="I262" s="290"/>
      <c r="J262" s="290"/>
      <c r="K262" s="290"/>
      <c r="L262" s="290"/>
      <c r="M262" s="290"/>
      <c r="N262" s="290"/>
      <c r="O262" s="290"/>
      <c r="P262" s="289"/>
      <c r="Q262" s="289"/>
      <c r="R262" s="289"/>
      <c r="S262" s="289"/>
      <c r="T262" s="289"/>
      <c r="U262" s="289"/>
      <c r="V262" s="289"/>
      <c r="W262" s="289"/>
      <c r="X262" s="289"/>
      <c r="Y262" s="789"/>
      <c r="Z262" s="789"/>
      <c r="AA262" s="789"/>
      <c r="AB262" s="789"/>
      <c r="AC262" s="414"/>
      <c r="AD262" s="414"/>
      <c r="AE262" s="414"/>
      <c r="AF262" s="414"/>
      <c r="AG262" s="414"/>
      <c r="AH262" s="414"/>
      <c r="AI262" s="414"/>
      <c r="AJ262" s="414"/>
      <c r="AK262" s="414"/>
      <c r="AL262" s="414"/>
      <c r="AM262" s="292"/>
    </row>
    <row r="263" spans="1:40" ht="15.5" outlineLevel="1">
      <c r="A263" s="518">
        <v>14</v>
      </c>
      <c r="B263" s="315" t="s">
        <v>108</v>
      </c>
      <c r="C263" s="291" t="s">
        <v>25</v>
      </c>
      <c r="D263" s="295"/>
      <c r="E263" s="295"/>
      <c r="F263" s="295"/>
      <c r="G263" s="295"/>
      <c r="H263" s="295"/>
      <c r="I263" s="295"/>
      <c r="J263" s="295"/>
      <c r="K263" s="295"/>
      <c r="L263" s="295"/>
      <c r="M263" s="295"/>
      <c r="N263" s="295">
        <v>12</v>
      </c>
      <c r="O263" s="295"/>
      <c r="P263" s="295"/>
      <c r="Q263" s="295"/>
      <c r="R263" s="295"/>
      <c r="S263" s="295"/>
      <c r="T263" s="295"/>
      <c r="U263" s="295"/>
      <c r="V263" s="295"/>
      <c r="W263" s="295"/>
      <c r="X263" s="295"/>
      <c r="Y263" s="784"/>
      <c r="Z263" s="784"/>
      <c r="AA263" s="784"/>
      <c r="AB263" s="784"/>
      <c r="AC263" s="410"/>
      <c r="AD263" s="410"/>
      <c r="AE263" s="410"/>
      <c r="AF263" s="410"/>
      <c r="AG263" s="410"/>
      <c r="AH263" s="410"/>
      <c r="AI263" s="410"/>
      <c r="AJ263" s="410"/>
      <c r="AK263" s="410"/>
      <c r="AL263" s="410"/>
      <c r="AM263" s="296">
        <f>SUM(Y263:AL263)</f>
        <v>0</v>
      </c>
    </row>
    <row r="264" spans="1:40" ht="15.5" outlineLevel="1">
      <c r="B264" s="294" t="s">
        <v>289</v>
      </c>
      <c r="C264" s="291" t="s">
        <v>163</v>
      </c>
      <c r="D264" s="295"/>
      <c r="E264" s="295"/>
      <c r="F264" s="295"/>
      <c r="G264" s="295"/>
      <c r="H264" s="295"/>
      <c r="I264" s="295"/>
      <c r="J264" s="295"/>
      <c r="K264" s="295"/>
      <c r="L264" s="295"/>
      <c r="M264" s="295"/>
      <c r="N264" s="295">
        <f>N263</f>
        <v>12</v>
      </c>
      <c r="O264" s="295"/>
      <c r="P264" s="295"/>
      <c r="Q264" s="295"/>
      <c r="R264" s="295"/>
      <c r="S264" s="295"/>
      <c r="T264" s="295"/>
      <c r="U264" s="295"/>
      <c r="V264" s="295"/>
      <c r="W264" s="295"/>
      <c r="X264" s="295"/>
      <c r="Y264" s="411">
        <f t="shared" ref="Y264:AB264" si="578">Y263</f>
        <v>0</v>
      </c>
      <c r="Z264" s="411">
        <f t="shared" si="578"/>
        <v>0</v>
      </c>
      <c r="AA264" s="411">
        <f t="shared" si="578"/>
        <v>0</v>
      </c>
      <c r="AB264" s="411">
        <f t="shared" si="578"/>
        <v>0</v>
      </c>
      <c r="AC264" s="411">
        <f t="shared" ref="AC264" si="579">AC263</f>
        <v>0</v>
      </c>
      <c r="AD264" s="411">
        <f t="shared" ref="AD264" si="580">AD263</f>
        <v>0</v>
      </c>
      <c r="AE264" s="411">
        <f t="shared" ref="AE264" si="581">AE263</f>
        <v>0</v>
      </c>
      <c r="AF264" s="411">
        <f t="shared" ref="AF264" si="582">AF263</f>
        <v>0</v>
      </c>
      <c r="AG264" s="411">
        <f t="shared" ref="AG264" si="583">AG263</f>
        <v>0</v>
      </c>
      <c r="AH264" s="411">
        <f t="shared" ref="AH264" si="584">AH263</f>
        <v>0</v>
      </c>
      <c r="AI264" s="411">
        <f t="shared" ref="AI264" si="585">AI263</f>
        <v>0</v>
      </c>
      <c r="AJ264" s="411">
        <f t="shared" ref="AJ264" si="586">AJ263</f>
        <v>0</v>
      </c>
      <c r="AK264" s="411">
        <f t="shared" ref="AK264" si="587">AK263</f>
        <v>0</v>
      </c>
      <c r="AL264" s="411">
        <f t="shared" ref="AL264" si="588">AL263</f>
        <v>0</v>
      </c>
      <c r="AM264" s="297"/>
    </row>
    <row r="265" spans="1:40" ht="15.5" outlineLevel="1">
      <c r="A265" s="519"/>
      <c r="B265" s="315"/>
      <c r="C265" s="305"/>
      <c r="D265" s="291"/>
      <c r="E265" s="291"/>
      <c r="F265" s="291"/>
      <c r="G265" s="291"/>
      <c r="H265" s="291"/>
      <c r="I265" s="291"/>
      <c r="J265" s="291"/>
      <c r="K265" s="291"/>
      <c r="L265" s="291"/>
      <c r="M265" s="291"/>
      <c r="N265" s="468"/>
      <c r="O265" s="291"/>
      <c r="P265" s="291"/>
      <c r="Q265" s="291"/>
      <c r="R265" s="291"/>
      <c r="S265" s="291"/>
      <c r="T265" s="291"/>
      <c r="U265" s="291"/>
      <c r="V265" s="291"/>
      <c r="W265" s="291"/>
      <c r="X265" s="291"/>
      <c r="Y265" s="765"/>
      <c r="Z265" s="765"/>
      <c r="AA265" s="765"/>
      <c r="AB265" s="765"/>
      <c r="AC265" s="412"/>
      <c r="AD265" s="412"/>
      <c r="AE265" s="412"/>
      <c r="AF265" s="412"/>
      <c r="AG265" s="412"/>
      <c r="AH265" s="412"/>
      <c r="AI265" s="412"/>
      <c r="AJ265" s="412"/>
      <c r="AK265" s="412"/>
      <c r="AL265" s="412"/>
      <c r="AM265" s="301"/>
      <c r="AN265" s="626"/>
    </row>
    <row r="266" spans="1:40" s="309" customFormat="1" ht="15.5" outlineLevel="1">
      <c r="A266" s="519"/>
      <c r="B266" s="288" t="s">
        <v>489</v>
      </c>
      <c r="C266" s="291"/>
      <c r="D266" s="291"/>
      <c r="E266" s="291"/>
      <c r="F266" s="291"/>
      <c r="G266" s="291"/>
      <c r="H266" s="291"/>
      <c r="I266" s="291"/>
      <c r="J266" s="291"/>
      <c r="K266" s="291"/>
      <c r="L266" s="291"/>
      <c r="M266" s="291"/>
      <c r="N266" s="291"/>
      <c r="O266" s="291"/>
      <c r="P266" s="291"/>
      <c r="Q266" s="291"/>
      <c r="R266" s="291"/>
      <c r="S266" s="291"/>
      <c r="T266" s="291"/>
      <c r="U266" s="291"/>
      <c r="V266" s="291"/>
      <c r="W266" s="291"/>
      <c r="X266" s="291"/>
      <c r="Y266" s="765"/>
      <c r="Z266" s="765"/>
      <c r="AA266" s="765"/>
      <c r="AB266" s="765"/>
      <c r="AC266" s="412"/>
      <c r="AD266" s="412"/>
      <c r="AE266" s="416"/>
      <c r="AF266" s="416"/>
      <c r="AG266" s="416"/>
      <c r="AH266" s="416"/>
      <c r="AI266" s="416"/>
      <c r="AJ266" s="416"/>
      <c r="AK266" s="416"/>
      <c r="AL266" s="416"/>
      <c r="AM266" s="513"/>
      <c r="AN266" s="627"/>
    </row>
    <row r="267" spans="1:40" ht="15.5" outlineLevel="1">
      <c r="A267" s="518">
        <v>15</v>
      </c>
      <c r="B267" s="294" t="s">
        <v>494</v>
      </c>
      <c r="C267" s="291" t="s">
        <v>25</v>
      </c>
      <c r="D267" s="295"/>
      <c r="E267" s="295"/>
      <c r="F267" s="295"/>
      <c r="G267" s="295"/>
      <c r="H267" s="295"/>
      <c r="I267" s="295"/>
      <c r="J267" s="295"/>
      <c r="K267" s="295"/>
      <c r="L267" s="295"/>
      <c r="M267" s="295"/>
      <c r="N267" s="295">
        <v>0</v>
      </c>
      <c r="O267" s="295"/>
      <c r="P267" s="295"/>
      <c r="Q267" s="295"/>
      <c r="R267" s="295"/>
      <c r="S267" s="295"/>
      <c r="T267" s="295"/>
      <c r="U267" s="295"/>
      <c r="V267" s="295"/>
      <c r="W267" s="295"/>
      <c r="X267" s="295"/>
      <c r="Y267" s="784"/>
      <c r="Z267" s="784"/>
      <c r="AA267" s="784"/>
      <c r="AB267" s="784"/>
      <c r="AC267" s="410"/>
      <c r="AD267" s="410"/>
      <c r="AE267" s="410"/>
      <c r="AF267" s="410"/>
      <c r="AG267" s="410"/>
      <c r="AH267" s="410"/>
      <c r="AI267" s="410"/>
      <c r="AJ267" s="410"/>
      <c r="AK267" s="410"/>
      <c r="AL267" s="410"/>
      <c r="AM267" s="296">
        <f>SUM(Y267:AL267)</f>
        <v>0</v>
      </c>
    </row>
    <row r="268" spans="1:40" ht="15.5" outlineLevel="1">
      <c r="B268" s="294" t="s">
        <v>289</v>
      </c>
      <c r="C268" s="291" t="s">
        <v>163</v>
      </c>
      <c r="D268" s="295"/>
      <c r="E268" s="295"/>
      <c r="F268" s="295"/>
      <c r="G268" s="295"/>
      <c r="H268" s="295"/>
      <c r="I268" s="295"/>
      <c r="J268" s="295"/>
      <c r="K268" s="295"/>
      <c r="L268" s="295"/>
      <c r="M268" s="295"/>
      <c r="N268" s="295">
        <f>N267</f>
        <v>0</v>
      </c>
      <c r="O268" s="295"/>
      <c r="P268" s="295"/>
      <c r="Q268" s="295"/>
      <c r="R268" s="295"/>
      <c r="S268" s="295"/>
      <c r="T268" s="295"/>
      <c r="U268" s="295"/>
      <c r="V268" s="295"/>
      <c r="W268" s="295"/>
      <c r="X268" s="295"/>
      <c r="Y268" s="411">
        <f t="shared" ref="Y268:AB268" si="589">Y267</f>
        <v>0</v>
      </c>
      <c r="Z268" s="411">
        <f t="shared" si="589"/>
        <v>0</v>
      </c>
      <c r="AA268" s="411">
        <f t="shared" si="589"/>
        <v>0</v>
      </c>
      <c r="AB268" s="411">
        <f t="shared" si="589"/>
        <v>0</v>
      </c>
      <c r="AC268" s="411">
        <f t="shared" ref="AC268:AL268" si="590">AC267</f>
        <v>0</v>
      </c>
      <c r="AD268" s="411">
        <f t="shared" si="590"/>
        <v>0</v>
      </c>
      <c r="AE268" s="411">
        <f t="shared" si="590"/>
        <v>0</v>
      </c>
      <c r="AF268" s="411">
        <f t="shared" si="590"/>
        <v>0</v>
      </c>
      <c r="AG268" s="411">
        <f t="shared" si="590"/>
        <v>0</v>
      </c>
      <c r="AH268" s="411">
        <f t="shared" si="590"/>
        <v>0</v>
      </c>
      <c r="AI268" s="411">
        <f t="shared" si="590"/>
        <v>0</v>
      </c>
      <c r="AJ268" s="411">
        <f t="shared" si="590"/>
        <v>0</v>
      </c>
      <c r="AK268" s="411">
        <f t="shared" si="590"/>
        <v>0</v>
      </c>
      <c r="AL268" s="411">
        <f t="shared" si="590"/>
        <v>0</v>
      </c>
      <c r="AM268" s="297"/>
    </row>
    <row r="269" spans="1:40" ht="15.5" outlineLevel="1">
      <c r="B269" s="315"/>
      <c r="C269" s="305"/>
      <c r="D269" s="291"/>
      <c r="E269" s="291"/>
      <c r="F269" s="291"/>
      <c r="G269" s="291"/>
      <c r="H269" s="291"/>
      <c r="I269" s="291"/>
      <c r="J269" s="291"/>
      <c r="K269" s="291"/>
      <c r="L269" s="291"/>
      <c r="M269" s="291"/>
      <c r="N269" s="291"/>
      <c r="O269" s="291"/>
      <c r="P269" s="291"/>
      <c r="Q269" s="291"/>
      <c r="R269" s="291"/>
      <c r="S269" s="291"/>
      <c r="T269" s="291"/>
      <c r="U269" s="291"/>
      <c r="V269" s="291"/>
      <c r="W269" s="291"/>
      <c r="X269" s="291"/>
      <c r="Y269" s="765"/>
      <c r="Z269" s="765"/>
      <c r="AA269" s="765"/>
      <c r="AB269" s="765"/>
      <c r="AC269" s="412"/>
      <c r="AD269" s="412"/>
      <c r="AE269" s="412"/>
      <c r="AF269" s="412"/>
      <c r="AG269" s="412"/>
      <c r="AH269" s="412"/>
      <c r="AI269" s="412"/>
      <c r="AJ269" s="412"/>
      <c r="AK269" s="412"/>
      <c r="AL269" s="412"/>
      <c r="AM269" s="306"/>
    </row>
    <row r="270" spans="1:40" s="283" customFormat="1" ht="15.5" outlineLevel="1">
      <c r="A270" s="518">
        <v>16</v>
      </c>
      <c r="B270" s="324" t="s">
        <v>490</v>
      </c>
      <c r="C270" s="291" t="s">
        <v>25</v>
      </c>
      <c r="D270" s="295"/>
      <c r="E270" s="295"/>
      <c r="F270" s="295"/>
      <c r="G270" s="295"/>
      <c r="H270" s="295"/>
      <c r="I270" s="295"/>
      <c r="J270" s="295"/>
      <c r="K270" s="295"/>
      <c r="L270" s="295"/>
      <c r="M270" s="295"/>
      <c r="N270" s="295">
        <v>0</v>
      </c>
      <c r="O270" s="295"/>
      <c r="P270" s="295"/>
      <c r="Q270" s="295"/>
      <c r="R270" s="295"/>
      <c r="S270" s="295"/>
      <c r="T270" s="295"/>
      <c r="U270" s="295"/>
      <c r="V270" s="295"/>
      <c r="W270" s="295"/>
      <c r="X270" s="295"/>
      <c r="Y270" s="784"/>
      <c r="Z270" s="784"/>
      <c r="AA270" s="784"/>
      <c r="AB270" s="784"/>
      <c r="AC270" s="410"/>
      <c r="AD270" s="410"/>
      <c r="AE270" s="410"/>
      <c r="AF270" s="410"/>
      <c r="AG270" s="410"/>
      <c r="AH270" s="410"/>
      <c r="AI270" s="410"/>
      <c r="AJ270" s="410"/>
      <c r="AK270" s="410"/>
      <c r="AL270" s="410"/>
      <c r="AM270" s="296">
        <f>SUM(Y270:AL270)</f>
        <v>0</v>
      </c>
    </row>
    <row r="271" spans="1:40" s="283" customFormat="1" ht="15.5" outlineLevel="1">
      <c r="A271" s="518"/>
      <c r="B271" s="324" t="s">
        <v>289</v>
      </c>
      <c r="C271" s="291" t="s">
        <v>163</v>
      </c>
      <c r="D271" s="295"/>
      <c r="E271" s="295"/>
      <c r="F271" s="295"/>
      <c r="G271" s="295"/>
      <c r="H271" s="295"/>
      <c r="I271" s="295"/>
      <c r="J271" s="295"/>
      <c r="K271" s="295"/>
      <c r="L271" s="295"/>
      <c r="M271" s="295"/>
      <c r="N271" s="295">
        <f>N270</f>
        <v>0</v>
      </c>
      <c r="O271" s="295"/>
      <c r="P271" s="295"/>
      <c r="Q271" s="295"/>
      <c r="R271" s="295"/>
      <c r="S271" s="295"/>
      <c r="T271" s="295"/>
      <c r="U271" s="295"/>
      <c r="V271" s="295"/>
      <c r="W271" s="295"/>
      <c r="X271" s="295"/>
      <c r="Y271" s="411">
        <f t="shared" ref="Y271:AB271" si="591">Y270</f>
        <v>0</v>
      </c>
      <c r="Z271" s="411">
        <f t="shared" si="591"/>
        <v>0</v>
      </c>
      <c r="AA271" s="411">
        <f t="shared" si="591"/>
        <v>0</v>
      </c>
      <c r="AB271" s="411">
        <f t="shared" si="591"/>
        <v>0</v>
      </c>
      <c r="AC271" s="411">
        <f t="shared" ref="AC271:AL271" si="592">AC270</f>
        <v>0</v>
      </c>
      <c r="AD271" s="411">
        <f t="shared" si="592"/>
        <v>0</v>
      </c>
      <c r="AE271" s="411">
        <f t="shared" si="592"/>
        <v>0</v>
      </c>
      <c r="AF271" s="411">
        <f t="shared" si="592"/>
        <v>0</v>
      </c>
      <c r="AG271" s="411">
        <f t="shared" si="592"/>
        <v>0</v>
      </c>
      <c r="AH271" s="411">
        <f t="shared" si="592"/>
        <v>0</v>
      </c>
      <c r="AI271" s="411">
        <f t="shared" si="592"/>
        <v>0</v>
      </c>
      <c r="AJ271" s="411">
        <f t="shared" si="592"/>
        <v>0</v>
      </c>
      <c r="AK271" s="411">
        <f t="shared" si="592"/>
        <v>0</v>
      </c>
      <c r="AL271" s="411">
        <f t="shared" si="592"/>
        <v>0</v>
      </c>
      <c r="AM271" s="297"/>
    </row>
    <row r="272" spans="1:40" s="283" customFormat="1" ht="15.5" outlineLevel="1">
      <c r="A272" s="518"/>
      <c r="B272" s="324"/>
      <c r="C272" s="291"/>
      <c r="D272" s="291"/>
      <c r="E272" s="291"/>
      <c r="F272" s="291"/>
      <c r="G272" s="291"/>
      <c r="H272" s="291"/>
      <c r="I272" s="291"/>
      <c r="J272" s="291"/>
      <c r="K272" s="291"/>
      <c r="L272" s="291"/>
      <c r="M272" s="291"/>
      <c r="N272" s="291"/>
      <c r="O272" s="291"/>
      <c r="P272" s="291"/>
      <c r="Q272" s="291"/>
      <c r="R272" s="291"/>
      <c r="S272" s="291"/>
      <c r="T272" s="291"/>
      <c r="U272" s="291"/>
      <c r="V272" s="291"/>
      <c r="W272" s="291"/>
      <c r="X272" s="291"/>
      <c r="Y272" s="765"/>
      <c r="Z272" s="765"/>
      <c r="AA272" s="765"/>
      <c r="AB272" s="765"/>
      <c r="AC272" s="412"/>
      <c r="AD272" s="412"/>
      <c r="AE272" s="416"/>
      <c r="AF272" s="416"/>
      <c r="AG272" s="416"/>
      <c r="AH272" s="416"/>
      <c r="AI272" s="416"/>
      <c r="AJ272" s="416"/>
      <c r="AK272" s="416"/>
      <c r="AL272" s="416"/>
      <c r="AM272" s="313"/>
    </row>
    <row r="273" spans="1:39" ht="15.5" outlineLevel="1">
      <c r="B273" s="515" t="s">
        <v>495</v>
      </c>
      <c r="C273" s="320"/>
      <c r="D273" s="290"/>
      <c r="E273" s="289"/>
      <c r="F273" s="289"/>
      <c r="G273" s="289"/>
      <c r="H273" s="289"/>
      <c r="I273" s="289"/>
      <c r="J273" s="289"/>
      <c r="K273" s="289"/>
      <c r="L273" s="289"/>
      <c r="M273" s="289"/>
      <c r="N273" s="290"/>
      <c r="O273" s="289"/>
      <c r="P273" s="289"/>
      <c r="Q273" s="289"/>
      <c r="R273" s="289"/>
      <c r="S273" s="289"/>
      <c r="T273" s="289"/>
      <c r="U273" s="289"/>
      <c r="V273" s="289"/>
      <c r="W273" s="289"/>
      <c r="X273" s="289"/>
      <c r="Y273" s="411"/>
      <c r="Z273" s="411"/>
      <c r="AA273" s="411"/>
      <c r="AB273" s="411"/>
      <c r="AC273" s="414"/>
      <c r="AD273" s="414"/>
      <c r="AE273" s="414"/>
      <c r="AF273" s="414"/>
      <c r="AG273" s="414"/>
      <c r="AH273" s="414"/>
      <c r="AI273" s="414"/>
      <c r="AJ273" s="414"/>
      <c r="AK273" s="414"/>
      <c r="AL273" s="414"/>
      <c r="AM273" s="292"/>
    </row>
    <row r="274" spans="1:39" ht="15.5" outlineLevel="1">
      <c r="A274" s="518">
        <v>17</v>
      </c>
      <c r="B274" s="516" t="s">
        <v>112</v>
      </c>
      <c r="C274" s="291" t="s">
        <v>25</v>
      </c>
      <c r="D274" s="295"/>
      <c r="E274" s="295"/>
      <c r="F274" s="295" t="s">
        <v>718</v>
      </c>
      <c r="G274" s="295"/>
      <c r="H274" s="295"/>
      <c r="I274" s="295"/>
      <c r="J274" s="295"/>
      <c r="K274" s="295"/>
      <c r="L274" s="295"/>
      <c r="M274" s="295"/>
      <c r="N274" s="295">
        <v>12</v>
      </c>
      <c r="O274" s="295"/>
      <c r="P274" s="295"/>
      <c r="Q274" s="295"/>
      <c r="R274" s="295"/>
      <c r="S274" s="295"/>
      <c r="T274" s="295"/>
      <c r="U274" s="295"/>
      <c r="V274" s="295"/>
      <c r="W274" s="295"/>
      <c r="X274" s="295"/>
      <c r="Y274" s="784"/>
      <c r="Z274" s="784"/>
      <c r="AA274" s="784"/>
      <c r="AB274" s="784"/>
      <c r="AC274" s="410"/>
      <c r="AD274" s="410"/>
      <c r="AE274" s="410"/>
      <c r="AF274" s="415"/>
      <c r="AG274" s="415"/>
      <c r="AH274" s="415"/>
      <c r="AI274" s="415"/>
      <c r="AJ274" s="415"/>
      <c r="AK274" s="415"/>
      <c r="AL274" s="415"/>
      <c r="AM274" s="296">
        <f>SUM(Y274:AL274)</f>
        <v>0</v>
      </c>
    </row>
    <row r="275" spans="1:39" ht="15.5" outlineLevel="1">
      <c r="B275" s="294" t="s">
        <v>289</v>
      </c>
      <c r="C275" s="291" t="s">
        <v>163</v>
      </c>
      <c r="D275" s="295"/>
      <c r="E275" s="295"/>
      <c r="F275" s="295" t="s">
        <v>718</v>
      </c>
      <c r="G275" s="295"/>
      <c r="H275" s="295"/>
      <c r="I275" s="295"/>
      <c r="J275" s="295"/>
      <c r="K275" s="295"/>
      <c r="L275" s="295"/>
      <c r="M275" s="295"/>
      <c r="N275" s="295">
        <f>N274</f>
        <v>12</v>
      </c>
      <c r="O275" s="295"/>
      <c r="P275" s="295"/>
      <c r="Q275" s="295"/>
      <c r="R275" s="295"/>
      <c r="S275" s="295"/>
      <c r="T275" s="295"/>
      <c r="U275" s="295"/>
      <c r="V275" s="295"/>
      <c r="W275" s="295"/>
      <c r="X275" s="295"/>
      <c r="Y275" s="411">
        <f t="shared" ref="Y275:AB275" si="593">Y274</f>
        <v>0</v>
      </c>
      <c r="Z275" s="411">
        <f t="shared" si="593"/>
        <v>0</v>
      </c>
      <c r="AA275" s="411">
        <f t="shared" si="593"/>
        <v>0</v>
      </c>
      <c r="AB275" s="411">
        <f t="shared" si="593"/>
        <v>0</v>
      </c>
      <c r="AC275" s="411">
        <f t="shared" ref="AC275:AL275" si="594">AC274</f>
        <v>0</v>
      </c>
      <c r="AD275" s="411">
        <f t="shared" si="594"/>
        <v>0</v>
      </c>
      <c r="AE275" s="411">
        <f t="shared" si="594"/>
        <v>0</v>
      </c>
      <c r="AF275" s="411">
        <f t="shared" si="594"/>
        <v>0</v>
      </c>
      <c r="AG275" s="411">
        <f t="shared" si="594"/>
        <v>0</v>
      </c>
      <c r="AH275" s="411">
        <f t="shared" si="594"/>
        <v>0</v>
      </c>
      <c r="AI275" s="411">
        <f t="shared" si="594"/>
        <v>0</v>
      </c>
      <c r="AJ275" s="411">
        <f t="shared" si="594"/>
        <v>0</v>
      </c>
      <c r="AK275" s="411">
        <f t="shared" si="594"/>
        <v>0</v>
      </c>
      <c r="AL275" s="411">
        <f t="shared" si="594"/>
        <v>0</v>
      </c>
      <c r="AM275" s="306"/>
    </row>
    <row r="276" spans="1:39" ht="15.5" outlineLevel="1">
      <c r="B276" s="294"/>
      <c r="C276" s="291"/>
      <c r="D276" s="291"/>
      <c r="E276" s="291"/>
      <c r="F276" s="291"/>
      <c r="G276" s="291"/>
      <c r="H276" s="291"/>
      <c r="I276" s="291"/>
      <c r="J276" s="291"/>
      <c r="K276" s="291"/>
      <c r="L276" s="291"/>
      <c r="M276" s="291"/>
      <c r="N276" s="291"/>
      <c r="O276" s="291"/>
      <c r="P276" s="291"/>
      <c r="Q276" s="291"/>
      <c r="R276" s="291"/>
      <c r="S276" s="291"/>
      <c r="T276" s="291"/>
      <c r="U276" s="291"/>
      <c r="V276" s="291"/>
      <c r="W276" s="291"/>
      <c r="X276" s="291"/>
      <c r="Y276" s="765"/>
      <c r="Z276" s="765"/>
      <c r="AA276" s="765"/>
      <c r="AB276" s="765"/>
      <c r="AC276" s="425"/>
      <c r="AD276" s="425"/>
      <c r="AE276" s="425"/>
      <c r="AF276" s="425"/>
      <c r="AG276" s="425"/>
      <c r="AH276" s="425"/>
      <c r="AI276" s="425"/>
      <c r="AJ276" s="425"/>
      <c r="AK276" s="425"/>
      <c r="AL276" s="425"/>
      <c r="AM276" s="306"/>
    </row>
    <row r="277" spans="1:39" ht="15.5" outlineLevel="1">
      <c r="A277" s="518">
        <v>18</v>
      </c>
      <c r="B277" s="516" t="s">
        <v>109</v>
      </c>
      <c r="C277" s="291" t="s">
        <v>25</v>
      </c>
      <c r="D277" s="295"/>
      <c r="E277" s="295"/>
      <c r="F277" s="295" t="s">
        <v>718</v>
      </c>
      <c r="G277" s="295"/>
      <c r="H277" s="295"/>
      <c r="I277" s="295"/>
      <c r="J277" s="295"/>
      <c r="K277" s="295"/>
      <c r="L277" s="295"/>
      <c r="M277" s="295"/>
      <c r="N277" s="295">
        <v>12</v>
      </c>
      <c r="O277" s="295"/>
      <c r="P277" s="295"/>
      <c r="Q277" s="295"/>
      <c r="R277" s="295"/>
      <c r="S277" s="295"/>
      <c r="T277" s="295"/>
      <c r="U277" s="295"/>
      <c r="V277" s="295"/>
      <c r="W277" s="295"/>
      <c r="X277" s="295"/>
      <c r="Y277" s="784"/>
      <c r="Z277" s="784"/>
      <c r="AA277" s="784"/>
      <c r="AB277" s="784"/>
      <c r="AC277" s="410"/>
      <c r="AD277" s="410"/>
      <c r="AE277" s="410"/>
      <c r="AF277" s="415"/>
      <c r="AG277" s="415"/>
      <c r="AH277" s="415"/>
      <c r="AI277" s="415"/>
      <c r="AJ277" s="415"/>
      <c r="AK277" s="415"/>
      <c r="AL277" s="415"/>
      <c r="AM277" s="296">
        <f>SUM(Y277:AL277)</f>
        <v>0</v>
      </c>
    </row>
    <row r="278" spans="1:39" ht="15.5" outlineLevel="1">
      <c r="B278" s="294" t="s">
        <v>289</v>
      </c>
      <c r="C278" s="291" t="s">
        <v>163</v>
      </c>
      <c r="D278" s="295"/>
      <c r="E278" s="295"/>
      <c r="F278" s="295" t="s">
        <v>718</v>
      </c>
      <c r="G278" s="295"/>
      <c r="H278" s="295"/>
      <c r="I278" s="295"/>
      <c r="J278" s="295"/>
      <c r="K278" s="295"/>
      <c r="L278" s="295"/>
      <c r="M278" s="295"/>
      <c r="N278" s="295">
        <f>N277</f>
        <v>12</v>
      </c>
      <c r="O278" s="295"/>
      <c r="P278" s="295"/>
      <c r="Q278" s="295"/>
      <c r="R278" s="295"/>
      <c r="S278" s="295"/>
      <c r="T278" s="295"/>
      <c r="U278" s="295"/>
      <c r="V278" s="295"/>
      <c r="W278" s="295"/>
      <c r="X278" s="295"/>
      <c r="Y278" s="411">
        <f t="shared" ref="Y278:AB278" si="595">Y277</f>
        <v>0</v>
      </c>
      <c r="Z278" s="411">
        <f t="shared" si="595"/>
        <v>0</v>
      </c>
      <c r="AA278" s="411">
        <f t="shared" si="595"/>
        <v>0</v>
      </c>
      <c r="AB278" s="411">
        <f t="shared" si="595"/>
        <v>0</v>
      </c>
      <c r="AC278" s="411">
        <f t="shared" ref="AC278:AL278" si="596">AC277</f>
        <v>0</v>
      </c>
      <c r="AD278" s="411">
        <f t="shared" si="596"/>
        <v>0</v>
      </c>
      <c r="AE278" s="411">
        <f t="shared" si="596"/>
        <v>0</v>
      </c>
      <c r="AF278" s="411">
        <f t="shared" si="596"/>
        <v>0</v>
      </c>
      <c r="AG278" s="411">
        <f t="shared" si="596"/>
        <v>0</v>
      </c>
      <c r="AH278" s="411">
        <f t="shared" si="596"/>
        <v>0</v>
      </c>
      <c r="AI278" s="411">
        <f t="shared" si="596"/>
        <v>0</v>
      </c>
      <c r="AJ278" s="411">
        <f t="shared" si="596"/>
        <v>0</v>
      </c>
      <c r="AK278" s="411">
        <f t="shared" si="596"/>
        <v>0</v>
      </c>
      <c r="AL278" s="411">
        <f t="shared" si="596"/>
        <v>0</v>
      </c>
      <c r="AM278" s="306"/>
    </row>
    <row r="279" spans="1:39" ht="15.5" outlineLevel="1">
      <c r="B279" s="322"/>
      <c r="C279" s="291"/>
      <c r="D279" s="291"/>
      <c r="E279" s="291"/>
      <c r="F279" s="291"/>
      <c r="G279" s="291"/>
      <c r="H279" s="291"/>
      <c r="I279" s="291"/>
      <c r="J279" s="291"/>
      <c r="K279" s="291"/>
      <c r="L279" s="291"/>
      <c r="M279" s="291"/>
      <c r="N279" s="291"/>
      <c r="O279" s="291"/>
      <c r="P279" s="291"/>
      <c r="Q279" s="291"/>
      <c r="R279" s="291"/>
      <c r="S279" s="291"/>
      <c r="T279" s="291"/>
      <c r="U279" s="291"/>
      <c r="V279" s="291"/>
      <c r="W279" s="291"/>
      <c r="X279" s="291"/>
      <c r="Y279" s="765"/>
      <c r="Z279" s="765"/>
      <c r="AA279" s="765"/>
      <c r="AB279" s="765"/>
      <c r="AC279" s="424"/>
      <c r="AD279" s="424"/>
      <c r="AE279" s="424"/>
      <c r="AF279" s="424"/>
      <c r="AG279" s="424"/>
      <c r="AH279" s="424"/>
      <c r="AI279" s="424"/>
      <c r="AJ279" s="424"/>
      <c r="AK279" s="424"/>
      <c r="AL279" s="424"/>
      <c r="AM279" s="297"/>
    </row>
    <row r="280" spans="1:39" ht="15.5" outlineLevel="1">
      <c r="A280" s="518">
        <v>19</v>
      </c>
      <c r="B280" s="516" t="s">
        <v>111</v>
      </c>
      <c r="C280" s="291" t="s">
        <v>25</v>
      </c>
      <c r="D280" s="295"/>
      <c r="E280" s="295"/>
      <c r="F280" s="295" t="s">
        <v>718</v>
      </c>
      <c r="G280" s="295"/>
      <c r="H280" s="295"/>
      <c r="I280" s="295"/>
      <c r="J280" s="295"/>
      <c r="K280" s="295"/>
      <c r="L280" s="295"/>
      <c r="M280" s="295"/>
      <c r="N280" s="295">
        <v>12</v>
      </c>
      <c r="O280" s="295"/>
      <c r="P280" s="295"/>
      <c r="Q280" s="295"/>
      <c r="R280" s="295"/>
      <c r="S280" s="295"/>
      <c r="T280" s="295"/>
      <c r="U280" s="295"/>
      <c r="V280" s="295"/>
      <c r="W280" s="295"/>
      <c r="X280" s="295"/>
      <c r="Y280" s="784"/>
      <c r="Z280" s="784"/>
      <c r="AA280" s="784"/>
      <c r="AB280" s="784"/>
      <c r="AC280" s="410"/>
      <c r="AD280" s="410"/>
      <c r="AE280" s="410"/>
      <c r="AF280" s="415"/>
      <c r="AG280" s="415"/>
      <c r="AH280" s="415"/>
      <c r="AI280" s="415"/>
      <c r="AJ280" s="415"/>
      <c r="AK280" s="415"/>
      <c r="AL280" s="415"/>
      <c r="AM280" s="296">
        <f>SUM(Y280:AL280)</f>
        <v>0</v>
      </c>
    </row>
    <row r="281" spans="1:39" ht="15.5" outlineLevel="1">
      <c r="B281" s="294" t="s">
        <v>289</v>
      </c>
      <c r="C281" s="291" t="s">
        <v>163</v>
      </c>
      <c r="D281" s="295"/>
      <c r="E281" s="295"/>
      <c r="F281" s="295" t="s">
        <v>718</v>
      </c>
      <c r="G281" s="295"/>
      <c r="H281" s="295"/>
      <c r="I281" s="295"/>
      <c r="J281" s="295"/>
      <c r="K281" s="295"/>
      <c r="L281" s="295"/>
      <c r="M281" s="295"/>
      <c r="N281" s="295">
        <f>N280</f>
        <v>12</v>
      </c>
      <c r="O281" s="295"/>
      <c r="P281" s="295"/>
      <c r="Q281" s="295"/>
      <c r="R281" s="295"/>
      <c r="S281" s="295"/>
      <c r="T281" s="295"/>
      <c r="U281" s="295"/>
      <c r="V281" s="295"/>
      <c r="W281" s="295"/>
      <c r="X281" s="295"/>
      <c r="Y281" s="411">
        <f t="shared" ref="Y281:AB281" si="597">Y280</f>
        <v>0</v>
      </c>
      <c r="Z281" s="411">
        <f t="shared" si="597"/>
        <v>0</v>
      </c>
      <c r="AA281" s="411">
        <f t="shared" si="597"/>
        <v>0</v>
      </c>
      <c r="AB281" s="411">
        <f t="shared" si="597"/>
        <v>0</v>
      </c>
      <c r="AC281" s="411">
        <f t="shared" ref="AC281:AL281" si="598">AC280</f>
        <v>0</v>
      </c>
      <c r="AD281" s="411">
        <f t="shared" si="598"/>
        <v>0</v>
      </c>
      <c r="AE281" s="411">
        <f t="shared" si="598"/>
        <v>0</v>
      </c>
      <c r="AF281" s="411">
        <f t="shared" si="598"/>
        <v>0</v>
      </c>
      <c r="AG281" s="411">
        <f t="shared" si="598"/>
        <v>0</v>
      </c>
      <c r="AH281" s="411">
        <f t="shared" si="598"/>
        <v>0</v>
      </c>
      <c r="AI281" s="411">
        <f t="shared" si="598"/>
        <v>0</v>
      </c>
      <c r="AJ281" s="411">
        <f t="shared" si="598"/>
        <v>0</v>
      </c>
      <c r="AK281" s="411">
        <f t="shared" si="598"/>
        <v>0</v>
      </c>
      <c r="AL281" s="411">
        <f t="shared" si="598"/>
        <v>0</v>
      </c>
      <c r="AM281" s="297"/>
    </row>
    <row r="282" spans="1:39" ht="15.5" outlineLevel="1">
      <c r="B282" s="322"/>
      <c r="C282" s="291"/>
      <c r="D282" s="291"/>
      <c r="E282" s="291"/>
      <c r="F282" s="291"/>
      <c r="G282" s="291"/>
      <c r="H282" s="291"/>
      <c r="I282" s="291"/>
      <c r="J282" s="291"/>
      <c r="K282" s="291"/>
      <c r="L282" s="291"/>
      <c r="M282" s="291"/>
      <c r="N282" s="291"/>
      <c r="O282" s="291"/>
      <c r="P282" s="291"/>
      <c r="Q282" s="291"/>
      <c r="R282" s="291"/>
      <c r="S282" s="291"/>
      <c r="T282" s="291"/>
      <c r="U282" s="291"/>
      <c r="V282" s="291"/>
      <c r="W282" s="291"/>
      <c r="X282" s="291"/>
      <c r="Y282" s="765"/>
      <c r="Z282" s="765"/>
      <c r="AA282" s="765"/>
      <c r="AB282" s="765"/>
      <c r="AC282" s="412"/>
      <c r="AD282" s="412"/>
      <c r="AE282" s="412"/>
      <c r="AF282" s="412"/>
      <c r="AG282" s="412"/>
      <c r="AH282" s="412"/>
      <c r="AI282" s="412"/>
      <c r="AJ282" s="412"/>
      <c r="AK282" s="412"/>
      <c r="AL282" s="412"/>
      <c r="AM282" s="306"/>
    </row>
    <row r="283" spans="1:39" ht="15.5" outlineLevel="1">
      <c r="A283" s="518">
        <v>20</v>
      </c>
      <c r="B283" s="516" t="s">
        <v>110</v>
      </c>
      <c r="C283" s="291" t="s">
        <v>25</v>
      </c>
      <c r="D283" s="295"/>
      <c r="E283" s="295"/>
      <c r="F283" s="295" t="s">
        <v>718</v>
      </c>
      <c r="G283" s="295"/>
      <c r="H283" s="295"/>
      <c r="I283" s="295"/>
      <c r="J283" s="295"/>
      <c r="K283" s="295"/>
      <c r="L283" s="295"/>
      <c r="M283" s="295"/>
      <c r="N283" s="295">
        <v>12</v>
      </c>
      <c r="O283" s="295"/>
      <c r="P283" s="295"/>
      <c r="Q283" s="295"/>
      <c r="R283" s="295"/>
      <c r="S283" s="295"/>
      <c r="T283" s="295"/>
      <c r="U283" s="295"/>
      <c r="V283" s="295"/>
      <c r="W283" s="295"/>
      <c r="X283" s="295"/>
      <c r="Y283" s="784"/>
      <c r="Z283" s="784"/>
      <c r="AA283" s="784"/>
      <c r="AB283" s="784"/>
      <c r="AC283" s="410"/>
      <c r="AD283" s="410"/>
      <c r="AE283" s="410"/>
      <c r="AF283" s="415"/>
      <c r="AG283" s="415"/>
      <c r="AH283" s="415"/>
      <c r="AI283" s="415"/>
      <c r="AJ283" s="415"/>
      <c r="AK283" s="415"/>
      <c r="AL283" s="415"/>
      <c r="AM283" s="296">
        <f>SUM(Y283:AL283)</f>
        <v>0</v>
      </c>
    </row>
    <row r="284" spans="1:39" ht="15.5" outlineLevel="1">
      <c r="B284" s="294" t="s">
        <v>289</v>
      </c>
      <c r="C284" s="291" t="s">
        <v>163</v>
      </c>
      <c r="D284" s="295"/>
      <c r="E284" s="295"/>
      <c r="F284" s="295" t="s">
        <v>718</v>
      </c>
      <c r="G284" s="295"/>
      <c r="H284" s="295"/>
      <c r="I284" s="295"/>
      <c r="J284" s="295"/>
      <c r="K284" s="295"/>
      <c r="L284" s="295"/>
      <c r="M284" s="295"/>
      <c r="N284" s="295">
        <f>N283</f>
        <v>12</v>
      </c>
      <c r="O284" s="295"/>
      <c r="P284" s="295"/>
      <c r="Q284" s="295"/>
      <c r="R284" s="295"/>
      <c r="S284" s="295"/>
      <c r="T284" s="295"/>
      <c r="U284" s="295"/>
      <c r="V284" s="295"/>
      <c r="W284" s="295"/>
      <c r="X284" s="295"/>
      <c r="Y284" s="411">
        <f t="shared" ref="Y284:AB284" si="599">Y283</f>
        <v>0</v>
      </c>
      <c r="Z284" s="411">
        <f t="shared" si="599"/>
        <v>0</v>
      </c>
      <c r="AA284" s="411">
        <f t="shared" si="599"/>
        <v>0</v>
      </c>
      <c r="AB284" s="411">
        <f t="shared" si="599"/>
        <v>0</v>
      </c>
      <c r="AC284" s="411">
        <f t="shared" ref="AC284:AL284" si="600">AC283</f>
        <v>0</v>
      </c>
      <c r="AD284" s="411">
        <f t="shared" si="600"/>
        <v>0</v>
      </c>
      <c r="AE284" s="411">
        <f t="shared" si="600"/>
        <v>0</v>
      </c>
      <c r="AF284" s="411">
        <f t="shared" si="600"/>
        <v>0</v>
      </c>
      <c r="AG284" s="411">
        <f t="shared" si="600"/>
        <v>0</v>
      </c>
      <c r="AH284" s="411">
        <f t="shared" si="600"/>
        <v>0</v>
      </c>
      <c r="AI284" s="411">
        <f t="shared" si="600"/>
        <v>0</v>
      </c>
      <c r="AJ284" s="411">
        <f t="shared" si="600"/>
        <v>0</v>
      </c>
      <c r="AK284" s="411">
        <f t="shared" si="600"/>
        <v>0</v>
      </c>
      <c r="AL284" s="411">
        <f t="shared" si="600"/>
        <v>0</v>
      </c>
      <c r="AM284" s="306"/>
    </row>
    <row r="285" spans="1:39" ht="15.5" outlineLevel="1">
      <c r="B285" s="323"/>
      <c r="C285" s="300"/>
      <c r="D285" s="291"/>
      <c r="E285" s="291"/>
      <c r="F285" s="291"/>
      <c r="G285" s="291"/>
      <c r="H285" s="291"/>
      <c r="I285" s="291"/>
      <c r="J285" s="291"/>
      <c r="K285" s="291"/>
      <c r="L285" s="291"/>
      <c r="M285" s="291"/>
      <c r="N285" s="300"/>
      <c r="O285" s="291"/>
      <c r="P285" s="291"/>
      <c r="Q285" s="291"/>
      <c r="R285" s="291"/>
      <c r="S285" s="291"/>
      <c r="T285" s="291"/>
      <c r="U285" s="291"/>
      <c r="V285" s="291"/>
      <c r="W285" s="291"/>
      <c r="X285" s="291"/>
      <c r="Y285" s="765"/>
      <c r="Z285" s="765"/>
      <c r="AA285" s="765"/>
      <c r="AB285" s="765"/>
      <c r="AC285" s="412"/>
      <c r="AD285" s="412"/>
      <c r="AE285" s="412"/>
      <c r="AF285" s="412"/>
      <c r="AG285" s="412"/>
      <c r="AH285" s="412"/>
      <c r="AI285" s="412"/>
      <c r="AJ285" s="412"/>
      <c r="AK285" s="412"/>
      <c r="AL285" s="412"/>
      <c r="AM285" s="306"/>
    </row>
    <row r="286" spans="1:39" ht="15.5" outlineLevel="1">
      <c r="B286" s="514" t="s">
        <v>502</v>
      </c>
      <c r="C286" s="291"/>
      <c r="D286" s="291"/>
      <c r="E286" s="291"/>
      <c r="F286" s="291"/>
      <c r="G286" s="291"/>
      <c r="H286" s="291"/>
      <c r="I286" s="291"/>
      <c r="J286" s="291"/>
      <c r="K286" s="291"/>
      <c r="L286" s="291"/>
      <c r="M286" s="291"/>
      <c r="N286" s="291"/>
      <c r="O286" s="291"/>
      <c r="P286" s="291"/>
      <c r="Q286" s="291"/>
      <c r="R286" s="291"/>
      <c r="S286" s="291"/>
      <c r="T286" s="291"/>
      <c r="U286" s="291"/>
      <c r="V286" s="291"/>
      <c r="W286" s="291"/>
      <c r="X286" s="291"/>
      <c r="Y286" s="765"/>
      <c r="Z286" s="765"/>
      <c r="AA286" s="765"/>
      <c r="AB286" s="765"/>
      <c r="AC286" s="425"/>
      <c r="AD286" s="425"/>
      <c r="AE286" s="425"/>
      <c r="AF286" s="425"/>
      <c r="AG286" s="425"/>
      <c r="AH286" s="425"/>
      <c r="AI286" s="425"/>
      <c r="AJ286" s="425"/>
      <c r="AK286" s="425"/>
      <c r="AL286" s="425"/>
      <c r="AM286" s="306"/>
    </row>
    <row r="287" spans="1:39" ht="15.5" outlineLevel="1">
      <c r="B287" s="288" t="s">
        <v>498</v>
      </c>
      <c r="C287" s="291"/>
      <c r="D287" s="291"/>
      <c r="E287" s="291"/>
      <c r="F287" s="291"/>
      <c r="G287" s="291"/>
      <c r="H287" s="291"/>
      <c r="I287" s="291"/>
      <c r="J287" s="291"/>
      <c r="K287" s="291"/>
      <c r="L287" s="291"/>
      <c r="M287" s="291"/>
      <c r="N287" s="291"/>
      <c r="O287" s="291"/>
      <c r="P287" s="291"/>
      <c r="Q287" s="291"/>
      <c r="R287" s="291"/>
      <c r="S287" s="291"/>
      <c r="T287" s="291"/>
      <c r="U287" s="291"/>
      <c r="V287" s="291"/>
      <c r="W287" s="291"/>
      <c r="X287" s="291"/>
      <c r="Y287" s="765"/>
      <c r="Z287" s="765"/>
      <c r="AA287" s="765"/>
      <c r="AB287" s="765"/>
      <c r="AC287" s="425"/>
      <c r="AD287" s="425"/>
      <c r="AE287" s="425"/>
      <c r="AF287" s="425"/>
      <c r="AG287" s="425"/>
      <c r="AH287" s="425"/>
      <c r="AI287" s="425"/>
      <c r="AJ287" s="425"/>
      <c r="AK287" s="425"/>
      <c r="AL287" s="425"/>
      <c r="AM287" s="306"/>
    </row>
    <row r="288" spans="1:39" ht="15.5" outlineLevel="1">
      <c r="A288" s="518">
        <v>21</v>
      </c>
      <c r="B288" s="516" t="s">
        <v>113</v>
      </c>
      <c r="C288" s="291" t="s">
        <v>25</v>
      </c>
      <c r="D288" s="295"/>
      <c r="E288" s="295"/>
      <c r="F288" s="295">
        <v>2005471</v>
      </c>
      <c r="G288" s="295"/>
      <c r="H288" s="295"/>
      <c r="I288" s="295"/>
      <c r="J288" s="295"/>
      <c r="K288" s="295"/>
      <c r="L288" s="295"/>
      <c r="M288" s="295"/>
      <c r="N288" s="291"/>
      <c r="O288" s="295"/>
      <c r="P288" s="295"/>
      <c r="Q288" s="295">
        <v>130</v>
      </c>
      <c r="R288" s="295"/>
      <c r="S288" s="295"/>
      <c r="T288" s="295"/>
      <c r="U288" s="295"/>
      <c r="V288" s="295"/>
      <c r="W288" s="295"/>
      <c r="X288" s="295"/>
      <c r="Y288" s="784">
        <v>1</v>
      </c>
      <c r="Z288" s="784"/>
      <c r="AA288" s="784"/>
      <c r="AB288" s="784"/>
      <c r="AC288" s="410"/>
      <c r="AD288" s="410"/>
      <c r="AE288" s="410"/>
      <c r="AF288" s="410"/>
      <c r="AG288" s="410"/>
      <c r="AH288" s="410"/>
      <c r="AI288" s="410"/>
      <c r="AJ288" s="410"/>
      <c r="AK288" s="410"/>
      <c r="AL288" s="410"/>
      <c r="AM288" s="296">
        <f>SUM(Y288:AL288)</f>
        <v>1</v>
      </c>
    </row>
    <row r="289" spans="1:39" ht="15.5" outlineLevel="1">
      <c r="B289" s="294" t="s">
        <v>289</v>
      </c>
      <c r="C289" s="291" t="s">
        <v>163</v>
      </c>
      <c r="D289" s="295"/>
      <c r="E289" s="295"/>
      <c r="F289" s="295">
        <v>223129</v>
      </c>
      <c r="G289" s="295"/>
      <c r="H289" s="295"/>
      <c r="I289" s="295"/>
      <c r="J289" s="295"/>
      <c r="K289" s="295"/>
      <c r="L289" s="295"/>
      <c r="M289" s="295"/>
      <c r="N289" s="291"/>
      <c r="O289" s="295"/>
      <c r="P289" s="295"/>
      <c r="Q289" s="295">
        <v>14</v>
      </c>
      <c r="R289" s="295"/>
      <c r="S289" s="295"/>
      <c r="T289" s="295"/>
      <c r="U289" s="295"/>
      <c r="V289" s="295"/>
      <c r="W289" s="295"/>
      <c r="X289" s="295"/>
      <c r="Y289" s="411">
        <f t="shared" ref="Y289:AB289" si="601">Y288</f>
        <v>1</v>
      </c>
      <c r="Z289" s="411">
        <f t="shared" si="601"/>
        <v>0</v>
      </c>
      <c r="AA289" s="411">
        <f t="shared" si="601"/>
        <v>0</v>
      </c>
      <c r="AB289" s="411">
        <f t="shared" si="601"/>
        <v>0</v>
      </c>
      <c r="AC289" s="411">
        <f t="shared" ref="AC289" si="602">AC288</f>
        <v>0</v>
      </c>
      <c r="AD289" s="411">
        <f t="shared" ref="AD289" si="603">AD288</f>
        <v>0</v>
      </c>
      <c r="AE289" s="411">
        <f t="shared" ref="AE289" si="604">AE288</f>
        <v>0</v>
      </c>
      <c r="AF289" s="411">
        <f t="shared" ref="AF289" si="605">AF288</f>
        <v>0</v>
      </c>
      <c r="AG289" s="411">
        <f t="shared" ref="AG289" si="606">AG288</f>
        <v>0</v>
      </c>
      <c r="AH289" s="411">
        <f t="shared" ref="AH289" si="607">AH288</f>
        <v>0</v>
      </c>
      <c r="AI289" s="411">
        <f t="shared" ref="AI289" si="608">AI288</f>
        <v>0</v>
      </c>
      <c r="AJ289" s="411">
        <f t="shared" ref="AJ289" si="609">AJ288</f>
        <v>0</v>
      </c>
      <c r="AK289" s="411">
        <f t="shared" ref="AK289" si="610">AK288</f>
        <v>0</v>
      </c>
      <c r="AL289" s="411">
        <f t="shared" ref="AL289" si="611">AL288</f>
        <v>0</v>
      </c>
      <c r="AM289" s="306"/>
    </row>
    <row r="290" spans="1:39" ht="15.5" outlineLevel="1">
      <c r="B290" s="294"/>
      <c r="C290" s="291"/>
      <c r="D290" s="291"/>
      <c r="E290" s="291"/>
      <c r="F290" s="291"/>
      <c r="G290" s="291"/>
      <c r="H290" s="291"/>
      <c r="I290" s="291"/>
      <c r="J290" s="291"/>
      <c r="K290" s="291"/>
      <c r="L290" s="291"/>
      <c r="M290" s="291"/>
      <c r="N290" s="291"/>
      <c r="O290" s="291"/>
      <c r="P290" s="291"/>
      <c r="Q290" s="291"/>
      <c r="R290" s="291"/>
      <c r="S290" s="291"/>
      <c r="T290" s="291"/>
      <c r="U290" s="291"/>
      <c r="V290" s="291"/>
      <c r="W290" s="291"/>
      <c r="X290" s="291"/>
      <c r="Y290" s="765"/>
      <c r="Z290" s="765"/>
      <c r="AA290" s="765"/>
      <c r="AB290" s="765"/>
      <c r="AC290" s="425"/>
      <c r="AD290" s="425"/>
      <c r="AE290" s="425"/>
      <c r="AF290" s="425"/>
      <c r="AG290" s="425"/>
      <c r="AH290" s="425"/>
      <c r="AI290" s="425"/>
      <c r="AJ290" s="425"/>
      <c r="AK290" s="425"/>
      <c r="AL290" s="425"/>
      <c r="AM290" s="306"/>
    </row>
    <row r="291" spans="1:39" ht="31" outlineLevel="1">
      <c r="A291" s="518">
        <v>22</v>
      </c>
      <c r="B291" s="516" t="s">
        <v>114</v>
      </c>
      <c r="C291" s="291" t="s">
        <v>25</v>
      </c>
      <c r="D291" s="295"/>
      <c r="E291" s="295"/>
      <c r="F291" s="295">
        <v>623179</v>
      </c>
      <c r="G291" s="295"/>
      <c r="H291" s="295"/>
      <c r="I291" s="295"/>
      <c r="J291" s="295"/>
      <c r="K291" s="295"/>
      <c r="L291" s="295"/>
      <c r="M291" s="295"/>
      <c r="N291" s="291"/>
      <c r="O291" s="295"/>
      <c r="P291" s="295"/>
      <c r="Q291" s="295">
        <v>186</v>
      </c>
      <c r="R291" s="295"/>
      <c r="S291" s="295"/>
      <c r="T291" s="295"/>
      <c r="U291" s="295"/>
      <c r="V291" s="295"/>
      <c r="W291" s="295"/>
      <c r="X291" s="295"/>
      <c r="Y291" s="784">
        <v>1</v>
      </c>
      <c r="Z291" s="784"/>
      <c r="AA291" s="784"/>
      <c r="AB291" s="784"/>
      <c r="AC291" s="410"/>
      <c r="AD291" s="410"/>
      <c r="AE291" s="410"/>
      <c r="AF291" s="410"/>
      <c r="AG291" s="410"/>
      <c r="AH291" s="410"/>
      <c r="AI291" s="410"/>
      <c r="AJ291" s="410"/>
      <c r="AK291" s="410"/>
      <c r="AL291" s="410"/>
      <c r="AM291" s="296">
        <f>SUM(Y291:AL291)</f>
        <v>1</v>
      </c>
    </row>
    <row r="292" spans="1:39" ht="15.5" outlineLevel="1">
      <c r="B292" s="294" t="s">
        <v>289</v>
      </c>
      <c r="C292" s="291" t="s">
        <v>163</v>
      </c>
      <c r="D292" s="295"/>
      <c r="E292" s="295"/>
      <c r="F292" s="295">
        <v>8802</v>
      </c>
      <c r="G292" s="295"/>
      <c r="H292" s="295"/>
      <c r="I292" s="295"/>
      <c r="J292" s="295"/>
      <c r="K292" s="295"/>
      <c r="L292" s="295"/>
      <c r="M292" s="295"/>
      <c r="N292" s="291"/>
      <c r="O292" s="295"/>
      <c r="P292" s="295"/>
      <c r="Q292" s="295">
        <v>3</v>
      </c>
      <c r="R292" s="295"/>
      <c r="S292" s="295"/>
      <c r="T292" s="295"/>
      <c r="U292" s="295"/>
      <c r="V292" s="295"/>
      <c r="W292" s="295"/>
      <c r="X292" s="295"/>
      <c r="Y292" s="411">
        <f t="shared" ref="Y292:AB292" si="612">Y291</f>
        <v>1</v>
      </c>
      <c r="Z292" s="411">
        <f t="shared" si="612"/>
        <v>0</v>
      </c>
      <c r="AA292" s="411">
        <f t="shared" si="612"/>
        <v>0</v>
      </c>
      <c r="AB292" s="411">
        <f t="shared" si="612"/>
        <v>0</v>
      </c>
      <c r="AC292" s="411">
        <f t="shared" ref="AC292" si="613">AC291</f>
        <v>0</v>
      </c>
      <c r="AD292" s="411">
        <f t="shared" ref="AD292" si="614">AD291</f>
        <v>0</v>
      </c>
      <c r="AE292" s="411">
        <f t="shared" ref="AE292" si="615">AE291</f>
        <v>0</v>
      </c>
      <c r="AF292" s="411">
        <f t="shared" ref="AF292" si="616">AF291</f>
        <v>0</v>
      </c>
      <c r="AG292" s="411">
        <f t="shared" ref="AG292" si="617">AG291</f>
        <v>0</v>
      </c>
      <c r="AH292" s="411">
        <f t="shared" ref="AH292" si="618">AH291</f>
        <v>0</v>
      </c>
      <c r="AI292" s="411">
        <f t="shared" ref="AI292" si="619">AI291</f>
        <v>0</v>
      </c>
      <c r="AJ292" s="411">
        <f t="shared" ref="AJ292" si="620">AJ291</f>
        <v>0</v>
      </c>
      <c r="AK292" s="411">
        <f t="shared" ref="AK292" si="621">AK291</f>
        <v>0</v>
      </c>
      <c r="AL292" s="411">
        <f t="shared" ref="AL292" si="622">AL291</f>
        <v>0</v>
      </c>
      <c r="AM292" s="306"/>
    </row>
    <row r="293" spans="1:39" ht="15.5" outlineLevel="1">
      <c r="B293" s="294"/>
      <c r="C293" s="291"/>
      <c r="D293" s="291"/>
      <c r="E293" s="291"/>
      <c r="F293" s="291"/>
      <c r="G293" s="291"/>
      <c r="H293" s="291"/>
      <c r="I293" s="291"/>
      <c r="J293" s="291"/>
      <c r="K293" s="291"/>
      <c r="L293" s="291"/>
      <c r="M293" s="291"/>
      <c r="N293" s="291"/>
      <c r="O293" s="291"/>
      <c r="P293" s="291"/>
      <c r="Q293" s="291"/>
      <c r="R293" s="291"/>
      <c r="S293" s="291"/>
      <c r="T293" s="291"/>
      <c r="U293" s="291"/>
      <c r="V293" s="291"/>
      <c r="W293" s="291"/>
      <c r="X293" s="291"/>
      <c r="Y293" s="765"/>
      <c r="Z293" s="765"/>
      <c r="AA293" s="765"/>
      <c r="AB293" s="765"/>
      <c r="AC293" s="425"/>
      <c r="AD293" s="425"/>
      <c r="AE293" s="425"/>
      <c r="AF293" s="425"/>
      <c r="AG293" s="425"/>
      <c r="AH293" s="425"/>
      <c r="AI293" s="425"/>
      <c r="AJ293" s="425"/>
      <c r="AK293" s="425"/>
      <c r="AL293" s="425"/>
      <c r="AM293" s="306"/>
    </row>
    <row r="294" spans="1:39" ht="31" outlineLevel="1">
      <c r="A294" s="518">
        <v>23</v>
      </c>
      <c r="B294" s="516" t="s">
        <v>115</v>
      </c>
      <c r="C294" s="291" t="s">
        <v>25</v>
      </c>
      <c r="D294" s="295"/>
      <c r="E294" s="295"/>
      <c r="F294" s="295"/>
      <c r="G294" s="295"/>
      <c r="H294" s="295"/>
      <c r="I294" s="295"/>
      <c r="J294" s="295"/>
      <c r="K294" s="295"/>
      <c r="L294" s="295"/>
      <c r="M294" s="295"/>
      <c r="N294" s="291"/>
      <c r="O294" s="295"/>
      <c r="P294" s="295"/>
      <c r="Q294" s="295"/>
      <c r="R294" s="295"/>
      <c r="S294" s="295"/>
      <c r="T294" s="295"/>
      <c r="U294" s="295"/>
      <c r="V294" s="295"/>
      <c r="W294" s="295"/>
      <c r="X294" s="295"/>
      <c r="Y294" s="784"/>
      <c r="Z294" s="784"/>
      <c r="AA294" s="784"/>
      <c r="AB294" s="784"/>
      <c r="AC294" s="410"/>
      <c r="AD294" s="410"/>
      <c r="AE294" s="410"/>
      <c r="AF294" s="410"/>
      <c r="AG294" s="410"/>
      <c r="AH294" s="410"/>
      <c r="AI294" s="410"/>
      <c r="AJ294" s="410"/>
      <c r="AK294" s="410"/>
      <c r="AL294" s="410"/>
      <c r="AM294" s="296">
        <f>SUM(Y294:AL294)</f>
        <v>0</v>
      </c>
    </row>
    <row r="295" spans="1:39" ht="15.5" outlineLevel="1">
      <c r="B295" s="294" t="s">
        <v>289</v>
      </c>
      <c r="C295" s="291" t="s">
        <v>163</v>
      </c>
      <c r="D295" s="295"/>
      <c r="E295" s="295"/>
      <c r="F295" s="295"/>
      <c r="G295" s="295"/>
      <c r="H295" s="295"/>
      <c r="I295" s="295"/>
      <c r="J295" s="295"/>
      <c r="K295" s="295"/>
      <c r="L295" s="295"/>
      <c r="M295" s="295"/>
      <c r="N295" s="291"/>
      <c r="O295" s="295"/>
      <c r="P295" s="295"/>
      <c r="Q295" s="295"/>
      <c r="R295" s="295"/>
      <c r="S295" s="295"/>
      <c r="T295" s="295"/>
      <c r="U295" s="295"/>
      <c r="V295" s="295"/>
      <c r="W295" s="295"/>
      <c r="X295" s="295"/>
      <c r="Y295" s="411">
        <f t="shared" ref="Y295:AB295" si="623">Y294</f>
        <v>0</v>
      </c>
      <c r="Z295" s="411">
        <f t="shared" si="623"/>
        <v>0</v>
      </c>
      <c r="AA295" s="411">
        <f t="shared" si="623"/>
        <v>0</v>
      </c>
      <c r="AB295" s="411">
        <f t="shared" si="623"/>
        <v>0</v>
      </c>
      <c r="AC295" s="411">
        <f t="shared" ref="AC295" si="624">AC294</f>
        <v>0</v>
      </c>
      <c r="AD295" s="411">
        <f t="shared" ref="AD295" si="625">AD294</f>
        <v>0</v>
      </c>
      <c r="AE295" s="411">
        <f t="shared" ref="AE295" si="626">AE294</f>
        <v>0</v>
      </c>
      <c r="AF295" s="411">
        <f t="shared" ref="AF295" si="627">AF294</f>
        <v>0</v>
      </c>
      <c r="AG295" s="411">
        <f t="shared" ref="AG295" si="628">AG294</f>
        <v>0</v>
      </c>
      <c r="AH295" s="411">
        <f t="shared" ref="AH295" si="629">AH294</f>
        <v>0</v>
      </c>
      <c r="AI295" s="411">
        <f t="shared" ref="AI295" si="630">AI294</f>
        <v>0</v>
      </c>
      <c r="AJ295" s="411">
        <f t="shared" ref="AJ295" si="631">AJ294</f>
        <v>0</v>
      </c>
      <c r="AK295" s="411">
        <f t="shared" ref="AK295" si="632">AK294</f>
        <v>0</v>
      </c>
      <c r="AL295" s="411">
        <f t="shared" ref="AL295" si="633">AL294</f>
        <v>0</v>
      </c>
      <c r="AM295" s="306"/>
    </row>
    <row r="296" spans="1:39" ht="15.5" outlineLevel="1">
      <c r="B296" s="322"/>
      <c r="C296" s="291"/>
      <c r="D296" s="291"/>
      <c r="E296" s="291"/>
      <c r="F296" s="291"/>
      <c r="G296" s="291"/>
      <c r="H296" s="291"/>
      <c r="I296" s="291"/>
      <c r="J296" s="291"/>
      <c r="K296" s="291"/>
      <c r="L296" s="291"/>
      <c r="M296" s="291"/>
      <c r="N296" s="291"/>
      <c r="O296" s="291"/>
      <c r="P296" s="291"/>
      <c r="Q296" s="291"/>
      <c r="R296" s="291"/>
      <c r="S296" s="291"/>
      <c r="T296" s="291"/>
      <c r="U296" s="291"/>
      <c r="V296" s="291"/>
      <c r="W296" s="291"/>
      <c r="X296" s="291"/>
      <c r="Y296" s="765"/>
      <c r="Z296" s="765"/>
      <c r="AA296" s="765"/>
      <c r="AB296" s="765"/>
      <c r="AC296" s="425"/>
      <c r="AD296" s="425"/>
      <c r="AE296" s="425"/>
      <c r="AF296" s="425"/>
      <c r="AG296" s="425"/>
      <c r="AH296" s="425"/>
      <c r="AI296" s="425"/>
      <c r="AJ296" s="425"/>
      <c r="AK296" s="425"/>
      <c r="AL296" s="425"/>
      <c r="AM296" s="306"/>
    </row>
    <row r="297" spans="1:39" ht="15.5" outlineLevel="1">
      <c r="A297" s="518">
        <v>24</v>
      </c>
      <c r="B297" s="516" t="s">
        <v>116</v>
      </c>
      <c r="C297" s="291" t="s">
        <v>25</v>
      </c>
      <c r="D297" s="295"/>
      <c r="E297" s="295"/>
      <c r="F297" s="295"/>
      <c r="G297" s="295"/>
      <c r="H297" s="295"/>
      <c r="I297" s="295"/>
      <c r="J297" s="295"/>
      <c r="K297" s="295"/>
      <c r="L297" s="295"/>
      <c r="M297" s="295"/>
      <c r="N297" s="291"/>
      <c r="O297" s="295"/>
      <c r="P297" s="295"/>
      <c r="Q297" s="295"/>
      <c r="R297" s="295"/>
      <c r="S297" s="295"/>
      <c r="T297" s="295"/>
      <c r="U297" s="295"/>
      <c r="V297" s="295"/>
      <c r="W297" s="295"/>
      <c r="X297" s="295"/>
      <c r="Y297" s="784"/>
      <c r="Z297" s="784"/>
      <c r="AA297" s="784"/>
      <c r="AB297" s="784"/>
      <c r="AC297" s="410"/>
      <c r="AD297" s="410"/>
      <c r="AE297" s="410"/>
      <c r="AF297" s="410"/>
      <c r="AG297" s="410"/>
      <c r="AH297" s="410"/>
      <c r="AI297" s="410"/>
      <c r="AJ297" s="410"/>
      <c r="AK297" s="410"/>
      <c r="AL297" s="410"/>
      <c r="AM297" s="296">
        <f>SUM(Y297:AL297)</f>
        <v>0</v>
      </c>
    </row>
    <row r="298" spans="1:39" ht="15.5" outlineLevel="1">
      <c r="B298" s="294" t="s">
        <v>289</v>
      </c>
      <c r="C298" s="291" t="s">
        <v>163</v>
      </c>
      <c r="D298" s="295"/>
      <c r="E298" s="295"/>
      <c r="F298" s="295"/>
      <c r="G298" s="295"/>
      <c r="H298" s="295"/>
      <c r="I298" s="295"/>
      <c r="J298" s="295"/>
      <c r="K298" s="295"/>
      <c r="L298" s="295"/>
      <c r="M298" s="295"/>
      <c r="N298" s="291"/>
      <c r="O298" s="295"/>
      <c r="P298" s="295"/>
      <c r="Q298" s="295"/>
      <c r="R298" s="295"/>
      <c r="S298" s="295"/>
      <c r="T298" s="295"/>
      <c r="U298" s="295"/>
      <c r="V298" s="295"/>
      <c r="W298" s="295"/>
      <c r="X298" s="295"/>
      <c r="Y298" s="411">
        <f t="shared" ref="Y298:AB298" si="634">Y297</f>
        <v>0</v>
      </c>
      <c r="Z298" s="411">
        <f t="shared" si="634"/>
        <v>0</v>
      </c>
      <c r="AA298" s="411">
        <f t="shared" si="634"/>
        <v>0</v>
      </c>
      <c r="AB298" s="411">
        <f t="shared" si="634"/>
        <v>0</v>
      </c>
      <c r="AC298" s="411">
        <f t="shared" ref="AC298" si="635">AC297</f>
        <v>0</v>
      </c>
      <c r="AD298" s="411">
        <f t="shared" ref="AD298" si="636">AD297</f>
        <v>0</v>
      </c>
      <c r="AE298" s="411">
        <f t="shared" ref="AE298" si="637">AE297</f>
        <v>0</v>
      </c>
      <c r="AF298" s="411">
        <f t="shared" ref="AF298" si="638">AF297</f>
        <v>0</v>
      </c>
      <c r="AG298" s="411">
        <f t="shared" ref="AG298" si="639">AG297</f>
        <v>0</v>
      </c>
      <c r="AH298" s="411">
        <f t="shared" ref="AH298" si="640">AH297</f>
        <v>0</v>
      </c>
      <c r="AI298" s="411">
        <f t="shared" ref="AI298" si="641">AI297</f>
        <v>0</v>
      </c>
      <c r="AJ298" s="411">
        <f t="shared" ref="AJ298" si="642">AJ297</f>
        <v>0</v>
      </c>
      <c r="AK298" s="411">
        <f t="shared" ref="AK298" si="643">AK297</f>
        <v>0</v>
      </c>
      <c r="AL298" s="411">
        <f t="shared" ref="AL298" si="644">AL297</f>
        <v>0</v>
      </c>
      <c r="AM298" s="306"/>
    </row>
    <row r="299" spans="1:39" ht="15.5" outlineLevel="1">
      <c r="B299" s="294"/>
      <c r="C299" s="291"/>
      <c r="D299" s="291"/>
      <c r="E299" s="291"/>
      <c r="F299" s="291"/>
      <c r="G299" s="291"/>
      <c r="H299" s="291"/>
      <c r="I299" s="291"/>
      <c r="J299" s="291"/>
      <c r="K299" s="291"/>
      <c r="L299" s="291"/>
      <c r="M299" s="291"/>
      <c r="N299" s="291"/>
      <c r="O299" s="291"/>
      <c r="P299" s="291"/>
      <c r="Q299" s="291"/>
      <c r="R299" s="291"/>
      <c r="S299" s="291"/>
      <c r="T299" s="291"/>
      <c r="U299" s="291"/>
      <c r="V299" s="291"/>
      <c r="W299" s="291"/>
      <c r="X299" s="291"/>
      <c r="Y299" s="765"/>
      <c r="Z299" s="765"/>
      <c r="AA299" s="765"/>
      <c r="AB299" s="765"/>
      <c r="AC299" s="425"/>
      <c r="AD299" s="425"/>
      <c r="AE299" s="425"/>
      <c r="AF299" s="425"/>
      <c r="AG299" s="425"/>
      <c r="AH299" s="425"/>
      <c r="AI299" s="425"/>
      <c r="AJ299" s="425"/>
      <c r="AK299" s="425"/>
      <c r="AL299" s="425"/>
      <c r="AM299" s="306"/>
    </row>
    <row r="300" spans="1:39" ht="15.5" outlineLevel="1">
      <c r="B300" s="288" t="s">
        <v>499</v>
      </c>
      <c r="C300" s="291"/>
      <c r="D300" s="291"/>
      <c r="E300" s="291"/>
      <c r="F300" s="291"/>
      <c r="G300" s="291"/>
      <c r="H300" s="291"/>
      <c r="I300" s="291"/>
      <c r="J300" s="291"/>
      <c r="K300" s="291"/>
      <c r="L300" s="291"/>
      <c r="M300" s="291"/>
      <c r="N300" s="291"/>
      <c r="O300" s="291"/>
      <c r="P300" s="291"/>
      <c r="Q300" s="291"/>
      <c r="R300" s="291"/>
      <c r="S300" s="291"/>
      <c r="T300" s="291"/>
      <c r="U300" s="291"/>
      <c r="V300" s="291"/>
      <c r="W300" s="291"/>
      <c r="X300" s="291"/>
      <c r="Y300" s="765"/>
      <c r="Z300" s="765"/>
      <c r="AA300" s="765"/>
      <c r="AB300" s="765"/>
      <c r="AC300" s="425"/>
      <c r="AD300" s="425"/>
      <c r="AE300" s="425"/>
      <c r="AF300" s="425"/>
      <c r="AG300" s="425"/>
      <c r="AH300" s="425"/>
      <c r="AI300" s="425"/>
      <c r="AJ300" s="425"/>
      <c r="AK300" s="425"/>
      <c r="AL300" s="425"/>
      <c r="AM300" s="306"/>
    </row>
    <row r="301" spans="1:39" ht="15.5" outlineLevel="1">
      <c r="A301" s="518">
        <v>25</v>
      </c>
      <c r="B301" s="516" t="s">
        <v>117</v>
      </c>
      <c r="C301" s="291" t="s">
        <v>25</v>
      </c>
      <c r="D301" s="295"/>
      <c r="E301" s="295"/>
      <c r="F301" s="295">
        <v>39428</v>
      </c>
      <c r="G301" s="295"/>
      <c r="H301" s="295"/>
      <c r="I301" s="295"/>
      <c r="J301" s="295"/>
      <c r="K301" s="295"/>
      <c r="L301" s="295"/>
      <c r="M301" s="295"/>
      <c r="N301" s="295">
        <v>12</v>
      </c>
      <c r="O301" s="295"/>
      <c r="P301" s="295"/>
      <c r="Q301" s="295">
        <v>5</v>
      </c>
      <c r="R301" s="295"/>
      <c r="S301" s="295"/>
      <c r="T301" s="295"/>
      <c r="U301" s="295"/>
      <c r="V301" s="295"/>
      <c r="W301" s="295"/>
      <c r="X301" s="295"/>
      <c r="Y301" s="799"/>
      <c r="Z301" s="784"/>
      <c r="AA301" s="784">
        <v>1</v>
      </c>
      <c r="AB301" s="784"/>
      <c r="AC301" s="410"/>
      <c r="AD301" s="410"/>
      <c r="AE301" s="410"/>
      <c r="AF301" s="410"/>
      <c r="AG301" s="415"/>
      <c r="AH301" s="415"/>
      <c r="AI301" s="415"/>
      <c r="AJ301" s="415"/>
      <c r="AK301" s="415"/>
      <c r="AL301" s="415"/>
      <c r="AM301" s="296">
        <f>SUM(Y301:AL301)</f>
        <v>1</v>
      </c>
    </row>
    <row r="302" spans="1:39" ht="15.5" outlineLevel="1">
      <c r="B302" s="294" t="s">
        <v>289</v>
      </c>
      <c r="C302" s="291" t="s">
        <v>163</v>
      </c>
      <c r="D302" s="295"/>
      <c r="E302" s="295"/>
      <c r="F302" s="295">
        <v>13143</v>
      </c>
      <c r="G302" s="295"/>
      <c r="H302" s="295"/>
      <c r="I302" s="295"/>
      <c r="J302" s="295"/>
      <c r="K302" s="295"/>
      <c r="L302" s="295"/>
      <c r="M302" s="295"/>
      <c r="N302" s="295">
        <f>N301</f>
        <v>12</v>
      </c>
      <c r="O302" s="295"/>
      <c r="P302" s="295"/>
      <c r="Q302" s="295">
        <v>2</v>
      </c>
      <c r="R302" s="295"/>
      <c r="S302" s="295"/>
      <c r="T302" s="295"/>
      <c r="U302" s="295"/>
      <c r="V302" s="295"/>
      <c r="W302" s="295"/>
      <c r="X302" s="295"/>
      <c r="Y302" s="411">
        <f t="shared" ref="Y302:AB302" si="645">Y301</f>
        <v>0</v>
      </c>
      <c r="Z302" s="411">
        <f t="shared" si="645"/>
        <v>0</v>
      </c>
      <c r="AA302" s="411">
        <f t="shared" si="645"/>
        <v>1</v>
      </c>
      <c r="AB302" s="411">
        <f t="shared" si="645"/>
        <v>0</v>
      </c>
      <c r="AC302" s="411">
        <f t="shared" ref="AC302" si="646">AC301</f>
        <v>0</v>
      </c>
      <c r="AD302" s="411">
        <f t="shared" ref="AD302" si="647">AD301</f>
        <v>0</v>
      </c>
      <c r="AE302" s="411">
        <f t="shared" ref="AE302" si="648">AE301</f>
        <v>0</v>
      </c>
      <c r="AF302" s="411">
        <f t="shared" ref="AF302" si="649">AF301</f>
        <v>0</v>
      </c>
      <c r="AG302" s="411">
        <f t="shared" ref="AG302" si="650">AG301</f>
        <v>0</v>
      </c>
      <c r="AH302" s="411">
        <f t="shared" ref="AH302" si="651">AH301</f>
        <v>0</v>
      </c>
      <c r="AI302" s="411">
        <f t="shared" ref="AI302" si="652">AI301</f>
        <v>0</v>
      </c>
      <c r="AJ302" s="411">
        <f t="shared" ref="AJ302" si="653">AJ301</f>
        <v>0</v>
      </c>
      <c r="AK302" s="411">
        <f t="shared" ref="AK302" si="654">AK301</f>
        <v>0</v>
      </c>
      <c r="AL302" s="411">
        <f t="shared" ref="AL302" si="655">AL301</f>
        <v>0</v>
      </c>
      <c r="AM302" s="306"/>
    </row>
    <row r="303" spans="1:39" ht="15.5" outlineLevel="1">
      <c r="B303" s="294"/>
      <c r="C303" s="291"/>
      <c r="D303" s="291"/>
      <c r="E303" s="291"/>
      <c r="F303" s="291"/>
      <c r="G303" s="291"/>
      <c r="H303" s="291"/>
      <c r="I303" s="291"/>
      <c r="J303" s="291"/>
      <c r="K303" s="291"/>
      <c r="L303" s="291"/>
      <c r="M303" s="291"/>
      <c r="N303" s="291"/>
      <c r="O303" s="291"/>
      <c r="P303" s="291"/>
      <c r="Q303" s="291"/>
      <c r="R303" s="291"/>
      <c r="S303" s="291"/>
      <c r="T303" s="291"/>
      <c r="U303" s="291"/>
      <c r="V303" s="291"/>
      <c r="W303" s="291"/>
      <c r="X303" s="291"/>
      <c r="Y303" s="765"/>
      <c r="Z303" s="765"/>
      <c r="AA303" s="765"/>
      <c r="AB303" s="765"/>
      <c r="AC303" s="425"/>
      <c r="AD303" s="425"/>
      <c r="AE303" s="425"/>
      <c r="AF303" s="425"/>
      <c r="AG303" s="425"/>
      <c r="AH303" s="425"/>
      <c r="AI303" s="425"/>
      <c r="AJ303" s="425"/>
      <c r="AK303" s="425"/>
      <c r="AL303" s="425"/>
      <c r="AM303" s="306"/>
    </row>
    <row r="304" spans="1:39" ht="15.5" outlineLevel="1">
      <c r="A304" s="518">
        <v>26</v>
      </c>
      <c r="B304" s="516" t="s">
        <v>118</v>
      </c>
      <c r="C304" s="291" t="s">
        <v>25</v>
      </c>
      <c r="D304" s="295"/>
      <c r="E304" s="295"/>
      <c r="F304" s="295">
        <v>2273860</v>
      </c>
      <c r="G304" s="295"/>
      <c r="H304" s="295"/>
      <c r="I304" s="295"/>
      <c r="J304" s="295"/>
      <c r="K304" s="295"/>
      <c r="L304" s="295"/>
      <c r="M304" s="295"/>
      <c r="N304" s="295">
        <v>12</v>
      </c>
      <c r="O304" s="295"/>
      <c r="P304" s="295"/>
      <c r="Q304" s="295">
        <v>319</v>
      </c>
      <c r="R304" s="295"/>
      <c r="S304" s="295"/>
      <c r="T304" s="295"/>
      <c r="U304" s="295"/>
      <c r="V304" s="295"/>
      <c r="W304" s="295"/>
      <c r="X304" s="295"/>
      <c r="Y304" s="799"/>
      <c r="Z304" s="784">
        <v>0.3</v>
      </c>
      <c r="AA304" s="784">
        <v>0.65</v>
      </c>
      <c r="AB304" s="784">
        <v>0.05</v>
      </c>
      <c r="AC304" s="410"/>
      <c r="AD304" s="410"/>
      <c r="AE304" s="410"/>
      <c r="AF304" s="410"/>
      <c r="AG304" s="415"/>
      <c r="AH304" s="415"/>
      <c r="AI304" s="415"/>
      <c r="AJ304" s="415"/>
      <c r="AK304" s="415"/>
      <c r="AL304" s="415"/>
      <c r="AM304" s="296">
        <f>SUM(Y304:AL304)</f>
        <v>1</v>
      </c>
    </row>
    <row r="305" spans="1:39" ht="15.5" outlineLevel="1">
      <c r="B305" s="294" t="s">
        <v>289</v>
      </c>
      <c r="C305" s="291" t="s">
        <v>163</v>
      </c>
      <c r="D305" s="295"/>
      <c r="E305" s="295"/>
      <c r="F305" s="295">
        <v>163558</v>
      </c>
      <c r="G305" s="295"/>
      <c r="H305" s="295"/>
      <c r="I305" s="295"/>
      <c r="J305" s="295"/>
      <c r="K305" s="295"/>
      <c r="L305" s="295"/>
      <c r="M305" s="295"/>
      <c r="N305" s="295">
        <f>N304</f>
        <v>12</v>
      </c>
      <c r="O305" s="295"/>
      <c r="P305" s="295"/>
      <c r="Q305" s="295">
        <v>-17</v>
      </c>
      <c r="R305" s="295"/>
      <c r="S305" s="295"/>
      <c r="T305" s="295"/>
      <c r="U305" s="295"/>
      <c r="V305" s="295"/>
      <c r="W305" s="295"/>
      <c r="X305" s="295"/>
      <c r="Y305" s="411">
        <f t="shared" ref="Y305:AB305" si="656">Y304</f>
        <v>0</v>
      </c>
      <c r="Z305" s="411">
        <f t="shared" si="656"/>
        <v>0.3</v>
      </c>
      <c r="AA305" s="411">
        <f t="shared" si="656"/>
        <v>0.65</v>
      </c>
      <c r="AB305" s="411">
        <f t="shared" si="656"/>
        <v>0.05</v>
      </c>
      <c r="AC305" s="411">
        <f t="shared" ref="AC305" si="657">AC304</f>
        <v>0</v>
      </c>
      <c r="AD305" s="411">
        <f t="shared" ref="AD305" si="658">AD304</f>
        <v>0</v>
      </c>
      <c r="AE305" s="411">
        <f t="shared" ref="AE305" si="659">AE304</f>
        <v>0</v>
      </c>
      <c r="AF305" s="411">
        <f t="shared" ref="AF305" si="660">AF304</f>
        <v>0</v>
      </c>
      <c r="AG305" s="411">
        <f t="shared" ref="AG305" si="661">AG304</f>
        <v>0</v>
      </c>
      <c r="AH305" s="411">
        <f t="shared" ref="AH305" si="662">AH304</f>
        <v>0</v>
      </c>
      <c r="AI305" s="411">
        <f t="shared" ref="AI305" si="663">AI304</f>
        <v>0</v>
      </c>
      <c r="AJ305" s="411">
        <f t="shared" ref="AJ305" si="664">AJ304</f>
        <v>0</v>
      </c>
      <c r="AK305" s="411">
        <f t="shared" ref="AK305" si="665">AK304</f>
        <v>0</v>
      </c>
      <c r="AL305" s="411">
        <f t="shared" ref="AL305" si="666">AL304</f>
        <v>0</v>
      </c>
      <c r="AM305" s="306"/>
    </row>
    <row r="306" spans="1:39" ht="15.5" outlineLevel="1">
      <c r="B306" s="294"/>
      <c r="C306" s="291"/>
      <c r="D306" s="291"/>
      <c r="E306" s="291"/>
      <c r="F306" s="291"/>
      <c r="G306" s="291"/>
      <c r="H306" s="291"/>
      <c r="I306" s="291"/>
      <c r="J306" s="291"/>
      <c r="K306" s="291"/>
      <c r="L306" s="291"/>
      <c r="M306" s="291"/>
      <c r="N306" s="291"/>
      <c r="O306" s="291"/>
      <c r="P306" s="291"/>
      <c r="Q306" s="291"/>
      <c r="R306" s="291"/>
      <c r="S306" s="291"/>
      <c r="T306" s="291"/>
      <c r="U306" s="291"/>
      <c r="V306" s="291"/>
      <c r="W306" s="291"/>
      <c r="X306" s="291"/>
      <c r="Y306" s="765"/>
      <c r="Z306" s="765"/>
      <c r="AA306" s="765"/>
      <c r="AB306" s="765"/>
      <c r="AC306" s="425"/>
      <c r="AD306" s="425"/>
      <c r="AE306" s="425"/>
      <c r="AF306" s="425"/>
      <c r="AG306" s="425"/>
      <c r="AH306" s="425"/>
      <c r="AI306" s="425"/>
      <c r="AJ306" s="425"/>
      <c r="AK306" s="425"/>
      <c r="AL306" s="425"/>
      <c r="AM306" s="306"/>
    </row>
    <row r="307" spans="1:39" ht="31" outlineLevel="1">
      <c r="A307" s="518">
        <v>27</v>
      </c>
      <c r="B307" s="516" t="s">
        <v>119</v>
      </c>
      <c r="C307" s="291" t="s">
        <v>25</v>
      </c>
      <c r="D307" s="295"/>
      <c r="E307" s="295"/>
      <c r="F307" s="295">
        <v>9710</v>
      </c>
      <c r="G307" s="295"/>
      <c r="H307" s="295"/>
      <c r="I307" s="295"/>
      <c r="J307" s="295"/>
      <c r="K307" s="295"/>
      <c r="L307" s="295"/>
      <c r="M307" s="295"/>
      <c r="N307" s="295">
        <v>12</v>
      </c>
      <c r="O307" s="295"/>
      <c r="P307" s="295"/>
      <c r="Q307" s="295">
        <v>1</v>
      </c>
      <c r="R307" s="295"/>
      <c r="S307" s="295"/>
      <c r="T307" s="295"/>
      <c r="U307" s="295"/>
      <c r="V307" s="295"/>
      <c r="W307" s="295"/>
      <c r="X307" s="295"/>
      <c r="Y307" s="799"/>
      <c r="Z307" s="784">
        <v>1</v>
      </c>
      <c r="AA307" s="784"/>
      <c r="AB307" s="784"/>
      <c r="AC307" s="410"/>
      <c r="AD307" s="410"/>
      <c r="AE307" s="410"/>
      <c r="AF307" s="410"/>
      <c r="AG307" s="415"/>
      <c r="AH307" s="415"/>
      <c r="AI307" s="415"/>
      <c r="AJ307" s="415"/>
      <c r="AK307" s="415"/>
      <c r="AL307" s="415"/>
      <c r="AM307" s="296">
        <f>SUM(Y307:AL307)</f>
        <v>1</v>
      </c>
    </row>
    <row r="308" spans="1:39" ht="15.5" outlineLevel="1">
      <c r="B308" s="294" t="s">
        <v>289</v>
      </c>
      <c r="C308" s="291" t="s">
        <v>163</v>
      </c>
      <c r="D308" s="295"/>
      <c r="E308" s="295"/>
      <c r="F308" s="295">
        <v>2276</v>
      </c>
      <c r="G308" s="295"/>
      <c r="H308" s="295"/>
      <c r="I308" s="295"/>
      <c r="J308" s="295"/>
      <c r="K308" s="295"/>
      <c r="L308" s="295"/>
      <c r="M308" s="295"/>
      <c r="N308" s="295">
        <f>N307</f>
        <v>12</v>
      </c>
      <c r="O308" s="295"/>
      <c r="P308" s="295"/>
      <c r="Q308" s="295">
        <v>0</v>
      </c>
      <c r="R308" s="295"/>
      <c r="S308" s="295"/>
      <c r="T308" s="295"/>
      <c r="U308" s="295"/>
      <c r="V308" s="295"/>
      <c r="W308" s="295"/>
      <c r="X308" s="295"/>
      <c r="Y308" s="411">
        <f t="shared" ref="Y308:AB308" si="667">Y307</f>
        <v>0</v>
      </c>
      <c r="Z308" s="411">
        <f t="shared" si="667"/>
        <v>1</v>
      </c>
      <c r="AA308" s="411">
        <f t="shared" si="667"/>
        <v>0</v>
      </c>
      <c r="AB308" s="411">
        <f t="shared" si="667"/>
        <v>0</v>
      </c>
      <c r="AC308" s="411">
        <f t="shared" ref="AC308" si="668">AC307</f>
        <v>0</v>
      </c>
      <c r="AD308" s="411">
        <f t="shared" ref="AD308" si="669">AD307</f>
        <v>0</v>
      </c>
      <c r="AE308" s="411">
        <f t="shared" ref="AE308" si="670">AE307</f>
        <v>0</v>
      </c>
      <c r="AF308" s="411">
        <f t="shared" ref="AF308" si="671">AF307</f>
        <v>0</v>
      </c>
      <c r="AG308" s="411">
        <f t="shared" ref="AG308" si="672">AG307</f>
        <v>0</v>
      </c>
      <c r="AH308" s="411">
        <f t="shared" ref="AH308" si="673">AH307</f>
        <v>0</v>
      </c>
      <c r="AI308" s="411">
        <f t="shared" ref="AI308" si="674">AI307</f>
        <v>0</v>
      </c>
      <c r="AJ308" s="411">
        <f t="shared" ref="AJ308" si="675">AJ307</f>
        <v>0</v>
      </c>
      <c r="AK308" s="411">
        <f t="shared" ref="AK308" si="676">AK307</f>
        <v>0</v>
      </c>
      <c r="AL308" s="411">
        <f t="shared" ref="AL308" si="677">AL307</f>
        <v>0</v>
      </c>
      <c r="AM308" s="306"/>
    </row>
    <row r="309" spans="1:39" ht="15.5" outlineLevel="1">
      <c r="B309" s="294"/>
      <c r="C309" s="291"/>
      <c r="D309" s="291"/>
      <c r="E309" s="291"/>
      <c r="F309" s="291"/>
      <c r="G309" s="291"/>
      <c r="H309" s="291"/>
      <c r="I309" s="291"/>
      <c r="J309" s="291"/>
      <c r="K309" s="291"/>
      <c r="L309" s="291"/>
      <c r="M309" s="291"/>
      <c r="N309" s="291"/>
      <c r="O309" s="291"/>
      <c r="P309" s="291"/>
      <c r="Q309" s="291"/>
      <c r="R309" s="291"/>
      <c r="S309" s="291"/>
      <c r="T309" s="291"/>
      <c r="U309" s="291"/>
      <c r="V309" s="291"/>
      <c r="W309" s="291"/>
      <c r="X309" s="291"/>
      <c r="Y309" s="765"/>
      <c r="Z309" s="765"/>
      <c r="AA309" s="765"/>
      <c r="AB309" s="765"/>
      <c r="AC309" s="425"/>
      <c r="AD309" s="425"/>
      <c r="AE309" s="425"/>
      <c r="AF309" s="425"/>
      <c r="AG309" s="425"/>
      <c r="AH309" s="425"/>
      <c r="AI309" s="425"/>
      <c r="AJ309" s="425"/>
      <c r="AK309" s="425"/>
      <c r="AL309" s="425"/>
      <c r="AM309" s="306"/>
    </row>
    <row r="310" spans="1:39" ht="31" outlineLevel="1">
      <c r="A310" s="518">
        <v>28</v>
      </c>
      <c r="B310" s="516" t="s">
        <v>120</v>
      </c>
      <c r="C310" s="291" t="s">
        <v>25</v>
      </c>
      <c r="D310" s="295"/>
      <c r="E310" s="295"/>
      <c r="F310" s="295">
        <v>12703</v>
      </c>
      <c r="G310" s="295"/>
      <c r="H310" s="295"/>
      <c r="I310" s="295"/>
      <c r="J310" s="295"/>
      <c r="K310" s="295"/>
      <c r="L310" s="295"/>
      <c r="M310" s="295"/>
      <c r="N310" s="295">
        <v>12</v>
      </c>
      <c r="O310" s="295"/>
      <c r="P310" s="295"/>
      <c r="Q310" s="295">
        <v>759</v>
      </c>
      <c r="R310" s="295"/>
      <c r="S310" s="295"/>
      <c r="T310" s="295"/>
      <c r="U310" s="295"/>
      <c r="V310" s="295"/>
      <c r="W310" s="295"/>
      <c r="X310" s="295"/>
      <c r="Y310" s="799"/>
      <c r="Z310" s="784"/>
      <c r="AA310" s="784">
        <v>1</v>
      </c>
      <c r="AB310" s="784"/>
      <c r="AC310" s="410"/>
      <c r="AD310" s="410"/>
      <c r="AE310" s="410"/>
      <c r="AF310" s="410"/>
      <c r="AG310" s="415"/>
      <c r="AH310" s="415"/>
      <c r="AI310" s="415"/>
      <c r="AJ310" s="415"/>
      <c r="AK310" s="415"/>
      <c r="AL310" s="415"/>
      <c r="AM310" s="296">
        <f>SUM(Y310:AL310)</f>
        <v>1</v>
      </c>
    </row>
    <row r="311" spans="1:39" ht="15.5" outlineLevel="1">
      <c r="B311" s="294" t="s">
        <v>289</v>
      </c>
      <c r="C311" s="291" t="s">
        <v>163</v>
      </c>
      <c r="D311" s="295"/>
      <c r="E311" s="295"/>
      <c r="F311" s="295"/>
      <c r="G311" s="295"/>
      <c r="H311" s="295"/>
      <c r="I311" s="295"/>
      <c r="J311" s="295"/>
      <c r="K311" s="295"/>
      <c r="L311" s="295"/>
      <c r="M311" s="295"/>
      <c r="N311" s="295">
        <f>N310</f>
        <v>12</v>
      </c>
      <c r="O311" s="295"/>
      <c r="P311" s="295"/>
      <c r="Q311" s="295"/>
      <c r="R311" s="295"/>
      <c r="S311" s="295"/>
      <c r="T311" s="295"/>
      <c r="U311" s="295"/>
      <c r="V311" s="295"/>
      <c r="W311" s="295"/>
      <c r="X311" s="295"/>
      <c r="Y311" s="411">
        <f t="shared" ref="Y311:AB311" si="678">Y310</f>
        <v>0</v>
      </c>
      <c r="Z311" s="411">
        <f t="shared" si="678"/>
        <v>0</v>
      </c>
      <c r="AA311" s="411">
        <f t="shared" si="678"/>
        <v>1</v>
      </c>
      <c r="AB311" s="411">
        <f t="shared" si="678"/>
        <v>0</v>
      </c>
      <c r="AC311" s="411">
        <f t="shared" ref="AC311" si="679">AC310</f>
        <v>0</v>
      </c>
      <c r="AD311" s="411">
        <f t="shared" ref="AD311" si="680">AD310</f>
        <v>0</v>
      </c>
      <c r="AE311" s="411">
        <f t="shared" ref="AE311" si="681">AE310</f>
        <v>0</v>
      </c>
      <c r="AF311" s="411">
        <f t="shared" ref="AF311" si="682">AF310</f>
        <v>0</v>
      </c>
      <c r="AG311" s="411">
        <f t="shared" ref="AG311" si="683">AG310</f>
        <v>0</v>
      </c>
      <c r="AH311" s="411">
        <f t="shared" ref="AH311" si="684">AH310</f>
        <v>0</v>
      </c>
      <c r="AI311" s="411">
        <f t="shared" ref="AI311" si="685">AI310</f>
        <v>0</v>
      </c>
      <c r="AJ311" s="411">
        <f t="shared" ref="AJ311" si="686">AJ310</f>
        <v>0</v>
      </c>
      <c r="AK311" s="411">
        <f t="shared" ref="AK311" si="687">AK310</f>
        <v>0</v>
      </c>
      <c r="AL311" s="411">
        <f t="shared" ref="AL311" si="688">AL310</f>
        <v>0</v>
      </c>
      <c r="AM311" s="306"/>
    </row>
    <row r="312" spans="1:39" ht="15.5" outlineLevel="1">
      <c r="B312" s="294"/>
      <c r="C312" s="291"/>
      <c r="D312" s="291"/>
      <c r="E312" s="291"/>
      <c r="F312" s="291"/>
      <c r="G312" s="291"/>
      <c r="H312" s="291"/>
      <c r="I312" s="291"/>
      <c r="J312" s="291"/>
      <c r="K312" s="291"/>
      <c r="L312" s="291"/>
      <c r="M312" s="291"/>
      <c r="N312" s="291"/>
      <c r="O312" s="291"/>
      <c r="P312" s="291"/>
      <c r="Q312" s="291"/>
      <c r="R312" s="291"/>
      <c r="S312" s="291"/>
      <c r="T312" s="291"/>
      <c r="U312" s="291"/>
      <c r="V312" s="291"/>
      <c r="W312" s="291"/>
      <c r="X312" s="291"/>
      <c r="Y312" s="765"/>
      <c r="Z312" s="765"/>
      <c r="AA312" s="765"/>
      <c r="AB312" s="765"/>
      <c r="AC312" s="425"/>
      <c r="AD312" s="425"/>
      <c r="AE312" s="425"/>
      <c r="AF312" s="425"/>
      <c r="AG312" s="425"/>
      <c r="AH312" s="425"/>
      <c r="AI312" s="425"/>
      <c r="AJ312" s="425"/>
      <c r="AK312" s="425"/>
      <c r="AL312" s="425"/>
      <c r="AM312" s="306"/>
    </row>
    <row r="313" spans="1:39" ht="31" outlineLevel="1">
      <c r="A313" s="518">
        <v>29</v>
      </c>
      <c r="B313" s="516" t="s">
        <v>121</v>
      </c>
      <c r="C313" s="291" t="s">
        <v>25</v>
      </c>
      <c r="D313" s="295"/>
      <c r="E313" s="295"/>
      <c r="F313" s="295"/>
      <c r="G313" s="295"/>
      <c r="H313" s="295"/>
      <c r="I313" s="295"/>
      <c r="J313" s="295"/>
      <c r="K313" s="295"/>
      <c r="L313" s="295"/>
      <c r="M313" s="295"/>
      <c r="N313" s="295">
        <v>3</v>
      </c>
      <c r="O313" s="295"/>
      <c r="P313" s="295"/>
      <c r="Q313" s="295"/>
      <c r="R313" s="295"/>
      <c r="S313" s="295"/>
      <c r="T313" s="295"/>
      <c r="U313" s="295"/>
      <c r="V313" s="295"/>
      <c r="W313" s="295"/>
      <c r="X313" s="295"/>
      <c r="Y313" s="784"/>
      <c r="Z313" s="784"/>
      <c r="AA313" s="784"/>
      <c r="AB313" s="784"/>
      <c r="AC313" s="410"/>
      <c r="AD313" s="410"/>
      <c r="AE313" s="410"/>
      <c r="AF313" s="410"/>
      <c r="AG313" s="415"/>
      <c r="AH313" s="415"/>
      <c r="AI313" s="415"/>
      <c r="AJ313" s="415"/>
      <c r="AK313" s="415"/>
      <c r="AL313" s="415"/>
      <c r="AM313" s="296">
        <f>SUM(Y313:AL313)</f>
        <v>0</v>
      </c>
    </row>
    <row r="314" spans="1:39" ht="15.5" outlineLevel="1">
      <c r="B314" s="294" t="s">
        <v>289</v>
      </c>
      <c r="C314" s="291" t="s">
        <v>163</v>
      </c>
      <c r="D314" s="295"/>
      <c r="E314" s="295"/>
      <c r="F314" s="295"/>
      <c r="G314" s="295"/>
      <c r="H314" s="295"/>
      <c r="I314" s="295"/>
      <c r="J314" s="295"/>
      <c r="K314" s="295"/>
      <c r="L314" s="295"/>
      <c r="M314" s="295"/>
      <c r="N314" s="295">
        <f>N313</f>
        <v>3</v>
      </c>
      <c r="O314" s="295"/>
      <c r="P314" s="295"/>
      <c r="Q314" s="295"/>
      <c r="R314" s="295"/>
      <c r="S314" s="295"/>
      <c r="T314" s="295"/>
      <c r="U314" s="295"/>
      <c r="V314" s="295"/>
      <c r="W314" s="295"/>
      <c r="X314" s="295"/>
      <c r="Y314" s="411">
        <f t="shared" ref="Y314:AB314" si="689">Y313</f>
        <v>0</v>
      </c>
      <c r="Z314" s="411">
        <f t="shared" si="689"/>
        <v>0</v>
      </c>
      <c r="AA314" s="411">
        <f t="shared" si="689"/>
        <v>0</v>
      </c>
      <c r="AB314" s="411">
        <f t="shared" si="689"/>
        <v>0</v>
      </c>
      <c r="AC314" s="411">
        <f t="shared" ref="AC314" si="690">AC313</f>
        <v>0</v>
      </c>
      <c r="AD314" s="411">
        <f t="shared" ref="AD314" si="691">AD313</f>
        <v>0</v>
      </c>
      <c r="AE314" s="411">
        <f t="shared" ref="AE314" si="692">AE313</f>
        <v>0</v>
      </c>
      <c r="AF314" s="411">
        <f t="shared" ref="AF314" si="693">AF313</f>
        <v>0</v>
      </c>
      <c r="AG314" s="411">
        <f t="shared" ref="AG314" si="694">AG313</f>
        <v>0</v>
      </c>
      <c r="AH314" s="411">
        <f t="shared" ref="AH314" si="695">AH313</f>
        <v>0</v>
      </c>
      <c r="AI314" s="411">
        <f t="shared" ref="AI314" si="696">AI313</f>
        <v>0</v>
      </c>
      <c r="AJ314" s="411">
        <f t="shared" ref="AJ314" si="697">AJ313</f>
        <v>0</v>
      </c>
      <c r="AK314" s="411">
        <f t="shared" ref="AK314" si="698">AK313</f>
        <v>0</v>
      </c>
      <c r="AL314" s="411">
        <f t="shared" ref="AL314" si="699">AL313</f>
        <v>0</v>
      </c>
      <c r="AM314" s="306"/>
    </row>
    <row r="315" spans="1:39" ht="15.5" outlineLevel="1">
      <c r="B315" s="294"/>
      <c r="C315" s="291"/>
      <c r="D315" s="291"/>
      <c r="E315" s="291"/>
      <c r="F315" s="291"/>
      <c r="G315" s="291"/>
      <c r="H315" s="291"/>
      <c r="I315" s="291"/>
      <c r="J315" s="291"/>
      <c r="K315" s="291"/>
      <c r="L315" s="291"/>
      <c r="M315" s="291"/>
      <c r="N315" s="291"/>
      <c r="O315" s="291"/>
      <c r="P315" s="291"/>
      <c r="Q315" s="291"/>
      <c r="R315" s="291"/>
      <c r="S315" s="291"/>
      <c r="T315" s="291"/>
      <c r="U315" s="291"/>
      <c r="V315" s="291"/>
      <c r="W315" s="291"/>
      <c r="X315" s="291"/>
      <c r="Y315" s="765"/>
      <c r="Z315" s="765"/>
      <c r="AA315" s="765"/>
      <c r="AB315" s="765"/>
      <c r="AC315" s="425"/>
      <c r="AD315" s="425"/>
      <c r="AE315" s="425"/>
      <c r="AF315" s="425"/>
      <c r="AG315" s="425"/>
      <c r="AH315" s="425"/>
      <c r="AI315" s="425"/>
      <c r="AJ315" s="425"/>
      <c r="AK315" s="425"/>
      <c r="AL315" s="425"/>
      <c r="AM315" s="306"/>
    </row>
    <row r="316" spans="1:39" ht="31" outlineLevel="1">
      <c r="A316" s="518">
        <v>30</v>
      </c>
      <c r="B316" s="516" t="s">
        <v>122</v>
      </c>
      <c r="C316" s="291" t="s">
        <v>25</v>
      </c>
      <c r="D316" s="295"/>
      <c r="E316" s="295"/>
      <c r="F316" s="295"/>
      <c r="G316" s="295"/>
      <c r="H316" s="295"/>
      <c r="I316" s="295"/>
      <c r="J316" s="295"/>
      <c r="K316" s="295"/>
      <c r="L316" s="295"/>
      <c r="M316" s="295"/>
      <c r="N316" s="295">
        <v>12</v>
      </c>
      <c r="O316" s="295"/>
      <c r="P316" s="295"/>
      <c r="Q316" s="295"/>
      <c r="R316" s="295"/>
      <c r="S316" s="295"/>
      <c r="T316" s="295"/>
      <c r="U316" s="295"/>
      <c r="V316" s="295"/>
      <c r="W316" s="295"/>
      <c r="X316" s="295"/>
      <c r="Y316" s="784"/>
      <c r="Z316" s="784"/>
      <c r="AA316" s="784"/>
      <c r="AB316" s="784"/>
      <c r="AC316" s="410"/>
      <c r="AD316" s="410"/>
      <c r="AE316" s="410"/>
      <c r="AF316" s="410"/>
      <c r="AG316" s="415"/>
      <c r="AH316" s="415"/>
      <c r="AI316" s="415"/>
      <c r="AJ316" s="415"/>
      <c r="AK316" s="415"/>
      <c r="AL316" s="415"/>
      <c r="AM316" s="296">
        <f>SUM(Y316:AL316)</f>
        <v>0</v>
      </c>
    </row>
    <row r="317" spans="1:39" ht="15.5" outlineLevel="1">
      <c r="B317" s="294" t="s">
        <v>289</v>
      </c>
      <c r="C317" s="291" t="s">
        <v>163</v>
      </c>
      <c r="D317" s="295"/>
      <c r="E317" s="295"/>
      <c r="F317" s="295"/>
      <c r="G317" s="295"/>
      <c r="H317" s="295"/>
      <c r="I317" s="295"/>
      <c r="J317" s="295"/>
      <c r="K317" s="295"/>
      <c r="L317" s="295"/>
      <c r="M317" s="295"/>
      <c r="N317" s="295">
        <f>N316</f>
        <v>12</v>
      </c>
      <c r="O317" s="295"/>
      <c r="P317" s="295"/>
      <c r="Q317" s="295"/>
      <c r="R317" s="295"/>
      <c r="S317" s="295"/>
      <c r="T317" s="295"/>
      <c r="U317" s="295"/>
      <c r="V317" s="295"/>
      <c r="W317" s="295"/>
      <c r="X317" s="295"/>
      <c r="Y317" s="411">
        <f t="shared" ref="Y317:AB317" si="700">Y316</f>
        <v>0</v>
      </c>
      <c r="Z317" s="411">
        <f t="shared" si="700"/>
        <v>0</v>
      </c>
      <c r="AA317" s="411">
        <f t="shared" si="700"/>
        <v>0</v>
      </c>
      <c r="AB317" s="411">
        <f t="shared" si="700"/>
        <v>0</v>
      </c>
      <c r="AC317" s="411">
        <f t="shared" ref="AC317" si="701">AC316</f>
        <v>0</v>
      </c>
      <c r="AD317" s="411">
        <f t="shared" ref="AD317" si="702">AD316</f>
        <v>0</v>
      </c>
      <c r="AE317" s="411">
        <f t="shared" ref="AE317" si="703">AE316</f>
        <v>0</v>
      </c>
      <c r="AF317" s="411">
        <f t="shared" ref="AF317" si="704">AF316</f>
        <v>0</v>
      </c>
      <c r="AG317" s="411">
        <f t="shared" ref="AG317" si="705">AG316</f>
        <v>0</v>
      </c>
      <c r="AH317" s="411">
        <f t="shared" ref="AH317" si="706">AH316</f>
        <v>0</v>
      </c>
      <c r="AI317" s="411">
        <f t="shared" ref="AI317" si="707">AI316</f>
        <v>0</v>
      </c>
      <c r="AJ317" s="411">
        <f t="shared" ref="AJ317" si="708">AJ316</f>
        <v>0</v>
      </c>
      <c r="AK317" s="411">
        <f t="shared" ref="AK317" si="709">AK316</f>
        <v>0</v>
      </c>
      <c r="AL317" s="411">
        <f t="shared" ref="AL317" si="710">AL316</f>
        <v>0</v>
      </c>
      <c r="AM317" s="306"/>
    </row>
    <row r="318" spans="1:39" ht="15.5" outlineLevel="1">
      <c r="B318" s="294"/>
      <c r="C318" s="291"/>
      <c r="D318" s="291"/>
      <c r="E318" s="291"/>
      <c r="F318" s="291"/>
      <c r="G318" s="291"/>
      <c r="H318" s="291"/>
      <c r="I318" s="291"/>
      <c r="J318" s="291"/>
      <c r="K318" s="291"/>
      <c r="L318" s="291"/>
      <c r="M318" s="291"/>
      <c r="N318" s="291"/>
      <c r="O318" s="291"/>
      <c r="P318" s="291"/>
      <c r="Q318" s="291"/>
      <c r="R318" s="291"/>
      <c r="S318" s="291"/>
      <c r="T318" s="291"/>
      <c r="U318" s="291"/>
      <c r="V318" s="291"/>
      <c r="W318" s="291"/>
      <c r="X318" s="291"/>
      <c r="Y318" s="765"/>
      <c r="Z318" s="765"/>
      <c r="AA318" s="765"/>
      <c r="AB318" s="765"/>
      <c r="AC318" s="425"/>
      <c r="AD318" s="425"/>
      <c r="AE318" s="425"/>
      <c r="AF318" s="425"/>
      <c r="AG318" s="425"/>
      <c r="AH318" s="425"/>
      <c r="AI318" s="425"/>
      <c r="AJ318" s="425"/>
      <c r="AK318" s="425"/>
      <c r="AL318" s="425"/>
      <c r="AM318" s="306"/>
    </row>
    <row r="319" spans="1:39" ht="31" outlineLevel="1">
      <c r="A319" s="518">
        <v>31</v>
      </c>
      <c r="B319" s="516" t="s">
        <v>123</v>
      </c>
      <c r="C319" s="291" t="s">
        <v>25</v>
      </c>
      <c r="D319" s="295"/>
      <c r="E319" s="295"/>
      <c r="F319" s="295"/>
      <c r="G319" s="295"/>
      <c r="H319" s="295"/>
      <c r="I319" s="295"/>
      <c r="J319" s="295"/>
      <c r="K319" s="295"/>
      <c r="L319" s="295"/>
      <c r="M319" s="295"/>
      <c r="N319" s="295">
        <v>12</v>
      </c>
      <c r="O319" s="295"/>
      <c r="P319" s="295"/>
      <c r="Q319" s="295"/>
      <c r="R319" s="295"/>
      <c r="S319" s="295"/>
      <c r="T319" s="295"/>
      <c r="U319" s="295"/>
      <c r="V319" s="295"/>
      <c r="W319" s="295"/>
      <c r="X319" s="295"/>
      <c r="Y319" s="784"/>
      <c r="Z319" s="784"/>
      <c r="AA319" s="784"/>
      <c r="AB319" s="784"/>
      <c r="AC319" s="410"/>
      <c r="AD319" s="410"/>
      <c r="AE319" s="410"/>
      <c r="AF319" s="410"/>
      <c r="AG319" s="415"/>
      <c r="AH319" s="415"/>
      <c r="AI319" s="415"/>
      <c r="AJ319" s="415"/>
      <c r="AK319" s="415"/>
      <c r="AL319" s="415"/>
      <c r="AM319" s="296">
        <f>SUM(Y319:AL319)</f>
        <v>0</v>
      </c>
    </row>
    <row r="320" spans="1:39" ht="15.5" outlineLevel="1">
      <c r="B320" s="294" t="s">
        <v>289</v>
      </c>
      <c r="C320" s="291" t="s">
        <v>163</v>
      </c>
      <c r="D320" s="295"/>
      <c r="E320" s="295"/>
      <c r="F320" s="295"/>
      <c r="G320" s="295"/>
      <c r="H320" s="295"/>
      <c r="I320" s="295"/>
      <c r="J320" s="295"/>
      <c r="K320" s="295"/>
      <c r="L320" s="295"/>
      <c r="M320" s="295"/>
      <c r="N320" s="295">
        <f>N319</f>
        <v>12</v>
      </c>
      <c r="O320" s="295"/>
      <c r="P320" s="295"/>
      <c r="Q320" s="295"/>
      <c r="R320" s="295"/>
      <c r="S320" s="295"/>
      <c r="T320" s="295"/>
      <c r="U320" s="295"/>
      <c r="V320" s="295"/>
      <c r="W320" s="295"/>
      <c r="X320" s="295"/>
      <c r="Y320" s="411">
        <f t="shared" ref="Y320:AB320" si="711">Y319</f>
        <v>0</v>
      </c>
      <c r="Z320" s="411">
        <f t="shared" si="711"/>
        <v>0</v>
      </c>
      <c r="AA320" s="411">
        <f t="shared" si="711"/>
        <v>0</v>
      </c>
      <c r="AB320" s="411">
        <f t="shared" si="711"/>
        <v>0</v>
      </c>
      <c r="AC320" s="411">
        <f t="shared" ref="AC320" si="712">AC319</f>
        <v>0</v>
      </c>
      <c r="AD320" s="411">
        <f t="shared" ref="AD320" si="713">AD319</f>
        <v>0</v>
      </c>
      <c r="AE320" s="411">
        <f t="shared" ref="AE320" si="714">AE319</f>
        <v>0</v>
      </c>
      <c r="AF320" s="411">
        <f t="shared" ref="AF320" si="715">AF319</f>
        <v>0</v>
      </c>
      <c r="AG320" s="411">
        <f t="shared" ref="AG320" si="716">AG319</f>
        <v>0</v>
      </c>
      <c r="AH320" s="411">
        <f t="shared" ref="AH320" si="717">AH319</f>
        <v>0</v>
      </c>
      <c r="AI320" s="411">
        <f t="shared" ref="AI320" si="718">AI319</f>
        <v>0</v>
      </c>
      <c r="AJ320" s="411">
        <f t="shared" ref="AJ320" si="719">AJ319</f>
        <v>0</v>
      </c>
      <c r="AK320" s="411">
        <f t="shared" ref="AK320" si="720">AK319</f>
        <v>0</v>
      </c>
      <c r="AL320" s="411">
        <f t="shared" ref="AL320" si="721">AL319</f>
        <v>0</v>
      </c>
      <c r="AM320" s="306"/>
    </row>
    <row r="321" spans="1:39" ht="15.5" outlineLevel="1">
      <c r="B321" s="516"/>
      <c r="C321" s="291"/>
      <c r="D321" s="291"/>
      <c r="E321" s="291"/>
      <c r="F321" s="291"/>
      <c r="G321" s="291"/>
      <c r="H321" s="291"/>
      <c r="I321" s="291"/>
      <c r="J321" s="291"/>
      <c r="K321" s="291"/>
      <c r="L321" s="291"/>
      <c r="M321" s="291"/>
      <c r="N321" s="291"/>
      <c r="O321" s="291"/>
      <c r="P321" s="291"/>
      <c r="Q321" s="291"/>
      <c r="R321" s="291"/>
      <c r="S321" s="291"/>
      <c r="T321" s="291"/>
      <c r="U321" s="291"/>
      <c r="V321" s="291"/>
      <c r="W321" s="291"/>
      <c r="X321" s="291"/>
      <c r="Y321" s="765"/>
      <c r="Z321" s="765"/>
      <c r="AA321" s="765"/>
      <c r="AB321" s="765"/>
      <c r="AC321" s="425"/>
      <c r="AD321" s="425"/>
      <c r="AE321" s="425"/>
      <c r="AF321" s="425"/>
      <c r="AG321" s="425"/>
      <c r="AH321" s="425"/>
      <c r="AI321" s="425"/>
      <c r="AJ321" s="425"/>
      <c r="AK321" s="425"/>
      <c r="AL321" s="425"/>
      <c r="AM321" s="306"/>
    </row>
    <row r="322" spans="1:39" ht="15.5" outlineLevel="1">
      <c r="A322" s="518">
        <v>32</v>
      </c>
      <c r="B322" s="516" t="s">
        <v>124</v>
      </c>
      <c r="C322" s="291" t="s">
        <v>25</v>
      </c>
      <c r="D322" s="295"/>
      <c r="E322" s="295"/>
      <c r="F322" s="295"/>
      <c r="G322" s="295"/>
      <c r="H322" s="295"/>
      <c r="I322" s="295"/>
      <c r="J322" s="295"/>
      <c r="K322" s="295"/>
      <c r="L322" s="295"/>
      <c r="M322" s="295"/>
      <c r="N322" s="295">
        <v>12</v>
      </c>
      <c r="O322" s="295"/>
      <c r="P322" s="295"/>
      <c r="Q322" s="295"/>
      <c r="R322" s="295"/>
      <c r="S322" s="295"/>
      <c r="T322" s="295"/>
      <c r="U322" s="295"/>
      <c r="V322" s="295"/>
      <c r="W322" s="295"/>
      <c r="X322" s="295"/>
      <c r="Y322" s="784"/>
      <c r="Z322" s="784"/>
      <c r="AA322" s="784"/>
      <c r="AB322" s="784"/>
      <c r="AC322" s="410"/>
      <c r="AD322" s="410"/>
      <c r="AE322" s="410"/>
      <c r="AF322" s="410"/>
      <c r="AG322" s="415"/>
      <c r="AH322" s="415"/>
      <c r="AI322" s="415"/>
      <c r="AJ322" s="415"/>
      <c r="AK322" s="415"/>
      <c r="AL322" s="415"/>
      <c r="AM322" s="296">
        <f>SUM(Y322:AL322)</f>
        <v>0</v>
      </c>
    </row>
    <row r="323" spans="1:39" ht="15.5" outlineLevel="1">
      <c r="B323" s="294" t="s">
        <v>289</v>
      </c>
      <c r="C323" s="291" t="s">
        <v>163</v>
      </c>
      <c r="D323" s="295"/>
      <c r="E323" s="295"/>
      <c r="F323" s="295"/>
      <c r="G323" s="295"/>
      <c r="H323" s="295"/>
      <c r="I323" s="295"/>
      <c r="J323" s="295"/>
      <c r="K323" s="295"/>
      <c r="L323" s="295"/>
      <c r="M323" s="295"/>
      <c r="N323" s="295">
        <f>N322</f>
        <v>12</v>
      </c>
      <c r="O323" s="295"/>
      <c r="P323" s="295"/>
      <c r="Q323" s="295"/>
      <c r="R323" s="295"/>
      <c r="S323" s="295"/>
      <c r="T323" s="295"/>
      <c r="U323" s="295"/>
      <c r="V323" s="295"/>
      <c r="W323" s="295"/>
      <c r="X323" s="295"/>
      <c r="Y323" s="411">
        <f t="shared" ref="Y323:AB323" si="722">Y322</f>
        <v>0</v>
      </c>
      <c r="Z323" s="411">
        <f t="shared" si="722"/>
        <v>0</v>
      </c>
      <c r="AA323" s="411">
        <f t="shared" si="722"/>
        <v>0</v>
      </c>
      <c r="AB323" s="411">
        <f t="shared" si="722"/>
        <v>0</v>
      </c>
      <c r="AC323" s="411">
        <f t="shared" ref="AC323" si="723">AC322</f>
        <v>0</v>
      </c>
      <c r="AD323" s="411">
        <f t="shared" ref="AD323" si="724">AD322</f>
        <v>0</v>
      </c>
      <c r="AE323" s="411">
        <f t="shared" ref="AE323" si="725">AE322</f>
        <v>0</v>
      </c>
      <c r="AF323" s="411">
        <f t="shared" ref="AF323" si="726">AF322</f>
        <v>0</v>
      </c>
      <c r="AG323" s="411">
        <f t="shared" ref="AG323" si="727">AG322</f>
        <v>0</v>
      </c>
      <c r="AH323" s="411">
        <f t="shared" ref="AH323" si="728">AH322</f>
        <v>0</v>
      </c>
      <c r="AI323" s="411">
        <f t="shared" ref="AI323" si="729">AI322</f>
        <v>0</v>
      </c>
      <c r="AJ323" s="411">
        <f t="shared" ref="AJ323" si="730">AJ322</f>
        <v>0</v>
      </c>
      <c r="AK323" s="411">
        <f t="shared" ref="AK323" si="731">AK322</f>
        <v>0</v>
      </c>
      <c r="AL323" s="411">
        <f t="shared" ref="AL323" si="732">AL322</f>
        <v>0</v>
      </c>
      <c r="AM323" s="306"/>
    </row>
    <row r="324" spans="1:39" ht="15.5" outlineLevel="1">
      <c r="B324" s="516"/>
      <c r="C324" s="291"/>
      <c r="D324" s="291"/>
      <c r="E324" s="291"/>
      <c r="F324" s="291"/>
      <c r="G324" s="291"/>
      <c r="H324" s="291"/>
      <c r="I324" s="291"/>
      <c r="J324" s="291"/>
      <c r="K324" s="291"/>
      <c r="L324" s="291"/>
      <c r="M324" s="291"/>
      <c r="N324" s="291"/>
      <c r="O324" s="291"/>
      <c r="P324" s="291"/>
      <c r="Q324" s="291"/>
      <c r="R324" s="291"/>
      <c r="S324" s="291"/>
      <c r="T324" s="291"/>
      <c r="U324" s="291"/>
      <c r="V324" s="291"/>
      <c r="W324" s="291"/>
      <c r="X324" s="291"/>
      <c r="Y324" s="765"/>
      <c r="Z324" s="765"/>
      <c r="AA324" s="765"/>
      <c r="AB324" s="765"/>
      <c r="AC324" s="425"/>
      <c r="AD324" s="425"/>
      <c r="AE324" s="425"/>
      <c r="AF324" s="425"/>
      <c r="AG324" s="425"/>
      <c r="AH324" s="425"/>
      <c r="AI324" s="425"/>
      <c r="AJ324" s="425"/>
      <c r="AK324" s="425"/>
      <c r="AL324" s="425"/>
      <c r="AM324" s="306"/>
    </row>
    <row r="325" spans="1:39" ht="15.5" outlineLevel="1">
      <c r="B325" s="288" t="s">
        <v>500</v>
      </c>
      <c r="C325" s="291"/>
      <c r="D325" s="291"/>
      <c r="E325" s="291"/>
      <c r="F325" s="291"/>
      <c r="G325" s="291"/>
      <c r="H325" s="291"/>
      <c r="I325" s="291"/>
      <c r="J325" s="291"/>
      <c r="K325" s="291"/>
      <c r="L325" s="291"/>
      <c r="M325" s="291"/>
      <c r="N325" s="291"/>
      <c r="O325" s="291"/>
      <c r="P325" s="291"/>
      <c r="Q325" s="291"/>
      <c r="R325" s="291"/>
      <c r="S325" s="291"/>
      <c r="T325" s="291"/>
      <c r="U325" s="291"/>
      <c r="V325" s="291"/>
      <c r="W325" s="291"/>
      <c r="X325" s="291"/>
      <c r="Y325" s="765"/>
      <c r="Z325" s="765"/>
      <c r="AA325" s="765"/>
      <c r="AB325" s="765"/>
      <c r="AC325" s="425"/>
      <c r="AD325" s="425"/>
      <c r="AE325" s="425"/>
      <c r="AF325" s="425"/>
      <c r="AG325" s="425"/>
      <c r="AH325" s="425"/>
      <c r="AI325" s="425"/>
      <c r="AJ325" s="425"/>
      <c r="AK325" s="425"/>
      <c r="AL325" s="425"/>
      <c r="AM325" s="306"/>
    </row>
    <row r="326" spans="1:39" ht="15.5" outlineLevel="1">
      <c r="A326" s="518">
        <v>33</v>
      </c>
      <c r="B326" s="516" t="s">
        <v>125</v>
      </c>
      <c r="C326" s="291" t="s">
        <v>25</v>
      </c>
      <c r="D326" s="295"/>
      <c r="E326" s="295"/>
      <c r="F326" s="295"/>
      <c r="G326" s="295"/>
      <c r="H326" s="295"/>
      <c r="I326" s="295"/>
      <c r="J326" s="295"/>
      <c r="K326" s="295"/>
      <c r="L326" s="295"/>
      <c r="M326" s="295"/>
      <c r="N326" s="295">
        <v>0</v>
      </c>
      <c r="O326" s="295"/>
      <c r="P326" s="295"/>
      <c r="Q326" s="295"/>
      <c r="R326" s="295"/>
      <c r="S326" s="295"/>
      <c r="T326" s="295"/>
      <c r="U326" s="295"/>
      <c r="V326" s="295"/>
      <c r="W326" s="295"/>
      <c r="X326" s="295"/>
      <c r="Y326" s="784"/>
      <c r="Z326" s="784"/>
      <c r="AA326" s="784"/>
      <c r="AB326" s="784"/>
      <c r="AC326" s="410"/>
      <c r="AD326" s="410"/>
      <c r="AE326" s="410"/>
      <c r="AF326" s="410"/>
      <c r="AG326" s="415"/>
      <c r="AH326" s="415"/>
      <c r="AI326" s="415"/>
      <c r="AJ326" s="415"/>
      <c r="AK326" s="415"/>
      <c r="AL326" s="415"/>
      <c r="AM326" s="296">
        <f>SUM(Y326:AL326)</f>
        <v>0</v>
      </c>
    </row>
    <row r="327" spans="1:39" ht="15.5" outlineLevel="1">
      <c r="B327" s="294" t="s">
        <v>289</v>
      </c>
      <c r="C327" s="291" t="s">
        <v>163</v>
      </c>
      <c r="D327" s="295"/>
      <c r="E327" s="295"/>
      <c r="F327" s="295"/>
      <c r="G327" s="295"/>
      <c r="H327" s="295"/>
      <c r="I327" s="295"/>
      <c r="J327" s="295"/>
      <c r="K327" s="295"/>
      <c r="L327" s="295"/>
      <c r="M327" s="295"/>
      <c r="N327" s="295">
        <f>N326</f>
        <v>0</v>
      </c>
      <c r="O327" s="295"/>
      <c r="P327" s="295"/>
      <c r="Q327" s="295"/>
      <c r="R327" s="295"/>
      <c r="S327" s="295"/>
      <c r="T327" s="295"/>
      <c r="U327" s="295"/>
      <c r="V327" s="295"/>
      <c r="W327" s="295"/>
      <c r="X327" s="295"/>
      <c r="Y327" s="411">
        <f t="shared" ref="Y327:AB327" si="733">Y326</f>
        <v>0</v>
      </c>
      <c r="Z327" s="411">
        <f t="shared" si="733"/>
        <v>0</v>
      </c>
      <c r="AA327" s="411">
        <f t="shared" si="733"/>
        <v>0</v>
      </c>
      <c r="AB327" s="411">
        <f t="shared" si="733"/>
        <v>0</v>
      </c>
      <c r="AC327" s="411">
        <f t="shared" ref="AC327" si="734">AC326</f>
        <v>0</v>
      </c>
      <c r="AD327" s="411">
        <f t="shared" ref="AD327" si="735">AD326</f>
        <v>0</v>
      </c>
      <c r="AE327" s="411">
        <f t="shared" ref="AE327" si="736">AE326</f>
        <v>0</v>
      </c>
      <c r="AF327" s="411">
        <f t="shared" ref="AF327" si="737">AF326</f>
        <v>0</v>
      </c>
      <c r="AG327" s="411">
        <f t="shared" ref="AG327" si="738">AG326</f>
        <v>0</v>
      </c>
      <c r="AH327" s="411">
        <f t="shared" ref="AH327" si="739">AH326</f>
        <v>0</v>
      </c>
      <c r="AI327" s="411">
        <f t="shared" ref="AI327" si="740">AI326</f>
        <v>0</v>
      </c>
      <c r="AJ327" s="411">
        <f t="shared" ref="AJ327" si="741">AJ326</f>
        <v>0</v>
      </c>
      <c r="AK327" s="411">
        <f t="shared" ref="AK327" si="742">AK326</f>
        <v>0</v>
      </c>
      <c r="AL327" s="411">
        <f t="shared" ref="AL327" si="743">AL326</f>
        <v>0</v>
      </c>
      <c r="AM327" s="306"/>
    </row>
    <row r="328" spans="1:39" ht="15.5" outlineLevel="1">
      <c r="B328" s="516"/>
      <c r="C328" s="291"/>
      <c r="D328" s="291"/>
      <c r="E328" s="291"/>
      <c r="F328" s="291"/>
      <c r="G328" s="291"/>
      <c r="H328" s="291"/>
      <c r="I328" s="291"/>
      <c r="J328" s="291"/>
      <c r="K328" s="291"/>
      <c r="L328" s="291"/>
      <c r="M328" s="291"/>
      <c r="N328" s="291"/>
      <c r="O328" s="291"/>
      <c r="P328" s="291"/>
      <c r="Q328" s="291"/>
      <c r="R328" s="291"/>
      <c r="S328" s="291"/>
      <c r="T328" s="291"/>
      <c r="U328" s="291"/>
      <c r="V328" s="291"/>
      <c r="W328" s="291"/>
      <c r="X328" s="291"/>
      <c r="Y328" s="765"/>
      <c r="Z328" s="765"/>
      <c r="AA328" s="765"/>
      <c r="AB328" s="765"/>
      <c r="AC328" s="425"/>
      <c r="AD328" s="425"/>
      <c r="AE328" s="425"/>
      <c r="AF328" s="425"/>
      <c r="AG328" s="425"/>
      <c r="AH328" s="425"/>
      <c r="AI328" s="425"/>
      <c r="AJ328" s="425"/>
      <c r="AK328" s="425"/>
      <c r="AL328" s="425"/>
      <c r="AM328" s="306"/>
    </row>
    <row r="329" spans="1:39" ht="15.5" outlineLevel="1">
      <c r="A329" s="518">
        <v>34</v>
      </c>
      <c r="B329" s="516" t="s">
        <v>126</v>
      </c>
      <c r="C329" s="291" t="s">
        <v>25</v>
      </c>
      <c r="D329" s="295"/>
      <c r="E329" s="295"/>
      <c r="F329" s="295"/>
      <c r="G329" s="295"/>
      <c r="H329" s="295"/>
      <c r="I329" s="295"/>
      <c r="J329" s="295"/>
      <c r="K329" s="295"/>
      <c r="L329" s="295"/>
      <c r="M329" s="295"/>
      <c r="N329" s="295">
        <v>0</v>
      </c>
      <c r="O329" s="295"/>
      <c r="P329" s="295"/>
      <c r="Q329" s="295"/>
      <c r="R329" s="295"/>
      <c r="S329" s="295"/>
      <c r="T329" s="295"/>
      <c r="U329" s="295"/>
      <c r="V329" s="295"/>
      <c r="W329" s="295"/>
      <c r="X329" s="295"/>
      <c r="Y329" s="784"/>
      <c r="Z329" s="784"/>
      <c r="AA329" s="784"/>
      <c r="AB329" s="784"/>
      <c r="AC329" s="410"/>
      <c r="AD329" s="410"/>
      <c r="AE329" s="410"/>
      <c r="AF329" s="410"/>
      <c r="AG329" s="415"/>
      <c r="AH329" s="415"/>
      <c r="AI329" s="415"/>
      <c r="AJ329" s="415"/>
      <c r="AK329" s="415"/>
      <c r="AL329" s="415"/>
      <c r="AM329" s="296">
        <f>SUM(Y329:AL329)</f>
        <v>0</v>
      </c>
    </row>
    <row r="330" spans="1:39" ht="15.5" outlineLevel="1">
      <c r="B330" s="294" t="s">
        <v>289</v>
      </c>
      <c r="C330" s="291" t="s">
        <v>163</v>
      </c>
      <c r="D330" s="295"/>
      <c r="E330" s="295"/>
      <c r="F330" s="295"/>
      <c r="G330" s="295"/>
      <c r="H330" s="295"/>
      <c r="I330" s="295"/>
      <c r="J330" s="295"/>
      <c r="K330" s="295"/>
      <c r="L330" s="295"/>
      <c r="M330" s="295"/>
      <c r="N330" s="295">
        <f>N329</f>
        <v>0</v>
      </c>
      <c r="O330" s="295"/>
      <c r="P330" s="295"/>
      <c r="Q330" s="295"/>
      <c r="R330" s="295"/>
      <c r="S330" s="295"/>
      <c r="T330" s="295"/>
      <c r="U330" s="295"/>
      <c r="V330" s="295"/>
      <c r="W330" s="295"/>
      <c r="X330" s="295"/>
      <c r="Y330" s="411">
        <f t="shared" ref="Y330:AB330" si="744">Y329</f>
        <v>0</v>
      </c>
      <c r="Z330" s="411">
        <f t="shared" si="744"/>
        <v>0</v>
      </c>
      <c r="AA330" s="411">
        <f t="shared" si="744"/>
        <v>0</v>
      </c>
      <c r="AB330" s="411">
        <f t="shared" si="744"/>
        <v>0</v>
      </c>
      <c r="AC330" s="411">
        <f t="shared" ref="AC330" si="745">AC329</f>
        <v>0</v>
      </c>
      <c r="AD330" s="411">
        <f t="shared" ref="AD330" si="746">AD329</f>
        <v>0</v>
      </c>
      <c r="AE330" s="411">
        <f t="shared" ref="AE330" si="747">AE329</f>
        <v>0</v>
      </c>
      <c r="AF330" s="411">
        <f t="shared" ref="AF330" si="748">AF329</f>
        <v>0</v>
      </c>
      <c r="AG330" s="411">
        <f t="shared" ref="AG330" si="749">AG329</f>
        <v>0</v>
      </c>
      <c r="AH330" s="411">
        <f t="shared" ref="AH330" si="750">AH329</f>
        <v>0</v>
      </c>
      <c r="AI330" s="411">
        <f t="shared" ref="AI330" si="751">AI329</f>
        <v>0</v>
      </c>
      <c r="AJ330" s="411">
        <f t="shared" ref="AJ330" si="752">AJ329</f>
        <v>0</v>
      </c>
      <c r="AK330" s="411">
        <f t="shared" ref="AK330" si="753">AK329</f>
        <v>0</v>
      </c>
      <c r="AL330" s="411">
        <f t="shared" ref="AL330" si="754">AL329</f>
        <v>0</v>
      </c>
      <c r="AM330" s="306"/>
    </row>
    <row r="331" spans="1:39" ht="15.5" outlineLevel="1">
      <c r="B331" s="516"/>
      <c r="C331" s="291"/>
      <c r="D331" s="291"/>
      <c r="E331" s="291"/>
      <c r="F331" s="291"/>
      <c r="G331" s="291"/>
      <c r="H331" s="291"/>
      <c r="I331" s="291"/>
      <c r="J331" s="291"/>
      <c r="K331" s="291"/>
      <c r="L331" s="291"/>
      <c r="M331" s="291"/>
      <c r="N331" s="291"/>
      <c r="O331" s="291"/>
      <c r="P331" s="291"/>
      <c r="Q331" s="291"/>
      <c r="R331" s="291"/>
      <c r="S331" s="291"/>
      <c r="T331" s="291"/>
      <c r="U331" s="291"/>
      <c r="V331" s="291"/>
      <c r="W331" s="291"/>
      <c r="X331" s="291"/>
      <c r="Y331" s="765"/>
      <c r="Z331" s="765"/>
      <c r="AA331" s="765"/>
      <c r="AB331" s="765"/>
      <c r="AC331" s="425"/>
      <c r="AD331" s="425"/>
      <c r="AE331" s="425"/>
      <c r="AF331" s="425"/>
      <c r="AG331" s="425"/>
      <c r="AH331" s="425"/>
      <c r="AI331" s="425"/>
      <c r="AJ331" s="425"/>
      <c r="AK331" s="425"/>
      <c r="AL331" s="425"/>
      <c r="AM331" s="306"/>
    </row>
    <row r="332" spans="1:39" ht="15.5" outlineLevel="1">
      <c r="A332" s="518">
        <v>35</v>
      </c>
      <c r="B332" s="516" t="s">
        <v>127</v>
      </c>
      <c r="C332" s="291" t="s">
        <v>25</v>
      </c>
      <c r="D332" s="295"/>
      <c r="E332" s="295"/>
      <c r="F332" s="295"/>
      <c r="G332" s="295"/>
      <c r="H332" s="295"/>
      <c r="I332" s="295"/>
      <c r="J332" s="295"/>
      <c r="K332" s="295"/>
      <c r="L332" s="295"/>
      <c r="M332" s="295"/>
      <c r="N332" s="295">
        <v>0</v>
      </c>
      <c r="O332" s="295"/>
      <c r="P332" s="295"/>
      <c r="Q332" s="295"/>
      <c r="R332" s="295"/>
      <c r="S332" s="295"/>
      <c r="T332" s="295"/>
      <c r="U332" s="295"/>
      <c r="V332" s="295"/>
      <c r="W332" s="295"/>
      <c r="X332" s="295"/>
      <c r="Y332" s="784"/>
      <c r="Z332" s="784"/>
      <c r="AA332" s="784"/>
      <c r="AB332" s="784"/>
      <c r="AC332" s="410"/>
      <c r="AD332" s="410"/>
      <c r="AE332" s="410"/>
      <c r="AF332" s="410"/>
      <c r="AG332" s="415"/>
      <c r="AH332" s="415"/>
      <c r="AI332" s="415"/>
      <c r="AJ332" s="415"/>
      <c r="AK332" s="415"/>
      <c r="AL332" s="415"/>
      <c r="AM332" s="296">
        <f>SUM(Y332:AL332)</f>
        <v>0</v>
      </c>
    </row>
    <row r="333" spans="1:39" ht="15.5" outlineLevel="1">
      <c r="B333" s="294" t="s">
        <v>289</v>
      </c>
      <c r="C333" s="291" t="s">
        <v>163</v>
      </c>
      <c r="D333" s="295"/>
      <c r="E333" s="295"/>
      <c r="F333" s="295"/>
      <c r="G333" s="295"/>
      <c r="H333" s="295"/>
      <c r="I333" s="295"/>
      <c r="J333" s="295"/>
      <c r="K333" s="295"/>
      <c r="L333" s="295"/>
      <c r="M333" s="295"/>
      <c r="N333" s="295">
        <f>N332</f>
        <v>0</v>
      </c>
      <c r="O333" s="295"/>
      <c r="P333" s="295"/>
      <c r="Q333" s="295"/>
      <c r="R333" s="295"/>
      <c r="S333" s="295"/>
      <c r="T333" s="295"/>
      <c r="U333" s="295"/>
      <c r="V333" s="295"/>
      <c r="W333" s="295"/>
      <c r="X333" s="295"/>
      <c r="Y333" s="411">
        <f t="shared" ref="Y333:AB333" si="755">Y332</f>
        <v>0</v>
      </c>
      <c r="Z333" s="411">
        <f t="shared" si="755"/>
        <v>0</v>
      </c>
      <c r="AA333" s="411">
        <f t="shared" si="755"/>
        <v>0</v>
      </c>
      <c r="AB333" s="411">
        <f t="shared" si="755"/>
        <v>0</v>
      </c>
      <c r="AC333" s="411">
        <f t="shared" ref="AC333" si="756">AC332</f>
        <v>0</v>
      </c>
      <c r="AD333" s="411">
        <f t="shared" ref="AD333" si="757">AD332</f>
        <v>0</v>
      </c>
      <c r="AE333" s="411">
        <f t="shared" ref="AE333" si="758">AE332</f>
        <v>0</v>
      </c>
      <c r="AF333" s="411">
        <f t="shared" ref="AF333" si="759">AF332</f>
        <v>0</v>
      </c>
      <c r="AG333" s="411">
        <f t="shared" ref="AG333" si="760">AG332</f>
        <v>0</v>
      </c>
      <c r="AH333" s="411">
        <f t="shared" ref="AH333" si="761">AH332</f>
        <v>0</v>
      </c>
      <c r="AI333" s="411">
        <f t="shared" ref="AI333" si="762">AI332</f>
        <v>0</v>
      </c>
      <c r="AJ333" s="411">
        <f t="shared" ref="AJ333" si="763">AJ332</f>
        <v>0</v>
      </c>
      <c r="AK333" s="411">
        <f t="shared" ref="AK333" si="764">AK332</f>
        <v>0</v>
      </c>
      <c r="AL333" s="411">
        <f t="shared" ref="AL333" si="765">AL332</f>
        <v>0</v>
      </c>
      <c r="AM333" s="306"/>
    </row>
    <row r="334" spans="1:39" ht="15.5" outlineLevel="1">
      <c r="B334" s="294"/>
      <c r="C334" s="291"/>
      <c r="D334" s="291"/>
      <c r="E334" s="291"/>
      <c r="F334" s="291"/>
      <c r="G334" s="291"/>
      <c r="H334" s="291"/>
      <c r="I334" s="291"/>
      <c r="J334" s="291"/>
      <c r="K334" s="291"/>
      <c r="L334" s="291"/>
      <c r="M334" s="291"/>
      <c r="N334" s="291"/>
      <c r="O334" s="291"/>
      <c r="P334" s="291"/>
      <c r="Q334" s="291"/>
      <c r="R334" s="291"/>
      <c r="S334" s="291"/>
      <c r="T334" s="291"/>
      <c r="U334" s="291"/>
      <c r="V334" s="291"/>
      <c r="W334" s="291"/>
      <c r="X334" s="291"/>
      <c r="Y334" s="765"/>
      <c r="Z334" s="765"/>
      <c r="AA334" s="765"/>
      <c r="AB334" s="765"/>
      <c r="AC334" s="425"/>
      <c r="AD334" s="425"/>
      <c r="AE334" s="425"/>
      <c r="AF334" s="425"/>
      <c r="AG334" s="425"/>
      <c r="AH334" s="425"/>
      <c r="AI334" s="425"/>
      <c r="AJ334" s="425"/>
      <c r="AK334" s="425"/>
      <c r="AL334" s="425"/>
      <c r="AM334" s="306"/>
    </row>
    <row r="335" spans="1:39" ht="15.5" outlineLevel="1">
      <c r="B335" s="288" t="s">
        <v>501</v>
      </c>
      <c r="C335" s="291"/>
      <c r="D335" s="291"/>
      <c r="E335" s="291"/>
      <c r="F335" s="291"/>
      <c r="G335" s="291"/>
      <c r="H335" s="291"/>
      <c r="I335" s="291"/>
      <c r="J335" s="291"/>
      <c r="K335" s="291"/>
      <c r="L335" s="291"/>
      <c r="M335" s="291"/>
      <c r="N335" s="291"/>
      <c r="O335" s="291"/>
      <c r="P335" s="291"/>
      <c r="Q335" s="291"/>
      <c r="R335" s="291"/>
      <c r="S335" s="291"/>
      <c r="T335" s="291"/>
      <c r="U335" s="291"/>
      <c r="V335" s="291"/>
      <c r="W335" s="291"/>
      <c r="X335" s="291"/>
      <c r="Y335" s="765"/>
      <c r="Z335" s="765"/>
      <c r="AA335" s="765"/>
      <c r="AB335" s="765"/>
      <c r="AC335" s="425"/>
      <c r="AD335" s="425"/>
      <c r="AE335" s="425"/>
      <c r="AF335" s="425"/>
      <c r="AG335" s="425"/>
      <c r="AH335" s="425"/>
      <c r="AI335" s="425"/>
      <c r="AJ335" s="425"/>
      <c r="AK335" s="425"/>
      <c r="AL335" s="425"/>
      <c r="AM335" s="306"/>
    </row>
    <row r="336" spans="1:39" ht="46.5" outlineLevel="1">
      <c r="A336" s="518">
        <v>36</v>
      </c>
      <c r="B336" s="516" t="s">
        <v>128</v>
      </c>
      <c r="C336" s="291" t="s">
        <v>25</v>
      </c>
      <c r="D336" s="295"/>
      <c r="E336" s="295"/>
      <c r="F336" s="295" t="s">
        <v>718</v>
      </c>
      <c r="G336" s="295"/>
      <c r="H336" s="295"/>
      <c r="I336" s="295"/>
      <c r="J336" s="295"/>
      <c r="K336" s="295"/>
      <c r="L336" s="295"/>
      <c r="M336" s="295"/>
      <c r="N336" s="295">
        <v>12</v>
      </c>
      <c r="O336" s="295"/>
      <c r="P336" s="295"/>
      <c r="Q336" s="295"/>
      <c r="R336" s="295"/>
      <c r="S336" s="295"/>
      <c r="T336" s="295"/>
      <c r="U336" s="295"/>
      <c r="V336" s="295"/>
      <c r="W336" s="295"/>
      <c r="X336" s="295"/>
      <c r="Y336" s="784"/>
      <c r="Z336" s="784"/>
      <c r="AA336" s="784"/>
      <c r="AB336" s="784"/>
      <c r="AC336" s="410"/>
      <c r="AD336" s="410"/>
      <c r="AE336" s="410"/>
      <c r="AF336" s="410"/>
      <c r="AG336" s="415"/>
      <c r="AH336" s="415"/>
      <c r="AI336" s="415"/>
      <c r="AJ336" s="415"/>
      <c r="AK336" s="415"/>
      <c r="AL336" s="415"/>
      <c r="AM336" s="296">
        <f>SUM(Y336:AL336)</f>
        <v>0</v>
      </c>
    </row>
    <row r="337" spans="1:39" ht="15.5" outlineLevel="1">
      <c r="B337" s="294" t="s">
        <v>289</v>
      </c>
      <c r="C337" s="291" t="s">
        <v>163</v>
      </c>
      <c r="D337" s="295"/>
      <c r="E337" s="295"/>
      <c r="F337" s="295" t="s">
        <v>718</v>
      </c>
      <c r="G337" s="295"/>
      <c r="H337" s="295"/>
      <c r="I337" s="295"/>
      <c r="J337" s="295"/>
      <c r="K337" s="295"/>
      <c r="L337" s="295"/>
      <c r="M337" s="295"/>
      <c r="N337" s="295">
        <f>N336</f>
        <v>12</v>
      </c>
      <c r="O337" s="295"/>
      <c r="P337" s="295"/>
      <c r="Q337" s="295" t="s">
        <v>718</v>
      </c>
      <c r="R337" s="295"/>
      <c r="S337" s="295"/>
      <c r="T337" s="295"/>
      <c r="U337" s="295"/>
      <c r="V337" s="295"/>
      <c r="W337" s="295"/>
      <c r="X337" s="295"/>
      <c r="Y337" s="411">
        <f t="shared" ref="Y337:AC337" si="766">Y336</f>
        <v>0</v>
      </c>
      <c r="Z337" s="411">
        <f t="shared" si="766"/>
        <v>0</v>
      </c>
      <c r="AA337" s="411">
        <f t="shared" si="766"/>
        <v>0</v>
      </c>
      <c r="AB337" s="411">
        <f t="shared" si="766"/>
        <v>0</v>
      </c>
      <c r="AC337" s="411">
        <f t="shared" si="766"/>
        <v>0</v>
      </c>
      <c r="AD337" s="411">
        <f t="shared" ref="AD337" si="767">AD336</f>
        <v>0</v>
      </c>
      <c r="AE337" s="411">
        <f t="shared" ref="AE337" si="768">AE336</f>
        <v>0</v>
      </c>
      <c r="AF337" s="411">
        <f t="shared" ref="AF337" si="769">AF336</f>
        <v>0</v>
      </c>
      <c r="AG337" s="411">
        <f t="shared" ref="AG337" si="770">AG336</f>
        <v>0</v>
      </c>
      <c r="AH337" s="411">
        <f t="shared" ref="AH337" si="771">AH336</f>
        <v>0</v>
      </c>
      <c r="AI337" s="411">
        <f t="shared" ref="AI337" si="772">AI336</f>
        <v>0</v>
      </c>
      <c r="AJ337" s="411">
        <f t="shared" ref="AJ337" si="773">AJ336</f>
        <v>0</v>
      </c>
      <c r="AK337" s="411">
        <f t="shared" ref="AK337" si="774">AK336</f>
        <v>0</v>
      </c>
      <c r="AL337" s="411">
        <f t="shared" ref="AL337" si="775">AL336</f>
        <v>0</v>
      </c>
      <c r="AM337" s="306"/>
    </row>
    <row r="338" spans="1:39" ht="15.5" outlineLevel="1">
      <c r="B338" s="516"/>
      <c r="C338" s="291"/>
      <c r="D338" s="291"/>
      <c r="E338" s="291"/>
      <c r="F338" s="291"/>
      <c r="G338" s="291"/>
      <c r="H338" s="291"/>
      <c r="I338" s="291"/>
      <c r="J338" s="291"/>
      <c r="K338" s="291"/>
      <c r="L338" s="291"/>
      <c r="M338" s="291"/>
      <c r="N338" s="291"/>
      <c r="O338" s="291"/>
      <c r="P338" s="291"/>
      <c r="Q338" s="291"/>
      <c r="R338" s="291"/>
      <c r="S338" s="291"/>
      <c r="T338" s="291"/>
      <c r="U338" s="291"/>
      <c r="V338" s="291"/>
      <c r="W338" s="291"/>
      <c r="X338" s="291"/>
      <c r="Y338" s="765"/>
      <c r="Z338" s="765"/>
      <c r="AA338" s="765"/>
      <c r="AB338" s="765"/>
      <c r="AC338" s="425"/>
      <c r="AD338" s="425"/>
      <c r="AE338" s="425"/>
      <c r="AF338" s="425"/>
      <c r="AG338" s="425"/>
      <c r="AH338" s="425"/>
      <c r="AI338" s="425"/>
      <c r="AJ338" s="425"/>
      <c r="AK338" s="425"/>
      <c r="AL338" s="425"/>
      <c r="AM338" s="306"/>
    </row>
    <row r="339" spans="1:39" ht="31" outlineLevel="1">
      <c r="A339" s="518">
        <v>37</v>
      </c>
      <c r="B339" s="516" t="s">
        <v>129</v>
      </c>
      <c r="C339" s="291" t="s">
        <v>25</v>
      </c>
      <c r="D339" s="295"/>
      <c r="E339" s="295"/>
      <c r="F339" s="295" t="s">
        <v>718</v>
      </c>
      <c r="G339" s="295"/>
      <c r="H339" s="295"/>
      <c r="I339" s="295"/>
      <c r="J339" s="295"/>
      <c r="K339" s="295"/>
      <c r="L339" s="295"/>
      <c r="M339" s="295"/>
      <c r="N339" s="295">
        <v>12</v>
      </c>
      <c r="O339" s="295"/>
      <c r="P339" s="295"/>
      <c r="Q339" s="295" t="s">
        <v>718</v>
      </c>
      <c r="R339" s="295"/>
      <c r="S339" s="295"/>
      <c r="T339" s="295"/>
      <c r="U339" s="295"/>
      <c r="V339" s="295"/>
      <c r="W339" s="295"/>
      <c r="X339" s="295"/>
      <c r="Y339" s="784"/>
      <c r="Z339" s="784"/>
      <c r="AA339" s="784"/>
      <c r="AB339" s="784"/>
      <c r="AC339" s="410"/>
      <c r="AD339" s="410"/>
      <c r="AE339" s="410"/>
      <c r="AF339" s="410"/>
      <c r="AG339" s="415"/>
      <c r="AH339" s="415"/>
      <c r="AI339" s="415"/>
      <c r="AJ339" s="415"/>
      <c r="AK339" s="415"/>
      <c r="AL339" s="415"/>
      <c r="AM339" s="296">
        <f>SUM(Y339:AL339)</f>
        <v>0</v>
      </c>
    </row>
    <row r="340" spans="1:39" ht="15.5" outlineLevel="1">
      <c r="B340" s="294" t="s">
        <v>289</v>
      </c>
      <c r="C340" s="291" t="s">
        <v>163</v>
      </c>
      <c r="D340" s="295"/>
      <c r="E340" s="295"/>
      <c r="F340" s="295" t="s">
        <v>718</v>
      </c>
      <c r="G340" s="295"/>
      <c r="H340" s="295"/>
      <c r="I340" s="295"/>
      <c r="J340" s="295"/>
      <c r="K340" s="295"/>
      <c r="L340" s="295"/>
      <c r="M340" s="295"/>
      <c r="N340" s="295">
        <f>N339</f>
        <v>12</v>
      </c>
      <c r="O340" s="295"/>
      <c r="P340" s="295"/>
      <c r="Q340" s="295" t="s">
        <v>718</v>
      </c>
      <c r="R340" s="295"/>
      <c r="S340" s="295"/>
      <c r="T340" s="295"/>
      <c r="U340" s="295"/>
      <c r="V340" s="295"/>
      <c r="W340" s="295"/>
      <c r="X340" s="295"/>
      <c r="Y340" s="411">
        <f t="shared" ref="Y340:AB340" si="776">Y339</f>
        <v>0</v>
      </c>
      <c r="Z340" s="411">
        <f t="shared" si="776"/>
        <v>0</v>
      </c>
      <c r="AA340" s="411">
        <f t="shared" si="776"/>
        <v>0</v>
      </c>
      <c r="AB340" s="411">
        <f t="shared" si="776"/>
        <v>0</v>
      </c>
      <c r="AC340" s="411">
        <f t="shared" ref="AC340" si="777">AC339</f>
        <v>0</v>
      </c>
      <c r="AD340" s="411">
        <f t="shared" ref="AD340" si="778">AD339</f>
        <v>0</v>
      </c>
      <c r="AE340" s="411">
        <f t="shared" ref="AE340" si="779">AE339</f>
        <v>0</v>
      </c>
      <c r="AF340" s="411">
        <f t="shared" ref="AF340" si="780">AF339</f>
        <v>0</v>
      </c>
      <c r="AG340" s="411">
        <f t="shared" ref="AG340" si="781">AG339</f>
        <v>0</v>
      </c>
      <c r="AH340" s="411">
        <f t="shared" ref="AH340" si="782">AH339</f>
        <v>0</v>
      </c>
      <c r="AI340" s="411">
        <f t="shared" ref="AI340" si="783">AI339</f>
        <v>0</v>
      </c>
      <c r="AJ340" s="411">
        <f t="shared" ref="AJ340" si="784">AJ339</f>
        <v>0</v>
      </c>
      <c r="AK340" s="411">
        <f t="shared" ref="AK340" si="785">AK339</f>
        <v>0</v>
      </c>
      <c r="AL340" s="411">
        <f t="shared" ref="AL340" si="786">AL339</f>
        <v>0</v>
      </c>
      <c r="AM340" s="306"/>
    </row>
    <row r="341" spans="1:39" ht="15.5" outlineLevel="1">
      <c r="B341" s="516"/>
      <c r="C341" s="291"/>
      <c r="D341" s="291"/>
      <c r="E341" s="291"/>
      <c r="F341" s="291"/>
      <c r="G341" s="291"/>
      <c r="H341" s="291"/>
      <c r="I341" s="291"/>
      <c r="J341" s="291"/>
      <c r="K341" s="291"/>
      <c r="L341" s="291"/>
      <c r="M341" s="291"/>
      <c r="N341" s="291"/>
      <c r="O341" s="291"/>
      <c r="P341" s="291"/>
      <c r="Q341" s="291"/>
      <c r="R341" s="291"/>
      <c r="S341" s="291"/>
      <c r="T341" s="291"/>
      <c r="U341" s="291"/>
      <c r="V341" s="291"/>
      <c r="W341" s="291"/>
      <c r="X341" s="291"/>
      <c r="Y341" s="765"/>
      <c r="Z341" s="765"/>
      <c r="AA341" s="765"/>
      <c r="AB341" s="765"/>
      <c r="AC341" s="425"/>
      <c r="AD341" s="425"/>
      <c r="AE341" s="425"/>
      <c r="AF341" s="425"/>
      <c r="AG341" s="425"/>
      <c r="AH341" s="425"/>
      <c r="AI341" s="425"/>
      <c r="AJ341" s="425"/>
      <c r="AK341" s="425"/>
      <c r="AL341" s="425"/>
      <c r="AM341" s="306"/>
    </row>
    <row r="342" spans="1:39" ht="15.5" outlineLevel="1">
      <c r="A342" s="518">
        <v>38</v>
      </c>
      <c r="B342" s="516" t="s">
        <v>130</v>
      </c>
      <c r="C342" s="291" t="s">
        <v>25</v>
      </c>
      <c r="D342" s="295"/>
      <c r="E342" s="295"/>
      <c r="F342" s="295" t="s">
        <v>718</v>
      </c>
      <c r="G342" s="295"/>
      <c r="H342" s="295"/>
      <c r="I342" s="295"/>
      <c r="J342" s="295"/>
      <c r="K342" s="295"/>
      <c r="L342" s="295"/>
      <c r="M342" s="295"/>
      <c r="N342" s="295">
        <v>12</v>
      </c>
      <c r="O342" s="295"/>
      <c r="P342" s="295"/>
      <c r="Q342" s="295" t="s">
        <v>718</v>
      </c>
      <c r="R342" s="295"/>
      <c r="S342" s="295"/>
      <c r="T342" s="295"/>
      <c r="U342" s="295"/>
      <c r="V342" s="295"/>
      <c r="W342" s="295"/>
      <c r="X342" s="295"/>
      <c r="Y342" s="784"/>
      <c r="Z342" s="784"/>
      <c r="AA342" s="784"/>
      <c r="AB342" s="784"/>
      <c r="AC342" s="410"/>
      <c r="AD342" s="410"/>
      <c r="AE342" s="410"/>
      <c r="AF342" s="410"/>
      <c r="AG342" s="415"/>
      <c r="AH342" s="415"/>
      <c r="AI342" s="415"/>
      <c r="AJ342" s="415"/>
      <c r="AK342" s="415"/>
      <c r="AL342" s="415"/>
      <c r="AM342" s="296">
        <f>SUM(Y342:AL342)</f>
        <v>0</v>
      </c>
    </row>
    <row r="343" spans="1:39" ht="15.5" outlineLevel="1">
      <c r="B343" s="294" t="s">
        <v>289</v>
      </c>
      <c r="C343" s="291" t="s">
        <v>163</v>
      </c>
      <c r="D343" s="295"/>
      <c r="E343" s="295"/>
      <c r="F343" s="295" t="s">
        <v>718</v>
      </c>
      <c r="G343" s="295"/>
      <c r="H343" s="295"/>
      <c r="I343" s="295"/>
      <c r="J343" s="295"/>
      <c r="K343" s="295"/>
      <c r="L343" s="295"/>
      <c r="M343" s="295"/>
      <c r="N343" s="295">
        <f>N342</f>
        <v>12</v>
      </c>
      <c r="O343" s="295"/>
      <c r="P343" s="295"/>
      <c r="Q343" s="295" t="s">
        <v>718</v>
      </c>
      <c r="R343" s="295"/>
      <c r="S343" s="295"/>
      <c r="T343" s="295"/>
      <c r="U343" s="295"/>
      <c r="V343" s="295"/>
      <c r="W343" s="295"/>
      <c r="X343" s="295"/>
      <c r="Y343" s="411">
        <f t="shared" ref="Y343:AB343" si="787">Y342</f>
        <v>0</v>
      </c>
      <c r="Z343" s="411">
        <f t="shared" si="787"/>
        <v>0</v>
      </c>
      <c r="AA343" s="411">
        <f t="shared" si="787"/>
        <v>0</v>
      </c>
      <c r="AB343" s="411">
        <f t="shared" si="787"/>
        <v>0</v>
      </c>
      <c r="AC343" s="411">
        <f t="shared" ref="AC343" si="788">AC342</f>
        <v>0</v>
      </c>
      <c r="AD343" s="411">
        <f t="shared" ref="AD343" si="789">AD342</f>
        <v>0</v>
      </c>
      <c r="AE343" s="411">
        <f t="shared" ref="AE343" si="790">AE342</f>
        <v>0</v>
      </c>
      <c r="AF343" s="411">
        <f t="shared" ref="AF343" si="791">AF342</f>
        <v>0</v>
      </c>
      <c r="AG343" s="411">
        <f t="shared" ref="AG343" si="792">AG342</f>
        <v>0</v>
      </c>
      <c r="AH343" s="411">
        <f t="shared" ref="AH343" si="793">AH342</f>
        <v>0</v>
      </c>
      <c r="AI343" s="411">
        <f t="shared" ref="AI343" si="794">AI342</f>
        <v>0</v>
      </c>
      <c r="AJ343" s="411">
        <f t="shared" ref="AJ343" si="795">AJ342</f>
        <v>0</v>
      </c>
      <c r="AK343" s="411">
        <f t="shared" ref="AK343" si="796">AK342</f>
        <v>0</v>
      </c>
      <c r="AL343" s="411">
        <f t="shared" ref="AL343" si="797">AL342</f>
        <v>0</v>
      </c>
      <c r="AM343" s="306"/>
    </row>
    <row r="344" spans="1:39" ht="15.5" outlineLevel="1">
      <c r="B344" s="516"/>
      <c r="C344" s="291"/>
      <c r="D344" s="291"/>
      <c r="E344" s="291"/>
      <c r="F344" s="291"/>
      <c r="G344" s="291"/>
      <c r="H344" s="291"/>
      <c r="I344" s="291"/>
      <c r="J344" s="291"/>
      <c r="K344" s="291"/>
      <c r="L344" s="291"/>
      <c r="M344" s="291"/>
      <c r="N344" s="291"/>
      <c r="O344" s="291"/>
      <c r="P344" s="291"/>
      <c r="Q344" s="291"/>
      <c r="R344" s="291"/>
      <c r="S344" s="291"/>
      <c r="T344" s="291"/>
      <c r="U344" s="291"/>
      <c r="V344" s="291"/>
      <c r="W344" s="291"/>
      <c r="X344" s="291"/>
      <c r="Y344" s="765"/>
      <c r="Z344" s="765"/>
      <c r="AA344" s="765"/>
      <c r="AB344" s="765"/>
      <c r="AC344" s="425"/>
      <c r="AD344" s="425"/>
      <c r="AE344" s="425"/>
      <c r="AF344" s="425"/>
      <c r="AG344" s="425"/>
      <c r="AH344" s="425"/>
      <c r="AI344" s="425"/>
      <c r="AJ344" s="425"/>
      <c r="AK344" s="425"/>
      <c r="AL344" s="425"/>
      <c r="AM344" s="306"/>
    </row>
    <row r="345" spans="1:39" ht="31" outlineLevel="1">
      <c r="A345" s="518">
        <v>39</v>
      </c>
      <c r="B345" s="516" t="s">
        <v>131</v>
      </c>
      <c r="C345" s="291" t="s">
        <v>25</v>
      </c>
      <c r="D345" s="295"/>
      <c r="E345" s="295"/>
      <c r="F345" s="295" t="s">
        <v>718</v>
      </c>
      <c r="G345" s="295"/>
      <c r="H345" s="295"/>
      <c r="I345" s="295"/>
      <c r="J345" s="295"/>
      <c r="K345" s="295"/>
      <c r="L345" s="295"/>
      <c r="M345" s="295"/>
      <c r="N345" s="295">
        <v>12</v>
      </c>
      <c r="O345" s="295"/>
      <c r="P345" s="295"/>
      <c r="Q345" s="295" t="s">
        <v>718</v>
      </c>
      <c r="R345" s="295"/>
      <c r="S345" s="295"/>
      <c r="T345" s="295"/>
      <c r="U345" s="295"/>
      <c r="V345" s="295"/>
      <c r="W345" s="295"/>
      <c r="X345" s="295"/>
      <c r="Y345" s="784"/>
      <c r="Z345" s="784"/>
      <c r="AA345" s="784"/>
      <c r="AB345" s="784"/>
      <c r="AC345" s="410"/>
      <c r="AD345" s="410"/>
      <c r="AE345" s="410"/>
      <c r="AF345" s="410"/>
      <c r="AG345" s="415"/>
      <c r="AH345" s="415"/>
      <c r="AI345" s="415"/>
      <c r="AJ345" s="415"/>
      <c r="AK345" s="415"/>
      <c r="AL345" s="415"/>
      <c r="AM345" s="296">
        <f>SUM(Y345:AL345)</f>
        <v>0</v>
      </c>
    </row>
    <row r="346" spans="1:39" ht="15.5" outlineLevel="1">
      <c r="B346" s="294" t="s">
        <v>289</v>
      </c>
      <c r="C346" s="291" t="s">
        <v>163</v>
      </c>
      <c r="D346" s="295"/>
      <c r="E346" s="295"/>
      <c r="F346" s="295" t="s">
        <v>718</v>
      </c>
      <c r="G346" s="295"/>
      <c r="H346" s="295"/>
      <c r="I346" s="295"/>
      <c r="J346" s="295"/>
      <c r="K346" s="295"/>
      <c r="L346" s="295"/>
      <c r="M346" s="295"/>
      <c r="N346" s="295">
        <f>N345</f>
        <v>12</v>
      </c>
      <c r="O346" s="295"/>
      <c r="P346" s="295"/>
      <c r="Q346" s="295" t="s">
        <v>718</v>
      </c>
      <c r="R346" s="295"/>
      <c r="S346" s="295"/>
      <c r="T346" s="295"/>
      <c r="U346" s="295"/>
      <c r="V346" s="295"/>
      <c r="W346" s="295"/>
      <c r="X346" s="295"/>
      <c r="Y346" s="411">
        <f t="shared" ref="Y346:AB346" si="798">Y345</f>
        <v>0</v>
      </c>
      <c r="Z346" s="411">
        <f t="shared" si="798"/>
        <v>0</v>
      </c>
      <c r="AA346" s="411">
        <f t="shared" si="798"/>
        <v>0</v>
      </c>
      <c r="AB346" s="411">
        <f t="shared" si="798"/>
        <v>0</v>
      </c>
      <c r="AC346" s="411">
        <f t="shared" ref="AC346" si="799">AC345</f>
        <v>0</v>
      </c>
      <c r="AD346" s="411">
        <f t="shared" ref="AD346" si="800">AD345</f>
        <v>0</v>
      </c>
      <c r="AE346" s="411">
        <f t="shared" ref="AE346" si="801">AE345</f>
        <v>0</v>
      </c>
      <c r="AF346" s="411">
        <f t="shared" ref="AF346" si="802">AF345</f>
        <v>0</v>
      </c>
      <c r="AG346" s="411">
        <f t="shared" ref="AG346" si="803">AG345</f>
        <v>0</v>
      </c>
      <c r="AH346" s="411">
        <f t="shared" ref="AH346" si="804">AH345</f>
        <v>0</v>
      </c>
      <c r="AI346" s="411">
        <f t="shared" ref="AI346" si="805">AI345</f>
        <v>0</v>
      </c>
      <c r="AJ346" s="411">
        <f t="shared" ref="AJ346" si="806">AJ345</f>
        <v>0</v>
      </c>
      <c r="AK346" s="411">
        <f t="shared" ref="AK346" si="807">AK345</f>
        <v>0</v>
      </c>
      <c r="AL346" s="411">
        <f t="shared" ref="AL346" si="808">AL345</f>
        <v>0</v>
      </c>
      <c r="AM346" s="306"/>
    </row>
    <row r="347" spans="1:39" ht="15.5" outlineLevel="1">
      <c r="B347" s="516"/>
      <c r="C347" s="291"/>
      <c r="D347" s="291"/>
      <c r="E347" s="291"/>
      <c r="F347" s="291"/>
      <c r="G347" s="291"/>
      <c r="H347" s="291"/>
      <c r="I347" s="291"/>
      <c r="J347" s="291"/>
      <c r="K347" s="291"/>
      <c r="L347" s="291"/>
      <c r="M347" s="291"/>
      <c r="N347" s="291"/>
      <c r="O347" s="291"/>
      <c r="P347" s="291"/>
      <c r="Q347" s="291"/>
      <c r="R347" s="291"/>
      <c r="S347" s="291"/>
      <c r="T347" s="291"/>
      <c r="U347" s="291"/>
      <c r="V347" s="291"/>
      <c r="W347" s="291"/>
      <c r="X347" s="291"/>
      <c r="Y347" s="765"/>
      <c r="Z347" s="765"/>
      <c r="AA347" s="765"/>
      <c r="AB347" s="765"/>
      <c r="AC347" s="425"/>
      <c r="AD347" s="425"/>
      <c r="AE347" s="425"/>
      <c r="AF347" s="425"/>
      <c r="AG347" s="425"/>
      <c r="AH347" s="425"/>
      <c r="AI347" s="425"/>
      <c r="AJ347" s="425"/>
      <c r="AK347" s="425"/>
      <c r="AL347" s="425"/>
      <c r="AM347" s="306"/>
    </row>
    <row r="348" spans="1:39" ht="31" outlineLevel="1">
      <c r="A348" s="518">
        <v>40</v>
      </c>
      <c r="B348" s="516" t="s">
        <v>132</v>
      </c>
      <c r="C348" s="291" t="s">
        <v>25</v>
      </c>
      <c r="D348" s="295"/>
      <c r="E348" s="295"/>
      <c r="F348" s="295" t="s">
        <v>718</v>
      </c>
      <c r="G348" s="295"/>
      <c r="H348" s="295"/>
      <c r="I348" s="295"/>
      <c r="J348" s="295"/>
      <c r="K348" s="295"/>
      <c r="L348" s="295"/>
      <c r="M348" s="295"/>
      <c r="N348" s="295">
        <v>12</v>
      </c>
      <c r="O348" s="295"/>
      <c r="P348" s="295"/>
      <c r="Q348" s="295" t="s">
        <v>718</v>
      </c>
      <c r="R348" s="295"/>
      <c r="S348" s="295"/>
      <c r="T348" s="295"/>
      <c r="U348" s="295"/>
      <c r="V348" s="295"/>
      <c r="W348" s="295"/>
      <c r="X348" s="295"/>
      <c r="Y348" s="784"/>
      <c r="Z348" s="784"/>
      <c r="AA348" s="784"/>
      <c r="AB348" s="784"/>
      <c r="AC348" s="410"/>
      <c r="AD348" s="410"/>
      <c r="AE348" s="410"/>
      <c r="AF348" s="410"/>
      <c r="AG348" s="415"/>
      <c r="AH348" s="415"/>
      <c r="AI348" s="415"/>
      <c r="AJ348" s="415"/>
      <c r="AK348" s="415"/>
      <c r="AL348" s="415"/>
      <c r="AM348" s="296">
        <f>SUM(Y348:AL348)</f>
        <v>0</v>
      </c>
    </row>
    <row r="349" spans="1:39" ht="15.5" outlineLevel="1">
      <c r="B349" s="294" t="s">
        <v>289</v>
      </c>
      <c r="C349" s="291" t="s">
        <v>163</v>
      </c>
      <c r="D349" s="295"/>
      <c r="E349" s="295"/>
      <c r="F349" s="295" t="s">
        <v>718</v>
      </c>
      <c r="G349" s="295"/>
      <c r="H349" s="295"/>
      <c r="I349" s="295"/>
      <c r="J349" s="295"/>
      <c r="K349" s="295"/>
      <c r="L349" s="295"/>
      <c r="M349" s="295"/>
      <c r="N349" s="295">
        <f>N348</f>
        <v>12</v>
      </c>
      <c r="O349" s="295"/>
      <c r="P349" s="295"/>
      <c r="Q349" s="295" t="s">
        <v>718</v>
      </c>
      <c r="R349" s="295"/>
      <c r="S349" s="295"/>
      <c r="T349" s="295"/>
      <c r="U349" s="295"/>
      <c r="V349" s="295"/>
      <c r="W349" s="295"/>
      <c r="X349" s="295"/>
      <c r="Y349" s="411">
        <f t="shared" ref="Y349:AB349" si="809">Y348</f>
        <v>0</v>
      </c>
      <c r="Z349" s="411">
        <f t="shared" si="809"/>
        <v>0</v>
      </c>
      <c r="AA349" s="411">
        <f t="shared" si="809"/>
        <v>0</v>
      </c>
      <c r="AB349" s="411">
        <f t="shared" si="809"/>
        <v>0</v>
      </c>
      <c r="AC349" s="411">
        <f t="shared" ref="AC349" si="810">AC348</f>
        <v>0</v>
      </c>
      <c r="AD349" s="411">
        <f t="shared" ref="AD349" si="811">AD348</f>
        <v>0</v>
      </c>
      <c r="AE349" s="411">
        <f t="shared" ref="AE349" si="812">AE348</f>
        <v>0</v>
      </c>
      <c r="AF349" s="411">
        <f t="shared" ref="AF349" si="813">AF348</f>
        <v>0</v>
      </c>
      <c r="AG349" s="411">
        <f t="shared" ref="AG349" si="814">AG348</f>
        <v>0</v>
      </c>
      <c r="AH349" s="411">
        <f t="shared" ref="AH349" si="815">AH348</f>
        <v>0</v>
      </c>
      <c r="AI349" s="411">
        <f t="shared" ref="AI349" si="816">AI348</f>
        <v>0</v>
      </c>
      <c r="AJ349" s="411">
        <f t="shared" ref="AJ349" si="817">AJ348</f>
        <v>0</v>
      </c>
      <c r="AK349" s="411">
        <f t="shared" ref="AK349" si="818">AK348</f>
        <v>0</v>
      </c>
      <c r="AL349" s="411">
        <f t="shared" ref="AL349" si="819">AL348</f>
        <v>0</v>
      </c>
      <c r="AM349" s="306"/>
    </row>
    <row r="350" spans="1:39" ht="15.5" outlineLevel="1">
      <c r="B350" s="516"/>
      <c r="C350" s="291"/>
      <c r="D350" s="291"/>
      <c r="E350" s="291"/>
      <c r="F350" s="291"/>
      <c r="G350" s="291"/>
      <c r="H350" s="291"/>
      <c r="I350" s="291"/>
      <c r="J350" s="291"/>
      <c r="K350" s="291"/>
      <c r="L350" s="291"/>
      <c r="M350" s="291"/>
      <c r="N350" s="291"/>
      <c r="O350" s="291"/>
      <c r="P350" s="291"/>
      <c r="Q350" s="291"/>
      <c r="R350" s="291"/>
      <c r="S350" s="291"/>
      <c r="T350" s="291"/>
      <c r="U350" s="291"/>
      <c r="V350" s="291"/>
      <c r="W350" s="291"/>
      <c r="X350" s="291"/>
      <c r="Y350" s="765"/>
      <c r="Z350" s="765"/>
      <c r="AA350" s="765"/>
      <c r="AB350" s="765"/>
      <c r="AC350" s="425"/>
      <c r="AD350" s="425"/>
      <c r="AE350" s="425"/>
      <c r="AF350" s="425"/>
      <c r="AG350" s="425"/>
      <c r="AH350" s="425"/>
      <c r="AI350" s="425"/>
      <c r="AJ350" s="425"/>
      <c r="AK350" s="425"/>
      <c r="AL350" s="425"/>
      <c r="AM350" s="306"/>
    </row>
    <row r="351" spans="1:39" ht="46.5" outlineLevel="1">
      <c r="A351" s="518">
        <v>41</v>
      </c>
      <c r="B351" s="516" t="s">
        <v>133</v>
      </c>
      <c r="C351" s="291" t="s">
        <v>25</v>
      </c>
      <c r="D351" s="295"/>
      <c r="E351" s="295"/>
      <c r="F351" s="295" t="s">
        <v>718</v>
      </c>
      <c r="G351" s="295"/>
      <c r="H351" s="295"/>
      <c r="I351" s="295"/>
      <c r="J351" s="295"/>
      <c r="K351" s="295"/>
      <c r="L351" s="295"/>
      <c r="M351" s="295"/>
      <c r="N351" s="295">
        <v>12</v>
      </c>
      <c r="O351" s="295"/>
      <c r="P351" s="295"/>
      <c r="Q351" s="295" t="s">
        <v>718</v>
      </c>
      <c r="R351" s="295"/>
      <c r="S351" s="295"/>
      <c r="T351" s="295"/>
      <c r="U351" s="295"/>
      <c r="V351" s="295"/>
      <c r="W351" s="295"/>
      <c r="X351" s="295"/>
      <c r="Y351" s="784"/>
      <c r="Z351" s="784"/>
      <c r="AA351" s="784"/>
      <c r="AB351" s="784"/>
      <c r="AC351" s="410"/>
      <c r="AD351" s="410"/>
      <c r="AE351" s="410"/>
      <c r="AF351" s="410"/>
      <c r="AG351" s="415"/>
      <c r="AH351" s="415"/>
      <c r="AI351" s="415"/>
      <c r="AJ351" s="415"/>
      <c r="AK351" s="415"/>
      <c r="AL351" s="415"/>
      <c r="AM351" s="296">
        <f>SUM(Y351:AL351)</f>
        <v>0</v>
      </c>
    </row>
    <row r="352" spans="1:39" ht="15.5" outlineLevel="1">
      <c r="B352" s="294" t="s">
        <v>289</v>
      </c>
      <c r="C352" s="291" t="s">
        <v>163</v>
      </c>
      <c r="D352" s="295"/>
      <c r="E352" s="295"/>
      <c r="F352" s="295" t="s">
        <v>718</v>
      </c>
      <c r="G352" s="295"/>
      <c r="H352" s="295"/>
      <c r="I352" s="295"/>
      <c r="J352" s="295"/>
      <c r="K352" s="295"/>
      <c r="L352" s="295"/>
      <c r="M352" s="295"/>
      <c r="N352" s="295">
        <f>N351</f>
        <v>12</v>
      </c>
      <c r="O352" s="295"/>
      <c r="P352" s="295"/>
      <c r="Q352" s="295" t="s">
        <v>718</v>
      </c>
      <c r="R352" s="295"/>
      <c r="S352" s="295"/>
      <c r="T352" s="295"/>
      <c r="U352" s="295"/>
      <c r="V352" s="295"/>
      <c r="W352" s="295"/>
      <c r="X352" s="295"/>
      <c r="Y352" s="411">
        <f t="shared" ref="Y352:AB352" si="820">Y351</f>
        <v>0</v>
      </c>
      <c r="Z352" s="411">
        <f t="shared" si="820"/>
        <v>0</v>
      </c>
      <c r="AA352" s="411">
        <f t="shared" si="820"/>
        <v>0</v>
      </c>
      <c r="AB352" s="411">
        <f t="shared" si="820"/>
        <v>0</v>
      </c>
      <c r="AC352" s="411">
        <f t="shared" ref="AC352" si="821">AC351</f>
        <v>0</v>
      </c>
      <c r="AD352" s="411">
        <f t="shared" ref="AD352" si="822">AD351</f>
        <v>0</v>
      </c>
      <c r="AE352" s="411">
        <f t="shared" ref="AE352" si="823">AE351</f>
        <v>0</v>
      </c>
      <c r="AF352" s="411">
        <f t="shared" ref="AF352" si="824">AF351</f>
        <v>0</v>
      </c>
      <c r="AG352" s="411">
        <f t="shared" ref="AG352" si="825">AG351</f>
        <v>0</v>
      </c>
      <c r="AH352" s="411">
        <f t="shared" ref="AH352" si="826">AH351</f>
        <v>0</v>
      </c>
      <c r="AI352" s="411">
        <f t="shared" ref="AI352" si="827">AI351</f>
        <v>0</v>
      </c>
      <c r="AJ352" s="411">
        <f t="shared" ref="AJ352" si="828">AJ351</f>
        <v>0</v>
      </c>
      <c r="AK352" s="411">
        <f t="shared" ref="AK352" si="829">AK351</f>
        <v>0</v>
      </c>
      <c r="AL352" s="411">
        <f t="shared" ref="AL352" si="830">AL351</f>
        <v>0</v>
      </c>
      <c r="AM352" s="306"/>
    </row>
    <row r="353" spans="1:39" ht="15.5" outlineLevel="1">
      <c r="B353" s="516"/>
      <c r="C353" s="291"/>
      <c r="D353" s="291"/>
      <c r="E353" s="291"/>
      <c r="F353" s="291"/>
      <c r="G353" s="291"/>
      <c r="H353" s="291"/>
      <c r="I353" s="291"/>
      <c r="J353" s="291"/>
      <c r="K353" s="291"/>
      <c r="L353" s="291"/>
      <c r="M353" s="291"/>
      <c r="N353" s="291"/>
      <c r="O353" s="291"/>
      <c r="P353" s="291"/>
      <c r="Q353" s="291"/>
      <c r="R353" s="291"/>
      <c r="S353" s="291"/>
      <c r="T353" s="291"/>
      <c r="U353" s="291"/>
      <c r="V353" s="291"/>
      <c r="W353" s="291"/>
      <c r="X353" s="291"/>
      <c r="Y353" s="765"/>
      <c r="Z353" s="765"/>
      <c r="AA353" s="765"/>
      <c r="AB353" s="765"/>
      <c r="AC353" s="425"/>
      <c r="AD353" s="425"/>
      <c r="AE353" s="425"/>
      <c r="AF353" s="425"/>
      <c r="AG353" s="425"/>
      <c r="AH353" s="425"/>
      <c r="AI353" s="425"/>
      <c r="AJ353" s="425"/>
      <c r="AK353" s="425"/>
      <c r="AL353" s="425"/>
      <c r="AM353" s="306"/>
    </row>
    <row r="354" spans="1:39" ht="31" outlineLevel="1">
      <c r="A354" s="518">
        <v>42</v>
      </c>
      <c r="B354" s="516" t="s">
        <v>134</v>
      </c>
      <c r="C354" s="291" t="s">
        <v>25</v>
      </c>
      <c r="D354" s="295"/>
      <c r="E354" s="295"/>
      <c r="F354" s="295" t="s">
        <v>718</v>
      </c>
      <c r="G354" s="295"/>
      <c r="H354" s="295"/>
      <c r="I354" s="295"/>
      <c r="J354" s="295"/>
      <c r="K354" s="295"/>
      <c r="L354" s="295"/>
      <c r="M354" s="295"/>
      <c r="N354" s="291"/>
      <c r="O354" s="295"/>
      <c r="P354" s="295"/>
      <c r="Q354" s="295" t="s">
        <v>718</v>
      </c>
      <c r="R354" s="295"/>
      <c r="S354" s="295"/>
      <c r="T354" s="295"/>
      <c r="U354" s="295"/>
      <c r="V354" s="295"/>
      <c r="W354" s="295"/>
      <c r="X354" s="295"/>
      <c r="Y354" s="784"/>
      <c r="Z354" s="784"/>
      <c r="AA354" s="784"/>
      <c r="AB354" s="784"/>
      <c r="AC354" s="410"/>
      <c r="AD354" s="410"/>
      <c r="AE354" s="410"/>
      <c r="AF354" s="410"/>
      <c r="AG354" s="415"/>
      <c r="AH354" s="415"/>
      <c r="AI354" s="415"/>
      <c r="AJ354" s="415"/>
      <c r="AK354" s="415"/>
      <c r="AL354" s="415"/>
      <c r="AM354" s="296">
        <f>SUM(Y354:AL354)</f>
        <v>0</v>
      </c>
    </row>
    <row r="355" spans="1:39" ht="15.5" outlineLevel="1">
      <c r="B355" s="294" t="s">
        <v>289</v>
      </c>
      <c r="C355" s="291" t="s">
        <v>163</v>
      </c>
      <c r="D355" s="295"/>
      <c r="E355" s="295"/>
      <c r="F355" s="295" t="s">
        <v>718</v>
      </c>
      <c r="G355" s="295"/>
      <c r="H355" s="295"/>
      <c r="I355" s="295"/>
      <c r="J355" s="295"/>
      <c r="K355" s="295"/>
      <c r="L355" s="295"/>
      <c r="M355" s="295"/>
      <c r="N355" s="468"/>
      <c r="O355" s="295"/>
      <c r="P355" s="295"/>
      <c r="Q355" s="295" t="s">
        <v>718</v>
      </c>
      <c r="R355" s="295"/>
      <c r="S355" s="295"/>
      <c r="T355" s="295"/>
      <c r="U355" s="295"/>
      <c r="V355" s="295"/>
      <c r="W355" s="295"/>
      <c r="X355" s="295"/>
      <c r="Y355" s="411">
        <f t="shared" ref="Y355:AB355" si="831">Y354</f>
        <v>0</v>
      </c>
      <c r="Z355" s="411">
        <f t="shared" si="831"/>
        <v>0</v>
      </c>
      <c r="AA355" s="411">
        <f t="shared" si="831"/>
        <v>0</v>
      </c>
      <c r="AB355" s="411">
        <f t="shared" si="831"/>
        <v>0</v>
      </c>
      <c r="AC355" s="411">
        <f t="shared" ref="AC355" si="832">AC354</f>
        <v>0</v>
      </c>
      <c r="AD355" s="411">
        <f t="shared" ref="AD355" si="833">AD354</f>
        <v>0</v>
      </c>
      <c r="AE355" s="411">
        <f t="shared" ref="AE355" si="834">AE354</f>
        <v>0</v>
      </c>
      <c r="AF355" s="411">
        <f t="shared" ref="AF355" si="835">AF354</f>
        <v>0</v>
      </c>
      <c r="AG355" s="411">
        <f t="shared" ref="AG355" si="836">AG354</f>
        <v>0</v>
      </c>
      <c r="AH355" s="411">
        <f t="shared" ref="AH355" si="837">AH354</f>
        <v>0</v>
      </c>
      <c r="AI355" s="411">
        <f t="shared" ref="AI355" si="838">AI354</f>
        <v>0</v>
      </c>
      <c r="AJ355" s="411">
        <f t="shared" ref="AJ355" si="839">AJ354</f>
        <v>0</v>
      </c>
      <c r="AK355" s="411">
        <f t="shared" ref="AK355" si="840">AK354</f>
        <v>0</v>
      </c>
      <c r="AL355" s="411">
        <f t="shared" ref="AL355" si="841">AL354</f>
        <v>0</v>
      </c>
      <c r="AM355" s="306"/>
    </row>
    <row r="356" spans="1:39" ht="15.5" outlineLevel="1">
      <c r="B356" s="516"/>
      <c r="C356" s="291"/>
      <c r="D356" s="291"/>
      <c r="E356" s="291"/>
      <c r="F356" s="291"/>
      <c r="G356" s="291"/>
      <c r="H356" s="291"/>
      <c r="I356" s="291"/>
      <c r="J356" s="291"/>
      <c r="K356" s="291"/>
      <c r="L356" s="291"/>
      <c r="M356" s="291"/>
      <c r="N356" s="291"/>
      <c r="O356" s="291"/>
      <c r="P356" s="291"/>
      <c r="Q356" s="291"/>
      <c r="R356" s="291"/>
      <c r="S356" s="291"/>
      <c r="T356" s="291"/>
      <c r="U356" s="291"/>
      <c r="V356" s="291"/>
      <c r="W356" s="291"/>
      <c r="X356" s="291"/>
      <c r="Y356" s="765"/>
      <c r="Z356" s="765"/>
      <c r="AA356" s="765"/>
      <c r="AB356" s="765"/>
      <c r="AC356" s="425"/>
      <c r="AD356" s="425"/>
      <c r="AE356" s="425"/>
      <c r="AF356" s="425"/>
      <c r="AG356" s="425"/>
      <c r="AH356" s="425"/>
      <c r="AI356" s="425"/>
      <c r="AJ356" s="425"/>
      <c r="AK356" s="425"/>
      <c r="AL356" s="425"/>
      <c r="AM356" s="306"/>
    </row>
    <row r="357" spans="1:39" ht="15.5" outlineLevel="1">
      <c r="A357" s="518">
        <v>43</v>
      </c>
      <c r="B357" s="516" t="s">
        <v>135</v>
      </c>
      <c r="C357" s="291" t="s">
        <v>25</v>
      </c>
      <c r="D357" s="295"/>
      <c r="E357" s="295"/>
      <c r="F357" s="295" t="s">
        <v>718</v>
      </c>
      <c r="G357" s="295"/>
      <c r="H357" s="295"/>
      <c r="I357" s="295"/>
      <c r="J357" s="295"/>
      <c r="K357" s="295"/>
      <c r="L357" s="295"/>
      <c r="M357" s="295"/>
      <c r="N357" s="295">
        <v>12</v>
      </c>
      <c r="O357" s="295"/>
      <c r="P357" s="295"/>
      <c r="Q357" s="295" t="s">
        <v>718</v>
      </c>
      <c r="R357" s="295"/>
      <c r="S357" s="295"/>
      <c r="T357" s="295"/>
      <c r="U357" s="295"/>
      <c r="V357" s="295"/>
      <c r="W357" s="295"/>
      <c r="X357" s="295"/>
      <c r="Y357" s="784"/>
      <c r="Z357" s="784"/>
      <c r="AA357" s="784"/>
      <c r="AB357" s="784"/>
      <c r="AC357" s="410"/>
      <c r="AD357" s="410"/>
      <c r="AE357" s="410"/>
      <c r="AF357" s="410"/>
      <c r="AG357" s="415"/>
      <c r="AH357" s="415"/>
      <c r="AI357" s="415"/>
      <c r="AJ357" s="415"/>
      <c r="AK357" s="415"/>
      <c r="AL357" s="415"/>
      <c r="AM357" s="296">
        <f>SUM(Y357:AL357)</f>
        <v>0</v>
      </c>
    </row>
    <row r="358" spans="1:39" ht="15.5" outlineLevel="1">
      <c r="B358" s="294" t="s">
        <v>289</v>
      </c>
      <c r="C358" s="291" t="s">
        <v>163</v>
      </c>
      <c r="D358" s="295"/>
      <c r="E358" s="295"/>
      <c r="F358" s="295" t="s">
        <v>718</v>
      </c>
      <c r="G358" s="295"/>
      <c r="H358" s="295"/>
      <c r="I358" s="295"/>
      <c r="J358" s="295"/>
      <c r="K358" s="295"/>
      <c r="L358" s="295"/>
      <c r="M358" s="295"/>
      <c r="N358" s="295">
        <f>N357</f>
        <v>12</v>
      </c>
      <c r="O358" s="295"/>
      <c r="P358" s="295"/>
      <c r="Q358" s="295" t="s">
        <v>718</v>
      </c>
      <c r="R358" s="295"/>
      <c r="S358" s="295"/>
      <c r="T358" s="295"/>
      <c r="U358" s="295"/>
      <c r="V358" s="295"/>
      <c r="W358" s="295"/>
      <c r="X358" s="295"/>
      <c r="Y358" s="411">
        <f t="shared" ref="Y358:AB358" si="842">Y357</f>
        <v>0</v>
      </c>
      <c r="Z358" s="411">
        <f t="shared" si="842"/>
        <v>0</v>
      </c>
      <c r="AA358" s="411">
        <f t="shared" si="842"/>
        <v>0</v>
      </c>
      <c r="AB358" s="411">
        <f t="shared" si="842"/>
        <v>0</v>
      </c>
      <c r="AC358" s="411">
        <f t="shared" ref="AC358" si="843">AC357</f>
        <v>0</v>
      </c>
      <c r="AD358" s="411">
        <f t="shared" ref="AD358" si="844">AD357</f>
        <v>0</v>
      </c>
      <c r="AE358" s="411">
        <f t="shared" ref="AE358" si="845">AE357</f>
        <v>0</v>
      </c>
      <c r="AF358" s="411">
        <f t="shared" ref="AF358" si="846">AF357</f>
        <v>0</v>
      </c>
      <c r="AG358" s="411">
        <f t="shared" ref="AG358" si="847">AG357</f>
        <v>0</v>
      </c>
      <c r="AH358" s="411">
        <f t="shared" ref="AH358" si="848">AH357</f>
        <v>0</v>
      </c>
      <c r="AI358" s="411">
        <f t="shared" ref="AI358" si="849">AI357</f>
        <v>0</v>
      </c>
      <c r="AJ358" s="411">
        <f t="shared" ref="AJ358" si="850">AJ357</f>
        <v>0</v>
      </c>
      <c r="AK358" s="411">
        <f t="shared" ref="AK358" si="851">AK357</f>
        <v>0</v>
      </c>
      <c r="AL358" s="411">
        <f t="shared" ref="AL358" si="852">AL357</f>
        <v>0</v>
      </c>
      <c r="AM358" s="306"/>
    </row>
    <row r="359" spans="1:39" ht="15.5" outlineLevel="1">
      <c r="B359" s="516"/>
      <c r="C359" s="291"/>
      <c r="D359" s="291"/>
      <c r="E359" s="291"/>
      <c r="F359" s="291"/>
      <c r="G359" s="291"/>
      <c r="H359" s="291"/>
      <c r="I359" s="291"/>
      <c r="J359" s="291"/>
      <c r="K359" s="291"/>
      <c r="L359" s="291"/>
      <c r="M359" s="291"/>
      <c r="N359" s="291"/>
      <c r="O359" s="291"/>
      <c r="P359" s="291"/>
      <c r="Q359" s="291"/>
      <c r="R359" s="291"/>
      <c r="S359" s="291"/>
      <c r="T359" s="291"/>
      <c r="U359" s="291"/>
      <c r="V359" s="291"/>
      <c r="W359" s="291"/>
      <c r="X359" s="291"/>
      <c r="Y359" s="765"/>
      <c r="Z359" s="765"/>
      <c r="AA359" s="765"/>
      <c r="AB359" s="765"/>
      <c r="AC359" s="425"/>
      <c r="AD359" s="425"/>
      <c r="AE359" s="425"/>
      <c r="AF359" s="425"/>
      <c r="AG359" s="425"/>
      <c r="AH359" s="425"/>
      <c r="AI359" s="425"/>
      <c r="AJ359" s="425"/>
      <c r="AK359" s="425"/>
      <c r="AL359" s="425"/>
      <c r="AM359" s="306"/>
    </row>
    <row r="360" spans="1:39" ht="46.5" outlineLevel="1">
      <c r="A360" s="518">
        <v>44</v>
      </c>
      <c r="B360" s="516" t="s">
        <v>136</v>
      </c>
      <c r="C360" s="291" t="s">
        <v>25</v>
      </c>
      <c r="D360" s="295"/>
      <c r="E360" s="295"/>
      <c r="F360" s="295" t="s">
        <v>718</v>
      </c>
      <c r="G360" s="295"/>
      <c r="H360" s="295"/>
      <c r="I360" s="295"/>
      <c r="J360" s="295"/>
      <c r="K360" s="295"/>
      <c r="L360" s="295"/>
      <c r="M360" s="295"/>
      <c r="N360" s="295">
        <v>12</v>
      </c>
      <c r="O360" s="295"/>
      <c r="P360" s="295"/>
      <c r="Q360" s="295" t="s">
        <v>718</v>
      </c>
      <c r="R360" s="295"/>
      <c r="S360" s="295"/>
      <c r="T360" s="295"/>
      <c r="U360" s="295"/>
      <c r="V360" s="295"/>
      <c r="W360" s="295"/>
      <c r="X360" s="295"/>
      <c r="Y360" s="784"/>
      <c r="Z360" s="784"/>
      <c r="AA360" s="784"/>
      <c r="AB360" s="784"/>
      <c r="AC360" s="410"/>
      <c r="AD360" s="410"/>
      <c r="AE360" s="410"/>
      <c r="AF360" s="410"/>
      <c r="AG360" s="415"/>
      <c r="AH360" s="415"/>
      <c r="AI360" s="415"/>
      <c r="AJ360" s="415"/>
      <c r="AK360" s="415"/>
      <c r="AL360" s="415"/>
      <c r="AM360" s="296">
        <f>SUM(Y360:AL360)</f>
        <v>0</v>
      </c>
    </row>
    <row r="361" spans="1:39" ht="15.5" outlineLevel="1">
      <c r="B361" s="294" t="s">
        <v>289</v>
      </c>
      <c r="C361" s="291" t="s">
        <v>163</v>
      </c>
      <c r="D361" s="295"/>
      <c r="E361" s="295"/>
      <c r="F361" s="295" t="s">
        <v>718</v>
      </c>
      <c r="G361" s="295"/>
      <c r="H361" s="295"/>
      <c r="I361" s="295"/>
      <c r="J361" s="295"/>
      <c r="K361" s="295"/>
      <c r="L361" s="295"/>
      <c r="M361" s="295"/>
      <c r="N361" s="295">
        <f>N360</f>
        <v>12</v>
      </c>
      <c r="O361" s="295"/>
      <c r="P361" s="295"/>
      <c r="Q361" s="295" t="s">
        <v>718</v>
      </c>
      <c r="R361" s="295"/>
      <c r="S361" s="295"/>
      <c r="T361" s="295"/>
      <c r="U361" s="295"/>
      <c r="V361" s="295"/>
      <c r="W361" s="295"/>
      <c r="X361" s="295"/>
      <c r="Y361" s="411">
        <f t="shared" ref="Y361:AB361" si="853">Y360</f>
        <v>0</v>
      </c>
      <c r="Z361" s="411">
        <f t="shared" si="853"/>
        <v>0</v>
      </c>
      <c r="AA361" s="411">
        <f t="shared" si="853"/>
        <v>0</v>
      </c>
      <c r="AB361" s="411">
        <f t="shared" si="853"/>
        <v>0</v>
      </c>
      <c r="AC361" s="411">
        <f t="shared" ref="AC361" si="854">AC360</f>
        <v>0</v>
      </c>
      <c r="AD361" s="411">
        <f t="shared" ref="AD361" si="855">AD360</f>
        <v>0</v>
      </c>
      <c r="AE361" s="411">
        <f t="shared" ref="AE361" si="856">AE360</f>
        <v>0</v>
      </c>
      <c r="AF361" s="411">
        <f t="shared" ref="AF361" si="857">AF360</f>
        <v>0</v>
      </c>
      <c r="AG361" s="411">
        <f t="shared" ref="AG361" si="858">AG360</f>
        <v>0</v>
      </c>
      <c r="AH361" s="411">
        <f t="shared" ref="AH361" si="859">AH360</f>
        <v>0</v>
      </c>
      <c r="AI361" s="411">
        <f t="shared" ref="AI361" si="860">AI360</f>
        <v>0</v>
      </c>
      <c r="AJ361" s="411">
        <f t="shared" ref="AJ361" si="861">AJ360</f>
        <v>0</v>
      </c>
      <c r="AK361" s="411">
        <f t="shared" ref="AK361" si="862">AK360</f>
        <v>0</v>
      </c>
      <c r="AL361" s="411">
        <f t="shared" ref="AL361" si="863">AL360</f>
        <v>0</v>
      </c>
      <c r="AM361" s="306"/>
    </row>
    <row r="362" spans="1:39" ht="15.5" outlineLevel="1">
      <c r="B362" s="516"/>
      <c r="C362" s="291"/>
      <c r="D362" s="291"/>
      <c r="E362" s="291"/>
      <c r="F362" s="291"/>
      <c r="G362" s="291"/>
      <c r="H362" s="291"/>
      <c r="I362" s="291"/>
      <c r="J362" s="291"/>
      <c r="K362" s="291"/>
      <c r="L362" s="291"/>
      <c r="M362" s="291"/>
      <c r="N362" s="291"/>
      <c r="O362" s="291"/>
      <c r="P362" s="291"/>
      <c r="Q362" s="291"/>
      <c r="R362" s="291"/>
      <c r="S362" s="291"/>
      <c r="T362" s="291"/>
      <c r="U362" s="291"/>
      <c r="V362" s="291"/>
      <c r="W362" s="291"/>
      <c r="X362" s="291"/>
      <c r="Y362" s="765"/>
      <c r="Z362" s="765"/>
      <c r="AA362" s="765"/>
      <c r="AB362" s="765"/>
      <c r="AC362" s="425"/>
      <c r="AD362" s="425"/>
      <c r="AE362" s="425"/>
      <c r="AF362" s="425"/>
      <c r="AG362" s="425"/>
      <c r="AH362" s="425"/>
      <c r="AI362" s="425"/>
      <c r="AJ362" s="425"/>
      <c r="AK362" s="425"/>
      <c r="AL362" s="425"/>
      <c r="AM362" s="306"/>
    </row>
    <row r="363" spans="1:39" ht="31" outlineLevel="1">
      <c r="A363" s="518">
        <v>45</v>
      </c>
      <c r="B363" s="516" t="s">
        <v>137</v>
      </c>
      <c r="C363" s="291" t="s">
        <v>25</v>
      </c>
      <c r="D363" s="295"/>
      <c r="E363" s="295"/>
      <c r="F363" s="295" t="s">
        <v>718</v>
      </c>
      <c r="G363" s="295"/>
      <c r="H363" s="295"/>
      <c r="I363" s="295"/>
      <c r="J363" s="295"/>
      <c r="K363" s="295"/>
      <c r="L363" s="295"/>
      <c r="M363" s="295"/>
      <c r="N363" s="295">
        <v>12</v>
      </c>
      <c r="O363" s="295"/>
      <c r="P363" s="295"/>
      <c r="Q363" s="295" t="s">
        <v>718</v>
      </c>
      <c r="R363" s="295"/>
      <c r="S363" s="295"/>
      <c r="T363" s="295"/>
      <c r="U363" s="295"/>
      <c r="V363" s="295"/>
      <c r="W363" s="295"/>
      <c r="X363" s="295"/>
      <c r="Y363" s="784"/>
      <c r="Z363" s="784"/>
      <c r="AA363" s="784"/>
      <c r="AB363" s="784"/>
      <c r="AC363" s="410"/>
      <c r="AD363" s="410"/>
      <c r="AE363" s="410"/>
      <c r="AF363" s="410"/>
      <c r="AG363" s="415"/>
      <c r="AH363" s="415"/>
      <c r="AI363" s="415"/>
      <c r="AJ363" s="415"/>
      <c r="AK363" s="415"/>
      <c r="AL363" s="415"/>
      <c r="AM363" s="296">
        <f>SUM(Y363:AL363)</f>
        <v>0</v>
      </c>
    </row>
    <row r="364" spans="1:39" ht="15.5" outlineLevel="1">
      <c r="B364" s="294" t="s">
        <v>289</v>
      </c>
      <c r="C364" s="291" t="s">
        <v>163</v>
      </c>
      <c r="D364" s="295"/>
      <c r="E364" s="295"/>
      <c r="F364" s="295" t="s">
        <v>718</v>
      </c>
      <c r="G364" s="295"/>
      <c r="H364" s="295"/>
      <c r="I364" s="295"/>
      <c r="J364" s="295"/>
      <c r="K364" s="295"/>
      <c r="L364" s="295"/>
      <c r="M364" s="295"/>
      <c r="N364" s="295">
        <f>N363</f>
        <v>12</v>
      </c>
      <c r="O364" s="295"/>
      <c r="P364" s="295"/>
      <c r="Q364" s="295" t="s">
        <v>718</v>
      </c>
      <c r="R364" s="295"/>
      <c r="S364" s="295"/>
      <c r="T364" s="295"/>
      <c r="U364" s="295"/>
      <c r="V364" s="295"/>
      <c r="W364" s="295"/>
      <c r="X364" s="295"/>
      <c r="Y364" s="411">
        <f t="shared" ref="Y364:AB364" si="864">Y363</f>
        <v>0</v>
      </c>
      <c r="Z364" s="411">
        <f t="shared" si="864"/>
        <v>0</v>
      </c>
      <c r="AA364" s="411">
        <f t="shared" si="864"/>
        <v>0</v>
      </c>
      <c r="AB364" s="411">
        <f t="shared" si="864"/>
        <v>0</v>
      </c>
      <c r="AC364" s="411">
        <f t="shared" ref="AC364" si="865">AC363</f>
        <v>0</v>
      </c>
      <c r="AD364" s="411">
        <f t="shared" ref="AD364" si="866">AD363</f>
        <v>0</v>
      </c>
      <c r="AE364" s="411">
        <f t="shared" ref="AE364" si="867">AE363</f>
        <v>0</v>
      </c>
      <c r="AF364" s="411">
        <f t="shared" ref="AF364" si="868">AF363</f>
        <v>0</v>
      </c>
      <c r="AG364" s="411">
        <f t="shared" ref="AG364" si="869">AG363</f>
        <v>0</v>
      </c>
      <c r="AH364" s="411">
        <f t="shared" ref="AH364" si="870">AH363</f>
        <v>0</v>
      </c>
      <c r="AI364" s="411">
        <f t="shared" ref="AI364" si="871">AI363</f>
        <v>0</v>
      </c>
      <c r="AJ364" s="411">
        <f t="shared" ref="AJ364" si="872">AJ363</f>
        <v>0</v>
      </c>
      <c r="AK364" s="411">
        <f t="shared" ref="AK364" si="873">AK363</f>
        <v>0</v>
      </c>
      <c r="AL364" s="411">
        <f t="shared" ref="AL364" si="874">AL363</f>
        <v>0</v>
      </c>
      <c r="AM364" s="306"/>
    </row>
    <row r="365" spans="1:39" ht="15.5" outlineLevel="1">
      <c r="B365" s="516"/>
      <c r="C365" s="291"/>
      <c r="D365" s="291"/>
      <c r="E365" s="291"/>
      <c r="F365" s="291"/>
      <c r="G365" s="291"/>
      <c r="H365" s="291"/>
      <c r="I365" s="291"/>
      <c r="J365" s="291"/>
      <c r="K365" s="291"/>
      <c r="L365" s="291"/>
      <c r="M365" s="291"/>
      <c r="N365" s="291"/>
      <c r="O365" s="291"/>
      <c r="P365" s="291"/>
      <c r="Q365" s="291"/>
      <c r="R365" s="291"/>
      <c r="S365" s="291"/>
      <c r="T365" s="291"/>
      <c r="U365" s="291"/>
      <c r="V365" s="291"/>
      <c r="W365" s="291"/>
      <c r="X365" s="291"/>
      <c r="Y365" s="765"/>
      <c r="Z365" s="765"/>
      <c r="AA365" s="765"/>
      <c r="AB365" s="765"/>
      <c r="AC365" s="425"/>
      <c r="AD365" s="425"/>
      <c r="AE365" s="425"/>
      <c r="AF365" s="425"/>
      <c r="AG365" s="425"/>
      <c r="AH365" s="425"/>
      <c r="AI365" s="425"/>
      <c r="AJ365" s="425"/>
      <c r="AK365" s="425"/>
      <c r="AL365" s="425"/>
      <c r="AM365" s="306"/>
    </row>
    <row r="366" spans="1:39" ht="31" outlineLevel="1">
      <c r="A366" s="518">
        <v>46</v>
      </c>
      <c r="B366" s="516" t="s">
        <v>138</v>
      </c>
      <c r="C366" s="291" t="s">
        <v>25</v>
      </c>
      <c r="D366" s="295"/>
      <c r="E366" s="295"/>
      <c r="F366" s="295" t="s">
        <v>718</v>
      </c>
      <c r="G366" s="295"/>
      <c r="H366" s="295"/>
      <c r="I366" s="295"/>
      <c r="J366" s="295"/>
      <c r="K366" s="295"/>
      <c r="L366" s="295"/>
      <c r="M366" s="295"/>
      <c r="N366" s="295">
        <v>12</v>
      </c>
      <c r="O366" s="295"/>
      <c r="P366" s="295"/>
      <c r="Q366" s="295" t="s">
        <v>718</v>
      </c>
      <c r="R366" s="295"/>
      <c r="S366" s="295"/>
      <c r="T366" s="295"/>
      <c r="U366" s="295"/>
      <c r="V366" s="295"/>
      <c r="W366" s="295"/>
      <c r="X366" s="295"/>
      <c r="Y366" s="784"/>
      <c r="Z366" s="784"/>
      <c r="AA366" s="784"/>
      <c r="AB366" s="784"/>
      <c r="AC366" s="410"/>
      <c r="AD366" s="410"/>
      <c r="AE366" s="410"/>
      <c r="AF366" s="410"/>
      <c r="AG366" s="415"/>
      <c r="AH366" s="415"/>
      <c r="AI366" s="415"/>
      <c r="AJ366" s="415"/>
      <c r="AK366" s="415"/>
      <c r="AL366" s="415"/>
      <c r="AM366" s="296">
        <f>SUM(Y366:AL366)</f>
        <v>0</v>
      </c>
    </row>
    <row r="367" spans="1:39" ht="15.5" outlineLevel="1">
      <c r="B367" s="294" t="s">
        <v>289</v>
      </c>
      <c r="C367" s="291" t="s">
        <v>163</v>
      </c>
      <c r="D367" s="295"/>
      <c r="E367" s="295"/>
      <c r="F367" s="295" t="s">
        <v>718</v>
      </c>
      <c r="G367" s="295"/>
      <c r="H367" s="295"/>
      <c r="I367" s="295"/>
      <c r="J367" s="295"/>
      <c r="K367" s="295"/>
      <c r="L367" s="295"/>
      <c r="M367" s="295"/>
      <c r="N367" s="295">
        <f>N366</f>
        <v>12</v>
      </c>
      <c r="O367" s="295"/>
      <c r="P367" s="295"/>
      <c r="Q367" s="295" t="s">
        <v>718</v>
      </c>
      <c r="R367" s="295"/>
      <c r="S367" s="295"/>
      <c r="T367" s="295"/>
      <c r="U367" s="295"/>
      <c r="V367" s="295"/>
      <c r="W367" s="295"/>
      <c r="X367" s="295"/>
      <c r="Y367" s="411">
        <f t="shared" ref="Y367:AB367" si="875">Y366</f>
        <v>0</v>
      </c>
      <c r="Z367" s="411">
        <f t="shared" si="875"/>
        <v>0</v>
      </c>
      <c r="AA367" s="411">
        <f t="shared" si="875"/>
        <v>0</v>
      </c>
      <c r="AB367" s="411">
        <f t="shared" si="875"/>
        <v>0</v>
      </c>
      <c r="AC367" s="411">
        <f t="shared" ref="AC367" si="876">AC366</f>
        <v>0</v>
      </c>
      <c r="AD367" s="411">
        <f t="shared" ref="AD367" si="877">AD366</f>
        <v>0</v>
      </c>
      <c r="AE367" s="411">
        <f t="shared" ref="AE367" si="878">AE366</f>
        <v>0</v>
      </c>
      <c r="AF367" s="411">
        <f t="shared" ref="AF367" si="879">AF366</f>
        <v>0</v>
      </c>
      <c r="AG367" s="411">
        <f t="shared" ref="AG367" si="880">AG366</f>
        <v>0</v>
      </c>
      <c r="AH367" s="411">
        <f t="shared" ref="AH367" si="881">AH366</f>
        <v>0</v>
      </c>
      <c r="AI367" s="411">
        <f t="shared" ref="AI367" si="882">AI366</f>
        <v>0</v>
      </c>
      <c r="AJ367" s="411">
        <f t="shared" ref="AJ367" si="883">AJ366</f>
        <v>0</v>
      </c>
      <c r="AK367" s="411">
        <f t="shared" ref="AK367" si="884">AK366</f>
        <v>0</v>
      </c>
      <c r="AL367" s="411">
        <f t="shared" ref="AL367" si="885">AL366</f>
        <v>0</v>
      </c>
      <c r="AM367" s="306"/>
    </row>
    <row r="368" spans="1:39" ht="15.5" outlineLevel="1">
      <c r="B368" s="516"/>
      <c r="C368" s="291"/>
      <c r="D368" s="291"/>
      <c r="E368" s="291"/>
      <c r="F368" s="291"/>
      <c r="G368" s="291"/>
      <c r="H368" s="291"/>
      <c r="I368" s="291"/>
      <c r="J368" s="291"/>
      <c r="K368" s="291"/>
      <c r="L368" s="291"/>
      <c r="M368" s="291"/>
      <c r="N368" s="291"/>
      <c r="O368" s="291"/>
      <c r="P368" s="291"/>
      <c r="Q368" s="291"/>
      <c r="R368" s="291"/>
      <c r="S368" s="291"/>
      <c r="T368" s="291"/>
      <c r="U368" s="291"/>
      <c r="V368" s="291"/>
      <c r="W368" s="291"/>
      <c r="X368" s="291"/>
      <c r="Y368" s="765"/>
      <c r="Z368" s="765"/>
      <c r="AA368" s="765"/>
      <c r="AB368" s="765"/>
      <c r="AC368" s="425"/>
      <c r="AD368" s="425"/>
      <c r="AE368" s="425"/>
      <c r="AF368" s="425"/>
      <c r="AG368" s="425"/>
      <c r="AH368" s="425"/>
      <c r="AI368" s="425"/>
      <c r="AJ368" s="425"/>
      <c r="AK368" s="425"/>
      <c r="AL368" s="425"/>
      <c r="AM368" s="306"/>
    </row>
    <row r="369" spans="1:41" ht="31" outlineLevel="1">
      <c r="A369" s="518">
        <v>47</v>
      </c>
      <c r="B369" s="516" t="s">
        <v>139</v>
      </c>
      <c r="C369" s="291" t="s">
        <v>25</v>
      </c>
      <c r="D369" s="295"/>
      <c r="E369" s="295"/>
      <c r="F369" s="295" t="s">
        <v>718</v>
      </c>
      <c r="G369" s="295"/>
      <c r="H369" s="295"/>
      <c r="I369" s="295"/>
      <c r="J369" s="295"/>
      <c r="K369" s="295"/>
      <c r="L369" s="295"/>
      <c r="M369" s="295"/>
      <c r="N369" s="295">
        <v>12</v>
      </c>
      <c r="O369" s="295"/>
      <c r="P369" s="295"/>
      <c r="Q369" s="295" t="s">
        <v>718</v>
      </c>
      <c r="R369" s="295"/>
      <c r="S369" s="295"/>
      <c r="T369" s="295"/>
      <c r="U369" s="295"/>
      <c r="V369" s="295"/>
      <c r="W369" s="295"/>
      <c r="X369" s="295"/>
      <c r="Y369" s="784"/>
      <c r="Z369" s="784"/>
      <c r="AA369" s="784"/>
      <c r="AB369" s="784"/>
      <c r="AC369" s="410"/>
      <c r="AD369" s="410"/>
      <c r="AE369" s="410"/>
      <c r="AF369" s="410"/>
      <c r="AG369" s="415"/>
      <c r="AH369" s="415"/>
      <c r="AI369" s="415"/>
      <c r="AJ369" s="415"/>
      <c r="AK369" s="415"/>
      <c r="AL369" s="415"/>
      <c r="AM369" s="296">
        <f>SUM(Y369:AL369)</f>
        <v>0</v>
      </c>
    </row>
    <row r="370" spans="1:41" ht="15.5" outlineLevel="1">
      <c r="B370" s="294" t="s">
        <v>289</v>
      </c>
      <c r="C370" s="291" t="s">
        <v>163</v>
      </c>
      <c r="D370" s="295"/>
      <c r="E370" s="295"/>
      <c r="F370" s="295" t="s">
        <v>718</v>
      </c>
      <c r="G370" s="295"/>
      <c r="H370" s="295"/>
      <c r="I370" s="295"/>
      <c r="J370" s="295"/>
      <c r="K370" s="295"/>
      <c r="L370" s="295"/>
      <c r="M370" s="295"/>
      <c r="N370" s="295">
        <f>N369</f>
        <v>12</v>
      </c>
      <c r="O370" s="295"/>
      <c r="P370" s="295"/>
      <c r="Q370" s="295" t="s">
        <v>718</v>
      </c>
      <c r="R370" s="295"/>
      <c r="S370" s="295"/>
      <c r="T370" s="295"/>
      <c r="U370" s="295"/>
      <c r="V370" s="295"/>
      <c r="W370" s="295"/>
      <c r="X370" s="295"/>
      <c r="Y370" s="411">
        <f t="shared" ref="Y370:AB370" si="886">Y369</f>
        <v>0</v>
      </c>
      <c r="Z370" s="411">
        <f t="shared" si="886"/>
        <v>0</v>
      </c>
      <c r="AA370" s="411">
        <f t="shared" si="886"/>
        <v>0</v>
      </c>
      <c r="AB370" s="411">
        <f t="shared" si="886"/>
        <v>0</v>
      </c>
      <c r="AC370" s="411">
        <f t="shared" ref="AC370" si="887">AC369</f>
        <v>0</v>
      </c>
      <c r="AD370" s="411">
        <f t="shared" ref="AD370" si="888">AD369</f>
        <v>0</v>
      </c>
      <c r="AE370" s="411">
        <f t="shared" ref="AE370" si="889">AE369</f>
        <v>0</v>
      </c>
      <c r="AF370" s="411">
        <f t="shared" ref="AF370" si="890">AF369</f>
        <v>0</v>
      </c>
      <c r="AG370" s="411">
        <f t="shared" ref="AG370" si="891">AG369</f>
        <v>0</v>
      </c>
      <c r="AH370" s="411">
        <f t="shared" ref="AH370" si="892">AH369</f>
        <v>0</v>
      </c>
      <c r="AI370" s="411">
        <f t="shared" ref="AI370" si="893">AI369</f>
        <v>0</v>
      </c>
      <c r="AJ370" s="411">
        <f t="shared" ref="AJ370" si="894">AJ369</f>
        <v>0</v>
      </c>
      <c r="AK370" s="411">
        <f t="shared" ref="AK370" si="895">AK369</f>
        <v>0</v>
      </c>
      <c r="AL370" s="411">
        <f t="shared" ref="AL370" si="896">AL369</f>
        <v>0</v>
      </c>
      <c r="AM370" s="306"/>
    </row>
    <row r="371" spans="1:41" ht="15.5" outlineLevel="1">
      <c r="B371" s="516"/>
      <c r="C371" s="291"/>
      <c r="D371" s="291"/>
      <c r="E371" s="291"/>
      <c r="F371" s="291"/>
      <c r="G371" s="291"/>
      <c r="H371" s="291"/>
      <c r="I371" s="291"/>
      <c r="J371" s="291"/>
      <c r="K371" s="291"/>
      <c r="L371" s="291"/>
      <c r="M371" s="291"/>
      <c r="N371" s="291"/>
      <c r="O371" s="291"/>
      <c r="P371" s="291"/>
      <c r="Q371" s="291"/>
      <c r="R371" s="291"/>
      <c r="S371" s="291"/>
      <c r="T371" s="291"/>
      <c r="U371" s="291"/>
      <c r="V371" s="291"/>
      <c r="W371" s="291"/>
      <c r="X371" s="291"/>
      <c r="Y371" s="765"/>
      <c r="Z371" s="765"/>
      <c r="AA371" s="765"/>
      <c r="AB371" s="765"/>
      <c r="AC371" s="425"/>
      <c r="AD371" s="425"/>
      <c r="AE371" s="425"/>
      <c r="AF371" s="425"/>
      <c r="AG371" s="425"/>
      <c r="AH371" s="425"/>
      <c r="AI371" s="425"/>
      <c r="AJ371" s="425"/>
      <c r="AK371" s="425"/>
      <c r="AL371" s="425"/>
      <c r="AM371" s="306"/>
    </row>
    <row r="372" spans="1:41" ht="31" outlineLevel="1">
      <c r="A372" s="518">
        <v>48</v>
      </c>
      <c r="B372" s="516" t="s">
        <v>140</v>
      </c>
      <c r="C372" s="291" t="s">
        <v>25</v>
      </c>
      <c r="D372" s="295"/>
      <c r="E372" s="295"/>
      <c r="F372" s="295" t="s">
        <v>718</v>
      </c>
      <c r="G372" s="295"/>
      <c r="H372" s="295"/>
      <c r="I372" s="295"/>
      <c r="J372" s="295"/>
      <c r="K372" s="295"/>
      <c r="L372" s="295"/>
      <c r="M372" s="295"/>
      <c r="N372" s="295">
        <v>12</v>
      </c>
      <c r="O372" s="295"/>
      <c r="P372" s="295"/>
      <c r="Q372" s="295" t="s">
        <v>718</v>
      </c>
      <c r="R372" s="295"/>
      <c r="S372" s="295"/>
      <c r="T372" s="295"/>
      <c r="U372" s="295"/>
      <c r="V372" s="295"/>
      <c r="W372" s="295"/>
      <c r="X372" s="295"/>
      <c r="Y372" s="784"/>
      <c r="Z372" s="784"/>
      <c r="AA372" s="784"/>
      <c r="AB372" s="784"/>
      <c r="AC372" s="410"/>
      <c r="AD372" s="410"/>
      <c r="AE372" s="410"/>
      <c r="AF372" s="410"/>
      <c r="AG372" s="415"/>
      <c r="AH372" s="415"/>
      <c r="AI372" s="415"/>
      <c r="AJ372" s="415"/>
      <c r="AK372" s="415"/>
      <c r="AL372" s="415"/>
      <c r="AM372" s="296">
        <f>SUM(Y372:AL372)</f>
        <v>0</v>
      </c>
    </row>
    <row r="373" spans="1:41" ht="15.5" outlineLevel="1">
      <c r="B373" s="294" t="s">
        <v>289</v>
      </c>
      <c r="C373" s="291" t="s">
        <v>163</v>
      </c>
      <c r="D373" s="295"/>
      <c r="E373" s="295"/>
      <c r="F373" s="295" t="s">
        <v>718</v>
      </c>
      <c r="G373" s="295"/>
      <c r="H373" s="295"/>
      <c r="I373" s="295"/>
      <c r="J373" s="295"/>
      <c r="K373" s="295"/>
      <c r="L373" s="295"/>
      <c r="M373" s="295"/>
      <c r="N373" s="295">
        <f>N372</f>
        <v>12</v>
      </c>
      <c r="O373" s="295"/>
      <c r="P373" s="295"/>
      <c r="Q373" s="295" t="s">
        <v>718</v>
      </c>
      <c r="R373" s="295"/>
      <c r="S373" s="295"/>
      <c r="T373" s="295"/>
      <c r="U373" s="295"/>
      <c r="V373" s="295"/>
      <c r="W373" s="295"/>
      <c r="X373" s="295"/>
      <c r="Y373" s="411">
        <f t="shared" ref="Y373:AB373" si="897">Y372</f>
        <v>0</v>
      </c>
      <c r="Z373" s="411">
        <f t="shared" si="897"/>
        <v>0</v>
      </c>
      <c r="AA373" s="411">
        <f t="shared" si="897"/>
        <v>0</v>
      </c>
      <c r="AB373" s="411">
        <f t="shared" si="897"/>
        <v>0</v>
      </c>
      <c r="AC373" s="411">
        <f t="shared" ref="AC373" si="898">AC372</f>
        <v>0</v>
      </c>
      <c r="AD373" s="411">
        <f t="shared" ref="AD373" si="899">AD372</f>
        <v>0</v>
      </c>
      <c r="AE373" s="411">
        <f t="shared" ref="AE373" si="900">AE372</f>
        <v>0</v>
      </c>
      <c r="AF373" s="411">
        <f t="shared" ref="AF373" si="901">AF372</f>
        <v>0</v>
      </c>
      <c r="AG373" s="411">
        <f t="shared" ref="AG373" si="902">AG372</f>
        <v>0</v>
      </c>
      <c r="AH373" s="411">
        <f t="shared" ref="AH373" si="903">AH372</f>
        <v>0</v>
      </c>
      <c r="AI373" s="411">
        <f t="shared" ref="AI373" si="904">AI372</f>
        <v>0</v>
      </c>
      <c r="AJ373" s="411">
        <f t="shared" ref="AJ373" si="905">AJ372</f>
        <v>0</v>
      </c>
      <c r="AK373" s="411">
        <f t="shared" ref="AK373" si="906">AK372</f>
        <v>0</v>
      </c>
      <c r="AL373" s="411">
        <f t="shared" ref="AL373" si="907">AL372</f>
        <v>0</v>
      </c>
      <c r="AM373" s="306"/>
    </row>
    <row r="374" spans="1:41" ht="15.5" outlineLevel="1">
      <c r="B374" s="516"/>
      <c r="C374" s="291"/>
      <c r="D374" s="291"/>
      <c r="E374" s="291"/>
      <c r="F374" s="291"/>
      <c r="G374" s="291"/>
      <c r="H374" s="291"/>
      <c r="I374" s="291"/>
      <c r="J374" s="291"/>
      <c r="K374" s="291"/>
      <c r="L374" s="291"/>
      <c r="M374" s="291"/>
      <c r="N374" s="291"/>
      <c r="O374" s="291"/>
      <c r="P374" s="291"/>
      <c r="Q374" s="291"/>
      <c r="R374" s="291"/>
      <c r="S374" s="291"/>
      <c r="T374" s="291"/>
      <c r="U374" s="291"/>
      <c r="V374" s="291"/>
      <c r="W374" s="291"/>
      <c r="X374" s="291"/>
      <c r="Y374" s="765"/>
      <c r="Z374" s="765"/>
      <c r="AA374" s="765"/>
      <c r="AB374" s="765"/>
      <c r="AC374" s="425"/>
      <c r="AD374" s="425"/>
      <c r="AE374" s="425"/>
      <c r="AF374" s="425"/>
      <c r="AG374" s="425"/>
      <c r="AH374" s="425"/>
      <c r="AI374" s="425"/>
      <c r="AJ374" s="425"/>
      <c r="AK374" s="425"/>
      <c r="AL374" s="425"/>
      <c r="AM374" s="306"/>
    </row>
    <row r="375" spans="1:41" ht="31" outlineLevel="1">
      <c r="A375" s="518">
        <v>49</v>
      </c>
      <c r="B375" s="516" t="s">
        <v>141</v>
      </c>
      <c r="C375" s="291" t="s">
        <v>25</v>
      </c>
      <c r="D375" s="295"/>
      <c r="E375" s="295"/>
      <c r="F375" s="295" t="s">
        <v>718</v>
      </c>
      <c r="G375" s="295"/>
      <c r="H375" s="295"/>
      <c r="I375" s="295"/>
      <c r="J375" s="295"/>
      <c r="K375" s="295"/>
      <c r="L375" s="295"/>
      <c r="M375" s="295"/>
      <c r="N375" s="295">
        <v>12</v>
      </c>
      <c r="O375" s="295"/>
      <c r="P375" s="295"/>
      <c r="Q375" s="295" t="s">
        <v>718</v>
      </c>
      <c r="R375" s="295"/>
      <c r="S375" s="295"/>
      <c r="T375" s="295"/>
      <c r="U375" s="295"/>
      <c r="V375" s="295"/>
      <c r="W375" s="295"/>
      <c r="X375" s="295"/>
      <c r="Y375" s="784"/>
      <c r="Z375" s="784"/>
      <c r="AA375" s="784"/>
      <c r="AB375" s="784"/>
      <c r="AC375" s="410"/>
      <c r="AD375" s="410"/>
      <c r="AE375" s="410"/>
      <c r="AF375" s="410"/>
      <c r="AG375" s="415"/>
      <c r="AH375" s="415"/>
      <c r="AI375" s="415"/>
      <c r="AJ375" s="415"/>
      <c r="AK375" s="415"/>
      <c r="AL375" s="415"/>
      <c r="AM375" s="296">
        <f>SUM(Y375:AL375)</f>
        <v>0</v>
      </c>
    </row>
    <row r="376" spans="1:41" ht="15.5" outlineLevel="1">
      <c r="B376" s="294" t="s">
        <v>289</v>
      </c>
      <c r="C376" s="291" t="s">
        <v>163</v>
      </c>
      <c r="D376" s="295"/>
      <c r="E376" s="295"/>
      <c r="F376" s="295" t="s">
        <v>718</v>
      </c>
      <c r="G376" s="295"/>
      <c r="H376" s="295"/>
      <c r="I376" s="295"/>
      <c r="J376" s="295"/>
      <c r="K376" s="295"/>
      <c r="L376" s="295"/>
      <c r="M376" s="295"/>
      <c r="N376" s="295">
        <f>N375</f>
        <v>12</v>
      </c>
      <c r="O376" s="295"/>
      <c r="P376" s="295"/>
      <c r="Q376" s="295" t="s">
        <v>718</v>
      </c>
      <c r="R376" s="295"/>
      <c r="S376" s="295"/>
      <c r="T376" s="295"/>
      <c r="U376" s="295"/>
      <c r="V376" s="295"/>
      <c r="W376" s="295"/>
      <c r="X376" s="295"/>
      <c r="Y376" s="411">
        <f t="shared" ref="Y376:AB376" si="908">Y375</f>
        <v>0</v>
      </c>
      <c r="Z376" s="411">
        <f t="shared" si="908"/>
        <v>0</v>
      </c>
      <c r="AA376" s="411">
        <f t="shared" si="908"/>
        <v>0</v>
      </c>
      <c r="AB376" s="411">
        <f t="shared" si="908"/>
        <v>0</v>
      </c>
      <c r="AC376" s="411">
        <f t="shared" ref="AC376" si="909">AC375</f>
        <v>0</v>
      </c>
      <c r="AD376" s="411">
        <f t="shared" ref="AD376" si="910">AD375</f>
        <v>0</v>
      </c>
      <c r="AE376" s="411">
        <f t="shared" ref="AE376" si="911">AE375</f>
        <v>0</v>
      </c>
      <c r="AF376" s="411">
        <f t="shared" ref="AF376" si="912">AF375</f>
        <v>0</v>
      </c>
      <c r="AG376" s="411">
        <f t="shared" ref="AG376" si="913">AG375</f>
        <v>0</v>
      </c>
      <c r="AH376" s="411">
        <f t="shared" ref="AH376" si="914">AH375</f>
        <v>0</v>
      </c>
      <c r="AI376" s="411">
        <f t="shared" ref="AI376" si="915">AI375</f>
        <v>0</v>
      </c>
      <c r="AJ376" s="411">
        <f t="shared" ref="AJ376" si="916">AJ375</f>
        <v>0</v>
      </c>
      <c r="AK376" s="411">
        <f t="shared" ref="AK376" si="917">AK375</f>
        <v>0</v>
      </c>
      <c r="AL376" s="411">
        <f t="shared" ref="AL376" si="918">AL375</f>
        <v>0</v>
      </c>
      <c r="AM376" s="306"/>
    </row>
    <row r="377" spans="1:41" ht="15.5" outlineLevel="1">
      <c r="B377" s="437"/>
      <c r="C377" s="305"/>
      <c r="D377" s="291"/>
      <c r="E377" s="291"/>
      <c r="F377" s="291"/>
      <c r="G377" s="291"/>
      <c r="H377" s="291"/>
      <c r="I377" s="291"/>
      <c r="J377" s="291"/>
      <c r="K377" s="291"/>
      <c r="L377" s="291"/>
      <c r="M377" s="291"/>
      <c r="N377" s="291"/>
      <c r="O377" s="291"/>
      <c r="P377" s="291"/>
      <c r="Q377" s="291"/>
      <c r="R377" s="291"/>
      <c r="S377" s="291"/>
      <c r="T377" s="291"/>
      <c r="U377" s="291"/>
      <c r="V377" s="291"/>
      <c r="W377" s="291"/>
      <c r="X377" s="291"/>
      <c r="Y377" s="301"/>
      <c r="Z377" s="301"/>
      <c r="AA377" s="301"/>
      <c r="AB377" s="301"/>
      <c r="AC377" s="301"/>
      <c r="AD377" s="301"/>
      <c r="AE377" s="301"/>
      <c r="AF377" s="301"/>
      <c r="AG377" s="301"/>
      <c r="AH377" s="301"/>
      <c r="AI377" s="301"/>
      <c r="AJ377" s="301"/>
      <c r="AK377" s="301"/>
      <c r="AL377" s="301"/>
      <c r="AM377" s="306"/>
    </row>
    <row r="378" spans="1:41" ht="15.5">
      <c r="B378" s="327" t="s">
        <v>274</v>
      </c>
      <c r="C378" s="329"/>
      <c r="D378" s="329">
        <f>SUM(D221:D376)</f>
        <v>0</v>
      </c>
      <c r="E378" s="329">
        <f t="shared" ref="E378:M378" si="919">SUM(E221:E376)</f>
        <v>0</v>
      </c>
      <c r="F378" s="329">
        <f t="shared" si="919"/>
        <v>5375259</v>
      </c>
      <c r="G378" s="329">
        <f t="shared" si="919"/>
        <v>0</v>
      </c>
      <c r="H378" s="329">
        <f t="shared" si="919"/>
        <v>0</v>
      </c>
      <c r="I378" s="329">
        <f t="shared" si="919"/>
        <v>0</v>
      </c>
      <c r="J378" s="329">
        <f t="shared" si="919"/>
        <v>0</v>
      </c>
      <c r="K378" s="329">
        <f t="shared" si="919"/>
        <v>0</v>
      </c>
      <c r="L378" s="329">
        <f t="shared" si="919"/>
        <v>0</v>
      </c>
      <c r="M378" s="329">
        <f t="shared" si="919"/>
        <v>0</v>
      </c>
      <c r="N378" s="329"/>
      <c r="O378" s="329">
        <f>SUM(O221:O376)</f>
        <v>0</v>
      </c>
      <c r="P378" s="329">
        <f t="shared" ref="P378:X378" si="920">SUM(P221:P376)</f>
        <v>0</v>
      </c>
      <c r="Q378" s="329">
        <f t="shared" si="920"/>
        <v>1402</v>
      </c>
      <c r="R378" s="329">
        <f t="shared" si="920"/>
        <v>0</v>
      </c>
      <c r="S378" s="329">
        <f t="shared" si="920"/>
        <v>0</v>
      </c>
      <c r="T378" s="329">
        <f t="shared" si="920"/>
        <v>0</v>
      </c>
      <c r="U378" s="329">
        <f t="shared" si="920"/>
        <v>0</v>
      </c>
      <c r="V378" s="329">
        <f t="shared" si="920"/>
        <v>0</v>
      </c>
      <c r="W378" s="329">
        <f t="shared" si="920"/>
        <v>0</v>
      </c>
      <c r="X378" s="329">
        <f t="shared" si="920"/>
        <v>0</v>
      </c>
      <c r="Y378" s="329">
        <f>IF(Y219="kWh",SUMPRODUCT(D221:D376,Y221:Y376))</f>
        <v>0</v>
      </c>
      <c r="Z378" s="329">
        <f>IF(Z219="kWh",SUMPRODUCT(D221:D376,Z221:Z376))</f>
        <v>0</v>
      </c>
      <c r="AA378" s="329">
        <f>IF(AA219="kw",SUMPRODUCT(N221:N376,O221:O376,AA221:AA376),SUMPRODUCT(D221:D376,AA221:AA376))</f>
        <v>0</v>
      </c>
      <c r="AB378" s="329">
        <f>IF(AB219="kw",SUMPRODUCT(N221:N376,O221:O376,AB221:AB376),SUMPRODUCT(D221:D376,AB221:AB376))</f>
        <v>0</v>
      </c>
      <c r="AC378" s="329">
        <f>IF(AC219="kw",SUMPRODUCT(N221:N376,O221:O376,AC221:AC376),SUMPRODUCT(D221:D376,AC221:AC376))</f>
        <v>0</v>
      </c>
      <c r="AD378" s="329">
        <f>IF(AD219="kw",SUMPRODUCT(N221:N376,O221:O376,AD221:AD376),SUMPRODUCT(D221:D376,AD221:AD376))</f>
        <v>0</v>
      </c>
      <c r="AE378" s="329">
        <f>IF(AE219="kw",SUMPRODUCT(N221:N376,O221:O376,AE221:AE376),SUMPRODUCT(D221:D376,AE221:AE376))</f>
        <v>0</v>
      </c>
      <c r="AF378" s="329">
        <f>IF(AF219="kw",SUMPRODUCT(N221:N376,O221:O376,AF221:AF376),SUMPRODUCT(D221:D376,AF221:AF376))</f>
        <v>0</v>
      </c>
      <c r="AG378" s="329">
        <f>IF(AG219="kw",SUMPRODUCT(N221:N376,O221:O376,AG221:AG376),SUMPRODUCT(D221:D376,AG221:AG376))</f>
        <v>0</v>
      </c>
      <c r="AH378" s="329">
        <f>IF(AH219="kw",SUMPRODUCT(N221:N376,O221:O376,AH221:AH376),SUMPRODUCT(D221:D376,AH221:AH376))</f>
        <v>0</v>
      </c>
      <c r="AI378" s="329">
        <f>IF(AI219="kw",SUMPRODUCT(N221:N376,O221:O376,AI221:AI376),SUMPRODUCT(D221:D376,AI221:AI376))</f>
        <v>0</v>
      </c>
      <c r="AJ378" s="329">
        <f>IF(AJ219="kw",SUMPRODUCT(N221:N376,O221:O376,AJ221:AJ376),SUMPRODUCT(D221:D376,AJ221:AJ376))</f>
        <v>0</v>
      </c>
      <c r="AK378" s="329">
        <f>IF(AK219="kw",SUMPRODUCT(N221:N376,O221:O376,AK221:AK376),SUMPRODUCT(D221:D376,AK221:AK376))</f>
        <v>0</v>
      </c>
      <c r="AL378" s="329">
        <f>IF(AL219="kw",SUMPRODUCT(N221:N376,O221:O376,AL221:AL376),SUMPRODUCT(D221:D376,AL221:AL376))</f>
        <v>0</v>
      </c>
      <c r="AM378" s="330"/>
    </row>
    <row r="379" spans="1:41" ht="15.5">
      <c r="B379" s="391" t="s">
        <v>275</v>
      </c>
      <c r="C379" s="392"/>
      <c r="D379" s="392"/>
      <c r="E379" s="392"/>
      <c r="F379" s="392"/>
      <c r="G379" s="392"/>
      <c r="H379" s="392"/>
      <c r="I379" s="392"/>
      <c r="J379" s="392"/>
      <c r="K379" s="392"/>
      <c r="L379" s="392"/>
      <c r="M379" s="392"/>
      <c r="N379" s="392"/>
      <c r="O379" s="392"/>
      <c r="P379" s="392"/>
      <c r="Q379" s="392"/>
      <c r="R379" s="392"/>
      <c r="S379" s="392"/>
      <c r="T379" s="392"/>
      <c r="U379" s="392"/>
      <c r="V379" s="392"/>
      <c r="W379" s="392"/>
      <c r="X379" s="392"/>
      <c r="Y379" s="392">
        <f>HLOOKUP(Y218,'2. LRAMVA Threshold'!$B$42:$Q$53,8,FALSE)</f>
        <v>0</v>
      </c>
      <c r="Z379" s="392">
        <f>HLOOKUP(Z218,'2. LRAMVA Threshold'!$B$42:$Q$53,8,FALSE)</f>
        <v>0</v>
      </c>
      <c r="AA379" s="392">
        <f>HLOOKUP(AA218,'2. LRAMVA Threshold'!$B$42:$Q$53,8,FALSE)</f>
        <v>0</v>
      </c>
      <c r="AB379" s="392">
        <f>HLOOKUP(AB218,'2. LRAMVA Threshold'!$B$42:$Q$53,8,FALSE)</f>
        <v>0</v>
      </c>
      <c r="AC379" s="392">
        <f>HLOOKUP(AC218,'2. LRAMVA Threshold'!$B$42:$Q$53,8,FALSE)</f>
        <v>0</v>
      </c>
      <c r="AD379" s="392">
        <f>HLOOKUP(AD218,'2. LRAMVA Threshold'!$B$42:$Q$53,8,FALSE)</f>
        <v>0</v>
      </c>
      <c r="AE379" s="392">
        <f>HLOOKUP(AE218,'2. LRAMVA Threshold'!$B$42:$Q$53,8,FALSE)</f>
        <v>0</v>
      </c>
      <c r="AF379" s="392">
        <f>HLOOKUP(AF218,'2. LRAMVA Threshold'!$B$42:$Q$53,8,FALSE)</f>
        <v>0</v>
      </c>
      <c r="AG379" s="392">
        <f>HLOOKUP(AG218,'2. LRAMVA Threshold'!$B$42:$Q$53,8,FALSE)</f>
        <v>0</v>
      </c>
      <c r="AH379" s="392">
        <f>HLOOKUP(AH218,'2. LRAMVA Threshold'!$B$42:$Q$53,8,FALSE)</f>
        <v>0</v>
      </c>
      <c r="AI379" s="392">
        <f>HLOOKUP(AI218,'2. LRAMVA Threshold'!$B$42:$Q$53,8,FALSE)</f>
        <v>0</v>
      </c>
      <c r="AJ379" s="392">
        <f>HLOOKUP(AJ218,'2. LRAMVA Threshold'!$B$42:$Q$53,8,FALSE)</f>
        <v>0</v>
      </c>
      <c r="AK379" s="392">
        <f>HLOOKUP(AK218,'2. LRAMVA Threshold'!$B$42:$Q$53,8,FALSE)</f>
        <v>0</v>
      </c>
      <c r="AL379" s="392">
        <f>HLOOKUP(AL218,'2. LRAMVA Threshold'!$B$42:$Q$53,8,FALSE)</f>
        <v>0</v>
      </c>
      <c r="AM379" s="393"/>
    </row>
    <row r="380" spans="1:41" ht="15.5">
      <c r="B380" s="394"/>
      <c r="C380" s="432"/>
      <c r="D380" s="433"/>
      <c r="E380" s="433"/>
      <c r="F380" s="433"/>
      <c r="G380" s="433"/>
      <c r="H380" s="433"/>
      <c r="I380" s="433"/>
      <c r="J380" s="433"/>
      <c r="K380" s="433"/>
      <c r="L380" s="433"/>
      <c r="M380" s="433"/>
      <c r="N380" s="433"/>
      <c r="O380" s="434"/>
      <c r="P380" s="433"/>
      <c r="Q380" s="433"/>
      <c r="R380" s="433"/>
      <c r="S380" s="435"/>
      <c r="T380" s="435"/>
      <c r="U380" s="435"/>
      <c r="V380" s="435"/>
      <c r="W380" s="433"/>
      <c r="X380" s="433"/>
      <c r="Y380" s="436"/>
      <c r="Z380" s="436"/>
      <c r="AA380" s="436"/>
      <c r="AB380" s="436"/>
      <c r="AC380" s="436"/>
      <c r="AD380" s="436"/>
      <c r="AE380" s="436"/>
      <c r="AF380" s="399"/>
      <c r="AG380" s="399"/>
      <c r="AH380" s="399"/>
      <c r="AI380" s="399"/>
      <c r="AJ380" s="399"/>
      <c r="AK380" s="399"/>
      <c r="AL380" s="399"/>
      <c r="AM380" s="400"/>
    </row>
    <row r="381" spans="1:41" ht="15.5">
      <c r="B381" s="324" t="s">
        <v>276</v>
      </c>
      <c r="C381" s="338"/>
      <c r="D381" s="338"/>
      <c r="E381" s="376"/>
      <c r="F381" s="376"/>
      <c r="G381" s="376"/>
      <c r="H381" s="376"/>
      <c r="I381" s="376"/>
      <c r="J381" s="376"/>
      <c r="K381" s="376"/>
      <c r="L381" s="376"/>
      <c r="M381" s="376"/>
      <c r="N381" s="376"/>
      <c r="O381" s="291"/>
      <c r="P381" s="340"/>
      <c r="Q381" s="340"/>
      <c r="R381" s="340"/>
      <c r="S381" s="339"/>
      <c r="T381" s="339"/>
      <c r="U381" s="339"/>
      <c r="V381" s="339"/>
      <c r="W381" s="340"/>
      <c r="X381" s="340"/>
      <c r="Y381" s="341">
        <f>HLOOKUP(Y$35,'3.  Distribution Rates'!$C$122:$P$133,8,FALSE)</f>
        <v>1.11E-2</v>
      </c>
      <c r="Z381" s="341">
        <f>HLOOKUP(Z$35,'3.  Distribution Rates'!$C$122:$P$133,8,FALSE)</f>
        <v>1.9599999999999999E-2</v>
      </c>
      <c r="AA381" s="341">
        <f>HLOOKUP(AA$35,'3.  Distribution Rates'!$C$122:$P$133,8,FALSE)</f>
        <v>4.6923000000000004</v>
      </c>
      <c r="AB381" s="341">
        <f>HLOOKUP(AB$35,'3.  Distribution Rates'!$C$122:$P$133,8,FALSE)</f>
        <v>4.8242000000000003</v>
      </c>
      <c r="AC381" s="341">
        <f>HLOOKUP(AC$35,'3.  Distribution Rates'!$C$122:$P$133,8,FALSE)</f>
        <v>15.5061</v>
      </c>
      <c r="AD381" s="341">
        <f>HLOOKUP(AD$35,'3.  Distribution Rates'!$C$122:$P$133,8,FALSE)</f>
        <v>0</v>
      </c>
      <c r="AE381" s="341">
        <f>HLOOKUP(AE$35,'3.  Distribution Rates'!$C$122:$P$133,8,FALSE)</f>
        <v>0</v>
      </c>
      <c r="AF381" s="341">
        <f>HLOOKUP(AF$35,'3.  Distribution Rates'!$C$122:$P$133,8,FALSE)</f>
        <v>0</v>
      </c>
      <c r="AG381" s="341">
        <f>HLOOKUP(AG$35,'3.  Distribution Rates'!$C$122:$P$133,8,FALSE)</f>
        <v>0</v>
      </c>
      <c r="AH381" s="341">
        <f>HLOOKUP(AH$35,'3.  Distribution Rates'!$C$122:$P$133,8,FALSE)</f>
        <v>0</v>
      </c>
      <c r="AI381" s="341">
        <f>HLOOKUP(AI$35,'3.  Distribution Rates'!$C$122:$P$133,8,FALSE)</f>
        <v>0</v>
      </c>
      <c r="AJ381" s="341">
        <f>HLOOKUP(AJ$35,'3.  Distribution Rates'!$C$122:$P$133,8,FALSE)</f>
        <v>0</v>
      </c>
      <c r="AK381" s="341">
        <f>HLOOKUP(AK$35,'3.  Distribution Rates'!$C$122:$P$133,8,FALSE)</f>
        <v>0</v>
      </c>
      <c r="AL381" s="341">
        <f>HLOOKUP(AL$35,'3.  Distribution Rates'!$C$122:$P$133,8,FALSE)</f>
        <v>0</v>
      </c>
      <c r="AM381" s="377"/>
      <c r="AN381" s="341"/>
      <c r="AO381" s="341"/>
    </row>
    <row r="382" spans="1:41" ht="15.5">
      <c r="B382" s="324" t="s">
        <v>277</v>
      </c>
      <c r="C382" s="345"/>
      <c r="D382" s="309"/>
      <c r="E382" s="279"/>
      <c r="F382" s="279"/>
      <c r="G382" s="279"/>
      <c r="H382" s="279"/>
      <c r="I382" s="279"/>
      <c r="J382" s="279"/>
      <c r="K382" s="279"/>
      <c r="L382" s="279"/>
      <c r="M382" s="279"/>
      <c r="N382" s="279"/>
      <c r="O382" s="291"/>
      <c r="P382" s="279"/>
      <c r="Q382" s="279"/>
      <c r="R382" s="279"/>
      <c r="S382" s="309"/>
      <c r="T382" s="309"/>
      <c r="U382" s="309"/>
      <c r="V382" s="309"/>
      <c r="W382" s="279"/>
      <c r="X382" s="279"/>
      <c r="Y382" s="378">
        <f>'4.  2011-2014 LRAM'!Y139*Y381</f>
        <v>0</v>
      </c>
      <c r="Z382" s="378">
        <f>'4.  2011-2014 LRAM'!Z139*Z381</f>
        <v>0</v>
      </c>
      <c r="AA382" s="378">
        <f>'4.  2011-2014 LRAM'!AA139*AA381</f>
        <v>0</v>
      </c>
      <c r="AB382" s="378">
        <f>'4.  2011-2014 LRAM'!AB139*AB381</f>
        <v>0</v>
      </c>
      <c r="AC382" s="378">
        <f>'4.  2011-2014 LRAM'!AC139*AC381</f>
        <v>0</v>
      </c>
      <c r="AD382" s="378">
        <f>'4.  2011-2014 LRAM'!AD139*AD381</f>
        <v>0</v>
      </c>
      <c r="AE382" s="378">
        <f>'4.  2011-2014 LRAM'!AE139*AE381</f>
        <v>0</v>
      </c>
      <c r="AF382" s="378">
        <f>'4.  2011-2014 LRAM'!AF139*AF381</f>
        <v>0</v>
      </c>
      <c r="AG382" s="378">
        <f>'4.  2011-2014 LRAM'!AG139*AG381</f>
        <v>0</v>
      </c>
      <c r="AH382" s="378">
        <f>'4.  2011-2014 LRAM'!AH139*AH381</f>
        <v>0</v>
      </c>
      <c r="AI382" s="378">
        <f>'4.  2011-2014 LRAM'!AI139*AI381</f>
        <v>0</v>
      </c>
      <c r="AJ382" s="378">
        <f>'4.  2011-2014 LRAM'!AJ139*AJ381</f>
        <v>0</v>
      </c>
      <c r="AK382" s="378">
        <f>'4.  2011-2014 LRAM'!AK139*AK381</f>
        <v>0</v>
      </c>
      <c r="AL382" s="378">
        <f>'4.  2011-2014 LRAM'!AL139*AL381</f>
        <v>0</v>
      </c>
      <c r="AM382" s="625">
        <f>SUM(Y382:AL382)</f>
        <v>0</v>
      </c>
    </row>
    <row r="383" spans="1:41" ht="15.5">
      <c r="B383" s="324" t="s">
        <v>278</v>
      </c>
      <c r="C383" s="345"/>
      <c r="D383" s="309"/>
      <c r="E383" s="279"/>
      <c r="F383" s="279"/>
      <c r="G383" s="279"/>
      <c r="H383" s="279"/>
      <c r="I383" s="279"/>
      <c r="J383" s="279"/>
      <c r="K383" s="279"/>
      <c r="L383" s="279"/>
      <c r="M383" s="279"/>
      <c r="N383" s="279"/>
      <c r="O383" s="291"/>
      <c r="P383" s="279"/>
      <c r="Q383" s="279"/>
      <c r="R383" s="279"/>
      <c r="S383" s="309"/>
      <c r="T383" s="309"/>
      <c r="U383" s="309"/>
      <c r="V383" s="309"/>
      <c r="W383" s="279"/>
      <c r="X383" s="279"/>
      <c r="Y383" s="378">
        <f>'4.  2011-2014 LRAM'!Y268*Y381</f>
        <v>0</v>
      </c>
      <c r="Z383" s="378">
        <f>'4.  2011-2014 LRAM'!Z268*Z381</f>
        <v>0</v>
      </c>
      <c r="AA383" s="378">
        <f>'4.  2011-2014 LRAM'!AA268*AA381</f>
        <v>0</v>
      </c>
      <c r="AB383" s="378">
        <f>'4.  2011-2014 LRAM'!AB268*AB381</f>
        <v>0</v>
      </c>
      <c r="AC383" s="378">
        <f>'4.  2011-2014 LRAM'!AC268*AC381</f>
        <v>0</v>
      </c>
      <c r="AD383" s="378">
        <f>'4.  2011-2014 LRAM'!AD268*AD381</f>
        <v>0</v>
      </c>
      <c r="AE383" s="378">
        <f>'4.  2011-2014 LRAM'!AE268*AE381</f>
        <v>0</v>
      </c>
      <c r="AF383" s="378">
        <f>'4.  2011-2014 LRAM'!AF268*AF381</f>
        <v>0</v>
      </c>
      <c r="AG383" s="378">
        <f>'4.  2011-2014 LRAM'!AG268*AG381</f>
        <v>0</v>
      </c>
      <c r="AH383" s="378">
        <f>'4.  2011-2014 LRAM'!AH268*AH381</f>
        <v>0</v>
      </c>
      <c r="AI383" s="378">
        <f>'4.  2011-2014 LRAM'!AI268*AI381</f>
        <v>0</v>
      </c>
      <c r="AJ383" s="378">
        <f>'4.  2011-2014 LRAM'!AJ268*AJ381</f>
        <v>0</v>
      </c>
      <c r="AK383" s="378">
        <f>'4.  2011-2014 LRAM'!AK268*AK381</f>
        <v>0</v>
      </c>
      <c r="AL383" s="378">
        <f>'4.  2011-2014 LRAM'!AL268*AL381</f>
        <v>0</v>
      </c>
      <c r="AM383" s="625">
        <f>SUM(Y383:AL383)</f>
        <v>0</v>
      </c>
    </row>
    <row r="384" spans="1:41" ht="15.5">
      <c r="B384" s="324" t="s">
        <v>279</v>
      </c>
      <c r="C384" s="345"/>
      <c r="D384" s="309"/>
      <c r="E384" s="279"/>
      <c r="F384" s="279"/>
      <c r="G384" s="279"/>
      <c r="H384" s="279"/>
      <c r="I384" s="279"/>
      <c r="J384" s="279"/>
      <c r="K384" s="279"/>
      <c r="L384" s="279"/>
      <c r="M384" s="279"/>
      <c r="N384" s="279"/>
      <c r="O384" s="291"/>
      <c r="P384" s="279"/>
      <c r="Q384" s="279"/>
      <c r="R384" s="279"/>
      <c r="S384" s="309"/>
      <c r="T384" s="309"/>
      <c r="U384" s="309"/>
      <c r="V384" s="309"/>
      <c r="W384" s="279"/>
      <c r="X384" s="279"/>
      <c r="Y384" s="378">
        <f>'4.  2011-2014 LRAM'!Y397*Y381</f>
        <v>0</v>
      </c>
      <c r="Z384" s="378">
        <f>'4.  2011-2014 LRAM'!Z397*Z381</f>
        <v>0</v>
      </c>
      <c r="AA384" s="378">
        <f>'4.  2011-2014 LRAM'!AA397*AA381</f>
        <v>0</v>
      </c>
      <c r="AB384" s="378">
        <f>'4.  2011-2014 LRAM'!AB397*AB381</f>
        <v>0</v>
      </c>
      <c r="AC384" s="378">
        <f>'4.  2011-2014 LRAM'!AC397*AC381</f>
        <v>0</v>
      </c>
      <c r="AD384" s="378">
        <f>'4.  2011-2014 LRAM'!AD397*AD381</f>
        <v>0</v>
      </c>
      <c r="AE384" s="378">
        <f>'4.  2011-2014 LRAM'!AE397*AE381</f>
        <v>0</v>
      </c>
      <c r="AF384" s="378">
        <f>'4.  2011-2014 LRAM'!AF397*AF381</f>
        <v>0</v>
      </c>
      <c r="AG384" s="378">
        <f>'4.  2011-2014 LRAM'!AG397*AG381</f>
        <v>0</v>
      </c>
      <c r="AH384" s="378">
        <f>'4.  2011-2014 LRAM'!AH397*AH381</f>
        <v>0</v>
      </c>
      <c r="AI384" s="378">
        <f>'4.  2011-2014 LRAM'!AI397*AI381</f>
        <v>0</v>
      </c>
      <c r="AJ384" s="378">
        <f>'4.  2011-2014 LRAM'!AJ397*AJ381</f>
        <v>0</v>
      </c>
      <c r="AK384" s="378">
        <f>'4.  2011-2014 LRAM'!AK397*AK381</f>
        <v>0</v>
      </c>
      <c r="AL384" s="378">
        <f>'4.  2011-2014 LRAM'!AL397*AL381</f>
        <v>0</v>
      </c>
      <c r="AM384" s="625">
        <f>SUM(Y384:AL384)</f>
        <v>0</v>
      </c>
    </row>
    <row r="385" spans="2:39" ht="15.5">
      <c r="B385" s="324" t="s">
        <v>280</v>
      </c>
      <c r="C385" s="345"/>
      <c r="D385" s="309"/>
      <c r="E385" s="279"/>
      <c r="F385" s="279"/>
      <c r="G385" s="279"/>
      <c r="H385" s="279"/>
      <c r="I385" s="279"/>
      <c r="J385" s="279"/>
      <c r="K385" s="279"/>
      <c r="L385" s="279"/>
      <c r="M385" s="279"/>
      <c r="N385" s="279"/>
      <c r="O385" s="291"/>
      <c r="P385" s="279"/>
      <c r="Q385" s="279"/>
      <c r="R385" s="279"/>
      <c r="S385" s="309"/>
      <c r="T385" s="309"/>
      <c r="U385" s="309"/>
      <c r="V385" s="309"/>
      <c r="W385" s="279"/>
      <c r="X385" s="279"/>
      <c r="Y385" s="378">
        <f>'4.  2011-2014 LRAM'!Y527*Y381</f>
        <v>0</v>
      </c>
      <c r="Z385" s="378">
        <f>'4.  2011-2014 LRAM'!Z527*Z381</f>
        <v>0</v>
      </c>
      <c r="AA385" s="378">
        <f>'4.  2011-2014 LRAM'!AA527*AA381</f>
        <v>0</v>
      </c>
      <c r="AB385" s="378">
        <f>'4.  2011-2014 LRAM'!AB527*AB381</f>
        <v>0</v>
      </c>
      <c r="AC385" s="378">
        <f>'4.  2011-2014 LRAM'!AC527*AC381</f>
        <v>0</v>
      </c>
      <c r="AD385" s="378">
        <f>'4.  2011-2014 LRAM'!AD527*AD381</f>
        <v>0</v>
      </c>
      <c r="AE385" s="378">
        <f>'4.  2011-2014 LRAM'!AE527*AE381</f>
        <v>0</v>
      </c>
      <c r="AF385" s="378">
        <f>'4.  2011-2014 LRAM'!AF527*AF381</f>
        <v>0</v>
      </c>
      <c r="AG385" s="378">
        <f>'4.  2011-2014 LRAM'!AG527*AG381</f>
        <v>0</v>
      </c>
      <c r="AH385" s="378">
        <f>'4.  2011-2014 LRAM'!AH527*AH381</f>
        <v>0</v>
      </c>
      <c r="AI385" s="378">
        <f>'4.  2011-2014 LRAM'!AI527*AI381</f>
        <v>0</v>
      </c>
      <c r="AJ385" s="378">
        <f>'4.  2011-2014 LRAM'!AJ527*AJ381</f>
        <v>0</v>
      </c>
      <c r="AK385" s="378">
        <f>'4.  2011-2014 LRAM'!AK527*AK381</f>
        <v>0</v>
      </c>
      <c r="AL385" s="378">
        <f>'4.  2011-2014 LRAM'!AL527*AL381</f>
        <v>0</v>
      </c>
      <c r="AM385" s="625">
        <f t="shared" ref="AM385:AM387" si="921">SUM(Y385:AL385)</f>
        <v>0</v>
      </c>
    </row>
    <row r="386" spans="2:39" ht="15.5">
      <c r="B386" s="324" t="s">
        <v>281</v>
      </c>
      <c r="C386" s="345"/>
      <c r="D386" s="309"/>
      <c r="E386" s="279"/>
      <c r="F386" s="279"/>
      <c r="G386" s="279"/>
      <c r="H386" s="279"/>
      <c r="I386" s="279"/>
      <c r="J386" s="279"/>
      <c r="K386" s="279"/>
      <c r="L386" s="279"/>
      <c r="M386" s="279"/>
      <c r="N386" s="279"/>
      <c r="O386" s="291"/>
      <c r="P386" s="279"/>
      <c r="Q386" s="279"/>
      <c r="R386" s="279"/>
      <c r="S386" s="309"/>
      <c r="T386" s="309"/>
      <c r="U386" s="309"/>
      <c r="V386" s="309"/>
      <c r="W386" s="279"/>
      <c r="X386" s="279"/>
      <c r="Y386" s="378">
        <f t="shared" ref="Y386:AL386" si="922">Y208*Y381</f>
        <v>0</v>
      </c>
      <c r="Z386" s="378">
        <f t="shared" si="922"/>
        <v>0</v>
      </c>
      <c r="AA386" s="378">
        <f t="shared" si="922"/>
        <v>0</v>
      </c>
      <c r="AB386" s="378">
        <f t="shared" si="922"/>
        <v>0</v>
      </c>
      <c r="AC386" s="378">
        <f t="shared" si="922"/>
        <v>0</v>
      </c>
      <c r="AD386" s="378">
        <f t="shared" si="922"/>
        <v>0</v>
      </c>
      <c r="AE386" s="378">
        <f t="shared" si="922"/>
        <v>0</v>
      </c>
      <c r="AF386" s="378">
        <f t="shared" si="922"/>
        <v>0</v>
      </c>
      <c r="AG386" s="378">
        <f t="shared" si="922"/>
        <v>0</v>
      </c>
      <c r="AH386" s="378">
        <f t="shared" si="922"/>
        <v>0</v>
      </c>
      <c r="AI386" s="378">
        <f t="shared" si="922"/>
        <v>0</v>
      </c>
      <c r="AJ386" s="378">
        <f t="shared" si="922"/>
        <v>0</v>
      </c>
      <c r="AK386" s="378">
        <f t="shared" si="922"/>
        <v>0</v>
      </c>
      <c r="AL386" s="378">
        <f t="shared" si="922"/>
        <v>0</v>
      </c>
      <c r="AM386" s="625">
        <f t="shared" si="921"/>
        <v>0</v>
      </c>
    </row>
    <row r="387" spans="2:39" ht="15.5">
      <c r="B387" s="324" t="s">
        <v>290</v>
      </c>
      <c r="C387" s="345"/>
      <c r="D387" s="309"/>
      <c r="E387" s="279"/>
      <c r="F387" s="279"/>
      <c r="G387" s="279"/>
      <c r="H387" s="279"/>
      <c r="I387" s="279"/>
      <c r="J387" s="279"/>
      <c r="K387" s="279"/>
      <c r="L387" s="279"/>
      <c r="M387" s="279"/>
      <c r="N387" s="279"/>
      <c r="O387" s="291"/>
      <c r="P387" s="279"/>
      <c r="Q387" s="279"/>
      <c r="R387" s="279"/>
      <c r="S387" s="309"/>
      <c r="T387" s="309"/>
      <c r="U387" s="309"/>
      <c r="V387" s="309"/>
      <c r="W387" s="279"/>
      <c r="X387" s="279"/>
      <c r="Y387" s="378">
        <f>Y378*Y381</f>
        <v>0</v>
      </c>
      <c r="Z387" s="378">
        <f t="shared" ref="Z387:AL387" si="923">Z378*Z381</f>
        <v>0</v>
      </c>
      <c r="AA387" s="378">
        <f t="shared" si="923"/>
        <v>0</v>
      </c>
      <c r="AB387" s="378">
        <f t="shared" si="923"/>
        <v>0</v>
      </c>
      <c r="AC387" s="378">
        <f t="shared" si="923"/>
        <v>0</v>
      </c>
      <c r="AD387" s="378">
        <f t="shared" si="923"/>
        <v>0</v>
      </c>
      <c r="AE387" s="378">
        <f t="shared" si="923"/>
        <v>0</v>
      </c>
      <c r="AF387" s="378">
        <f t="shared" si="923"/>
        <v>0</v>
      </c>
      <c r="AG387" s="378">
        <f t="shared" si="923"/>
        <v>0</v>
      </c>
      <c r="AH387" s="378">
        <f t="shared" si="923"/>
        <v>0</v>
      </c>
      <c r="AI387" s="378">
        <f t="shared" si="923"/>
        <v>0</v>
      </c>
      <c r="AJ387" s="378">
        <f t="shared" si="923"/>
        <v>0</v>
      </c>
      <c r="AK387" s="378">
        <f t="shared" si="923"/>
        <v>0</v>
      </c>
      <c r="AL387" s="378">
        <f t="shared" si="923"/>
        <v>0</v>
      </c>
      <c r="AM387" s="625">
        <f t="shared" si="921"/>
        <v>0</v>
      </c>
    </row>
    <row r="388" spans="2:39" ht="15.5">
      <c r="B388" s="349" t="s">
        <v>282</v>
      </c>
      <c r="C388" s="345"/>
      <c r="D388" s="336"/>
      <c r="E388" s="334"/>
      <c r="F388" s="334"/>
      <c r="G388" s="334"/>
      <c r="H388" s="334"/>
      <c r="I388" s="334"/>
      <c r="J388" s="334"/>
      <c r="K388" s="334"/>
      <c r="L388" s="334"/>
      <c r="M388" s="334"/>
      <c r="N388" s="334"/>
      <c r="O388" s="300"/>
      <c r="P388" s="334"/>
      <c r="Q388" s="334"/>
      <c r="R388" s="334"/>
      <c r="S388" s="336"/>
      <c r="T388" s="336"/>
      <c r="U388" s="336"/>
      <c r="V388" s="336"/>
      <c r="W388" s="334"/>
      <c r="X388" s="334"/>
      <c r="Y388" s="346">
        <f>SUM(Y382:Y387)</f>
        <v>0</v>
      </c>
      <c r="Z388" s="346">
        <f t="shared" ref="Z388:AE388" si="924">SUM(Z382:Z387)</f>
        <v>0</v>
      </c>
      <c r="AA388" s="346">
        <f t="shared" si="924"/>
        <v>0</v>
      </c>
      <c r="AB388" s="346">
        <f t="shared" si="924"/>
        <v>0</v>
      </c>
      <c r="AC388" s="346">
        <f t="shared" si="924"/>
        <v>0</v>
      </c>
      <c r="AD388" s="346">
        <f t="shared" si="924"/>
        <v>0</v>
      </c>
      <c r="AE388" s="346">
        <f t="shared" si="924"/>
        <v>0</v>
      </c>
      <c r="AF388" s="346">
        <f>SUM(AF382:AF387)</f>
        <v>0</v>
      </c>
      <c r="AG388" s="346">
        <f t="shared" ref="AG388:AL388" si="925">SUM(AG382:AG387)</f>
        <v>0</v>
      </c>
      <c r="AH388" s="346">
        <f t="shared" si="925"/>
        <v>0</v>
      </c>
      <c r="AI388" s="346">
        <f t="shared" si="925"/>
        <v>0</v>
      </c>
      <c r="AJ388" s="346">
        <f t="shared" si="925"/>
        <v>0</v>
      </c>
      <c r="AK388" s="346">
        <f t="shared" si="925"/>
        <v>0</v>
      </c>
      <c r="AL388" s="346">
        <f t="shared" si="925"/>
        <v>0</v>
      </c>
      <c r="AM388" s="407">
        <f>SUM(AM382:AM387)</f>
        <v>0</v>
      </c>
    </row>
    <row r="389" spans="2:39" ht="15.5">
      <c r="B389" s="349" t="s">
        <v>283</v>
      </c>
      <c r="C389" s="345"/>
      <c r="D389" s="350"/>
      <c r="E389" s="334"/>
      <c r="F389" s="334"/>
      <c r="G389" s="334"/>
      <c r="H389" s="334"/>
      <c r="I389" s="334"/>
      <c r="J389" s="334"/>
      <c r="K389" s="334"/>
      <c r="L389" s="334"/>
      <c r="M389" s="334"/>
      <c r="N389" s="334"/>
      <c r="O389" s="300"/>
      <c r="P389" s="334"/>
      <c r="Q389" s="334"/>
      <c r="R389" s="334"/>
      <c r="S389" s="336"/>
      <c r="T389" s="336"/>
      <c r="U389" s="336"/>
      <c r="V389" s="336"/>
      <c r="W389" s="334"/>
      <c r="X389" s="334"/>
      <c r="Y389" s="347">
        <f>Y379*Y381</f>
        <v>0</v>
      </c>
      <c r="Z389" s="347">
        <f t="shared" ref="Z389:AE389" si="926">Z379*Z381</f>
        <v>0</v>
      </c>
      <c r="AA389" s="347">
        <f t="shared" si="926"/>
        <v>0</v>
      </c>
      <c r="AB389" s="347">
        <f t="shared" si="926"/>
        <v>0</v>
      </c>
      <c r="AC389" s="347">
        <f t="shared" si="926"/>
        <v>0</v>
      </c>
      <c r="AD389" s="347">
        <f t="shared" si="926"/>
        <v>0</v>
      </c>
      <c r="AE389" s="347">
        <f t="shared" si="926"/>
        <v>0</v>
      </c>
      <c r="AF389" s="347">
        <f>AF379*AF381</f>
        <v>0</v>
      </c>
      <c r="AG389" s="347">
        <f t="shared" ref="AG389:AL389" si="927">AG379*AG381</f>
        <v>0</v>
      </c>
      <c r="AH389" s="347">
        <f t="shared" si="927"/>
        <v>0</v>
      </c>
      <c r="AI389" s="347">
        <f t="shared" si="927"/>
        <v>0</v>
      </c>
      <c r="AJ389" s="347">
        <f t="shared" si="927"/>
        <v>0</v>
      </c>
      <c r="AK389" s="347">
        <f t="shared" si="927"/>
        <v>0</v>
      </c>
      <c r="AL389" s="347">
        <f t="shared" si="927"/>
        <v>0</v>
      </c>
      <c r="AM389" s="407">
        <f>SUM(Y389:AL389)</f>
        <v>0</v>
      </c>
    </row>
    <row r="390" spans="2:39" ht="15.5">
      <c r="B390" s="349" t="s">
        <v>284</v>
      </c>
      <c r="C390" s="345"/>
      <c r="D390" s="350"/>
      <c r="E390" s="334"/>
      <c r="F390" s="334"/>
      <c r="G390" s="334"/>
      <c r="H390" s="334"/>
      <c r="I390" s="334"/>
      <c r="J390" s="334"/>
      <c r="K390" s="334"/>
      <c r="L390" s="334"/>
      <c r="M390" s="334"/>
      <c r="N390" s="334"/>
      <c r="O390" s="300"/>
      <c r="P390" s="334"/>
      <c r="Q390" s="334"/>
      <c r="R390" s="334"/>
      <c r="S390" s="350"/>
      <c r="T390" s="350"/>
      <c r="U390" s="350"/>
      <c r="V390" s="350"/>
      <c r="W390" s="334"/>
      <c r="X390" s="334"/>
      <c r="Y390" s="351"/>
      <c r="Z390" s="351"/>
      <c r="AA390" s="351"/>
      <c r="AB390" s="351"/>
      <c r="AC390" s="351"/>
      <c r="AD390" s="351"/>
      <c r="AE390" s="351"/>
      <c r="AF390" s="351"/>
      <c r="AG390" s="351"/>
      <c r="AH390" s="351"/>
      <c r="AI390" s="351"/>
      <c r="AJ390" s="351"/>
      <c r="AK390" s="351"/>
      <c r="AL390" s="351"/>
      <c r="AM390" s="407">
        <f>AM388-AM389</f>
        <v>0</v>
      </c>
    </row>
    <row r="391" spans="2:39" ht="15.5">
      <c r="B391" s="324"/>
      <c r="C391" s="350"/>
      <c r="D391" s="350"/>
      <c r="E391" s="334"/>
      <c r="F391" s="334"/>
      <c r="G391" s="334"/>
      <c r="H391" s="334"/>
      <c r="I391" s="334"/>
      <c r="J391" s="334"/>
      <c r="K391" s="334"/>
      <c r="L391" s="334"/>
      <c r="M391" s="334"/>
      <c r="N391" s="334"/>
      <c r="O391" s="300"/>
      <c r="P391" s="334"/>
      <c r="Q391" s="334"/>
      <c r="R391" s="334"/>
      <c r="S391" s="350"/>
      <c r="T391" s="345"/>
      <c r="U391" s="350"/>
      <c r="V391" s="350"/>
      <c r="W391" s="334"/>
      <c r="X391" s="334"/>
      <c r="Y391" s="352"/>
      <c r="Z391" s="352"/>
      <c r="AA391" s="352"/>
      <c r="AB391" s="352"/>
      <c r="AC391" s="352"/>
      <c r="AD391" s="352"/>
      <c r="AE391" s="352"/>
      <c r="AF391" s="352"/>
      <c r="AG391" s="352"/>
      <c r="AH391" s="352"/>
      <c r="AI391" s="352"/>
      <c r="AJ391" s="352"/>
      <c r="AK391" s="352"/>
      <c r="AL391" s="352"/>
      <c r="AM391" s="348"/>
    </row>
    <row r="392" spans="2:39" ht="15.5">
      <c r="B392" s="439" t="s">
        <v>285</v>
      </c>
      <c r="C392" s="304"/>
      <c r="D392" s="279"/>
      <c r="E392" s="279"/>
      <c r="F392" s="279"/>
      <c r="G392" s="279"/>
      <c r="H392" s="279"/>
      <c r="I392" s="279"/>
      <c r="J392" s="279"/>
      <c r="K392" s="279"/>
      <c r="L392" s="279"/>
      <c r="M392" s="279"/>
      <c r="N392" s="279"/>
      <c r="O392" s="357"/>
      <c r="P392" s="279"/>
      <c r="Q392" s="279"/>
      <c r="R392" s="279"/>
      <c r="S392" s="304"/>
      <c r="T392" s="309"/>
      <c r="U392" s="309"/>
      <c r="V392" s="279"/>
      <c r="W392" s="279"/>
      <c r="X392" s="309"/>
      <c r="Y392" s="291">
        <f>SUMPRODUCT(E221:E376,Y221:Y376)</f>
        <v>0</v>
      </c>
      <c r="Z392" s="291">
        <f>SUMPRODUCT(E221:E376,Z221:Z376)</f>
        <v>0</v>
      </c>
      <c r="AA392" s="291">
        <f t="shared" ref="AA392:AL392" si="928">IF(AA219="kw",SUMPRODUCT($N$221:$N$376,$P$221:$P$376,AA221:AA376),SUMPRODUCT($E$221:$E$376,AA221:AA376))</f>
        <v>0</v>
      </c>
      <c r="AB392" s="291">
        <f t="shared" si="928"/>
        <v>0</v>
      </c>
      <c r="AC392" s="291">
        <f t="shared" si="928"/>
        <v>0</v>
      </c>
      <c r="AD392" s="291">
        <f t="shared" si="928"/>
        <v>0</v>
      </c>
      <c r="AE392" s="291">
        <f t="shared" si="928"/>
        <v>0</v>
      </c>
      <c r="AF392" s="291">
        <f t="shared" si="928"/>
        <v>0</v>
      </c>
      <c r="AG392" s="291">
        <f t="shared" si="928"/>
        <v>0</v>
      </c>
      <c r="AH392" s="291">
        <f t="shared" si="928"/>
        <v>0</v>
      </c>
      <c r="AI392" s="291">
        <f t="shared" si="928"/>
        <v>0</v>
      </c>
      <c r="AJ392" s="291">
        <f t="shared" si="928"/>
        <v>0</v>
      </c>
      <c r="AK392" s="291">
        <f t="shared" si="928"/>
        <v>0</v>
      </c>
      <c r="AL392" s="291">
        <f t="shared" si="928"/>
        <v>0</v>
      </c>
      <c r="AM392" s="348"/>
    </row>
    <row r="393" spans="2:39" ht="15.5">
      <c r="B393" s="439" t="s">
        <v>286</v>
      </c>
      <c r="C393" s="304"/>
      <c r="D393" s="279"/>
      <c r="E393" s="279"/>
      <c r="F393" s="279"/>
      <c r="G393" s="279"/>
      <c r="H393" s="279"/>
      <c r="I393" s="279"/>
      <c r="J393" s="279"/>
      <c r="K393" s="279"/>
      <c r="L393" s="279"/>
      <c r="M393" s="279"/>
      <c r="N393" s="279"/>
      <c r="O393" s="357"/>
      <c r="P393" s="279"/>
      <c r="Q393" s="279"/>
      <c r="R393" s="279"/>
      <c r="S393" s="304"/>
      <c r="T393" s="309"/>
      <c r="U393" s="309"/>
      <c r="V393" s="279"/>
      <c r="W393" s="279"/>
      <c r="X393" s="309"/>
      <c r="Y393" s="291">
        <f>SUMPRODUCT(F221:F376,Y221:Y376)</f>
        <v>2860581</v>
      </c>
      <c r="Z393" s="291">
        <f>SUMPRODUCT(F221:F376,Z221:Z376)</f>
        <v>743211.4</v>
      </c>
      <c r="AA393" s="291">
        <f t="shared" ref="AA393:AL393" si="929">IF(AA219="kw",SUMPRODUCT($N$221:$N$376,$Q$221:$Q$376,AA221:AA376),SUMPRODUCT($F$221:$F$376,AA221:AA376))</f>
        <v>11547.6</v>
      </c>
      <c r="AB393" s="291">
        <f t="shared" si="929"/>
        <v>181.20000000000002</v>
      </c>
      <c r="AC393" s="291">
        <f t="shared" si="929"/>
        <v>0</v>
      </c>
      <c r="AD393" s="291">
        <f t="shared" si="929"/>
        <v>0</v>
      </c>
      <c r="AE393" s="291">
        <f t="shared" si="929"/>
        <v>0</v>
      </c>
      <c r="AF393" s="291">
        <f t="shared" si="929"/>
        <v>0</v>
      </c>
      <c r="AG393" s="291">
        <f t="shared" si="929"/>
        <v>0</v>
      </c>
      <c r="AH393" s="291">
        <f t="shared" si="929"/>
        <v>0</v>
      </c>
      <c r="AI393" s="291">
        <f t="shared" si="929"/>
        <v>0</v>
      </c>
      <c r="AJ393" s="291">
        <f t="shared" si="929"/>
        <v>0</v>
      </c>
      <c r="AK393" s="291">
        <f t="shared" si="929"/>
        <v>0</v>
      </c>
      <c r="AL393" s="291">
        <f t="shared" si="929"/>
        <v>0</v>
      </c>
      <c r="AM393" s="337"/>
    </row>
    <row r="394" spans="2:39" ht="15.5">
      <c r="B394" s="439" t="s">
        <v>287</v>
      </c>
      <c r="C394" s="304"/>
      <c r="D394" s="279"/>
      <c r="E394" s="279"/>
      <c r="F394" s="279"/>
      <c r="G394" s="279"/>
      <c r="H394" s="279"/>
      <c r="I394" s="279"/>
      <c r="J394" s="279"/>
      <c r="K394" s="279"/>
      <c r="L394" s="279"/>
      <c r="M394" s="279"/>
      <c r="N394" s="279"/>
      <c r="O394" s="357"/>
      <c r="P394" s="279"/>
      <c r="Q394" s="279"/>
      <c r="R394" s="279"/>
      <c r="S394" s="304"/>
      <c r="T394" s="309"/>
      <c r="U394" s="309"/>
      <c r="V394" s="279"/>
      <c r="W394" s="279"/>
      <c r="X394" s="309"/>
      <c r="Y394" s="291">
        <f>SUMPRODUCT(G221:G376,Y221:Y376)</f>
        <v>0</v>
      </c>
      <c r="Z394" s="291">
        <f>SUMPRODUCT(G221:G376,Z221:Z376)</f>
        <v>0</v>
      </c>
      <c r="AA394" s="291">
        <f t="shared" ref="AA394:AL394" si="930">IF(AA219="kw",SUMPRODUCT($N$221:$N$376,$R$221:$R$376,AA221:AA376),SUMPRODUCT($G$221:$G$376,AA221:AA376))</f>
        <v>0</v>
      </c>
      <c r="AB394" s="291">
        <f t="shared" si="930"/>
        <v>0</v>
      </c>
      <c r="AC394" s="291">
        <f t="shared" si="930"/>
        <v>0</v>
      </c>
      <c r="AD394" s="291">
        <f t="shared" si="930"/>
        <v>0</v>
      </c>
      <c r="AE394" s="291">
        <f t="shared" si="930"/>
        <v>0</v>
      </c>
      <c r="AF394" s="291">
        <f t="shared" si="930"/>
        <v>0</v>
      </c>
      <c r="AG394" s="291">
        <f t="shared" si="930"/>
        <v>0</v>
      </c>
      <c r="AH394" s="291">
        <f t="shared" si="930"/>
        <v>0</v>
      </c>
      <c r="AI394" s="291">
        <f t="shared" si="930"/>
        <v>0</v>
      </c>
      <c r="AJ394" s="291">
        <f t="shared" si="930"/>
        <v>0</v>
      </c>
      <c r="AK394" s="291">
        <f t="shared" si="930"/>
        <v>0</v>
      </c>
      <c r="AL394" s="291">
        <f t="shared" si="930"/>
        <v>0</v>
      </c>
      <c r="AM394" s="337"/>
    </row>
    <row r="395" spans="2:39" ht="15.5">
      <c r="B395" s="440" t="s">
        <v>288</v>
      </c>
      <c r="C395" s="364"/>
      <c r="D395" s="384"/>
      <c r="E395" s="384"/>
      <c r="F395" s="384"/>
      <c r="G395" s="384"/>
      <c r="H395" s="384"/>
      <c r="I395" s="384"/>
      <c r="J395" s="384"/>
      <c r="K395" s="384"/>
      <c r="L395" s="384"/>
      <c r="M395" s="384"/>
      <c r="N395" s="384"/>
      <c r="O395" s="383"/>
      <c r="P395" s="384"/>
      <c r="Q395" s="384"/>
      <c r="R395" s="384"/>
      <c r="S395" s="364"/>
      <c r="T395" s="385"/>
      <c r="U395" s="385"/>
      <c r="V395" s="384"/>
      <c r="W395" s="384"/>
      <c r="X395" s="385"/>
      <c r="Y395" s="326">
        <f>SUMPRODUCT(H221:H376,Y221:Y376)</f>
        <v>0</v>
      </c>
      <c r="Z395" s="326">
        <f>SUMPRODUCT(H221:H376,Z221:Z376)</f>
        <v>0</v>
      </c>
      <c r="AA395" s="326">
        <f t="shared" ref="AA395:AL395" si="931">IF(AA219="kw",SUMPRODUCT($N$221:$N$376,$S$221:$S$376,AA221:AA376),SUMPRODUCT($H$221:$H$376,AA221:AA376))</f>
        <v>0</v>
      </c>
      <c r="AB395" s="326">
        <f t="shared" si="931"/>
        <v>0</v>
      </c>
      <c r="AC395" s="326">
        <f t="shared" si="931"/>
        <v>0</v>
      </c>
      <c r="AD395" s="326">
        <f t="shared" si="931"/>
        <v>0</v>
      </c>
      <c r="AE395" s="326">
        <f t="shared" si="931"/>
        <v>0</v>
      </c>
      <c r="AF395" s="326">
        <f t="shared" si="931"/>
        <v>0</v>
      </c>
      <c r="AG395" s="326">
        <f t="shared" si="931"/>
        <v>0</v>
      </c>
      <c r="AH395" s="326">
        <f t="shared" si="931"/>
        <v>0</v>
      </c>
      <c r="AI395" s="326">
        <f t="shared" si="931"/>
        <v>0</v>
      </c>
      <c r="AJ395" s="326">
        <f t="shared" si="931"/>
        <v>0</v>
      </c>
      <c r="AK395" s="326">
        <f t="shared" si="931"/>
        <v>0</v>
      </c>
      <c r="AL395" s="326">
        <f t="shared" si="931"/>
        <v>0</v>
      </c>
      <c r="AM395" s="386"/>
    </row>
    <row r="396" spans="2:39" ht="21" customHeight="1">
      <c r="B396" s="368" t="s">
        <v>583</v>
      </c>
      <c r="C396" s="387"/>
      <c r="D396" s="388"/>
      <c r="E396" s="388"/>
      <c r="F396" s="388"/>
      <c r="G396" s="388"/>
      <c r="H396" s="388"/>
      <c r="I396" s="388"/>
      <c r="J396" s="388"/>
      <c r="K396" s="388"/>
      <c r="L396" s="388"/>
      <c r="M396" s="388"/>
      <c r="N396" s="388"/>
      <c r="O396" s="388"/>
      <c r="P396" s="388"/>
      <c r="Q396" s="388"/>
      <c r="R396" s="388"/>
      <c r="S396" s="371"/>
      <c r="T396" s="372"/>
      <c r="U396" s="388"/>
      <c r="V396" s="388"/>
      <c r="W396" s="388"/>
      <c r="X396" s="388"/>
      <c r="Y396" s="409"/>
      <c r="Z396" s="409"/>
      <c r="AA396" s="409"/>
      <c r="AB396" s="409"/>
      <c r="AC396" s="409"/>
      <c r="AD396" s="409"/>
      <c r="AE396" s="409"/>
      <c r="AF396" s="409"/>
      <c r="AG396" s="409"/>
      <c r="AH396" s="409"/>
      <c r="AI396" s="409"/>
      <c r="AJ396" s="409"/>
      <c r="AK396" s="409"/>
      <c r="AL396" s="409"/>
      <c r="AM396" s="389"/>
    </row>
    <row r="399" spans="2:39" ht="15.5">
      <c r="B399" s="280" t="s">
        <v>291</v>
      </c>
      <c r="C399" s="281"/>
      <c r="D399" s="586" t="s">
        <v>525</v>
      </c>
      <c r="E399" s="253"/>
      <c r="F399" s="588"/>
      <c r="G399" s="253"/>
      <c r="H399" s="253"/>
      <c r="I399" s="253"/>
      <c r="J399" s="253"/>
      <c r="K399" s="253"/>
      <c r="L399" s="253"/>
      <c r="M399" s="253"/>
      <c r="N399" s="253"/>
      <c r="O399" s="281"/>
      <c r="P399" s="253"/>
      <c r="Q399" s="253"/>
      <c r="R399" s="253"/>
      <c r="S399" s="253"/>
      <c r="T399" s="253"/>
      <c r="U399" s="253"/>
      <c r="V399" s="253"/>
      <c r="W399" s="253"/>
      <c r="X399" s="253"/>
      <c r="Y399" s="270"/>
      <c r="Z399" s="267"/>
      <c r="AA399" s="267"/>
      <c r="AB399" s="267"/>
      <c r="AC399" s="267"/>
      <c r="AD399" s="267"/>
      <c r="AE399" s="267"/>
      <c r="AF399" s="267"/>
      <c r="AG399" s="267"/>
      <c r="AH399" s="267"/>
      <c r="AI399" s="267"/>
      <c r="AJ399" s="267"/>
      <c r="AK399" s="267"/>
      <c r="AL399" s="267"/>
      <c r="AM399" s="282"/>
    </row>
    <row r="400" spans="2:39" ht="33.75" customHeight="1">
      <c r="B400" s="872" t="s">
        <v>211</v>
      </c>
      <c r="C400" s="874" t="s">
        <v>33</v>
      </c>
      <c r="D400" s="284" t="s">
        <v>421</v>
      </c>
      <c r="E400" s="876" t="s">
        <v>209</v>
      </c>
      <c r="F400" s="877"/>
      <c r="G400" s="877"/>
      <c r="H400" s="877"/>
      <c r="I400" s="877"/>
      <c r="J400" s="877"/>
      <c r="K400" s="877"/>
      <c r="L400" s="877"/>
      <c r="M400" s="878"/>
      <c r="N400" s="879" t="s">
        <v>213</v>
      </c>
      <c r="O400" s="284" t="s">
        <v>422</v>
      </c>
      <c r="P400" s="876" t="s">
        <v>212</v>
      </c>
      <c r="Q400" s="877"/>
      <c r="R400" s="877"/>
      <c r="S400" s="877"/>
      <c r="T400" s="877"/>
      <c r="U400" s="877"/>
      <c r="V400" s="877"/>
      <c r="W400" s="877"/>
      <c r="X400" s="878"/>
      <c r="Y400" s="869" t="s">
        <v>243</v>
      </c>
      <c r="Z400" s="870"/>
      <c r="AA400" s="870"/>
      <c r="AB400" s="870"/>
      <c r="AC400" s="870"/>
      <c r="AD400" s="870"/>
      <c r="AE400" s="870"/>
      <c r="AF400" s="870"/>
      <c r="AG400" s="870"/>
      <c r="AH400" s="870"/>
      <c r="AI400" s="870"/>
      <c r="AJ400" s="870"/>
      <c r="AK400" s="870"/>
      <c r="AL400" s="870"/>
      <c r="AM400" s="871"/>
    </row>
    <row r="401" spans="1:39" ht="61.5" customHeight="1">
      <c r="B401" s="873"/>
      <c r="C401" s="875"/>
      <c r="D401" s="285">
        <v>2017</v>
      </c>
      <c r="E401" s="285">
        <v>2018</v>
      </c>
      <c r="F401" s="285">
        <v>2019</v>
      </c>
      <c r="G401" s="285">
        <v>2020</v>
      </c>
      <c r="H401" s="285">
        <v>2021</v>
      </c>
      <c r="I401" s="285">
        <v>2022</v>
      </c>
      <c r="J401" s="285">
        <v>2023</v>
      </c>
      <c r="K401" s="285">
        <v>2024</v>
      </c>
      <c r="L401" s="285">
        <v>2025</v>
      </c>
      <c r="M401" s="285">
        <v>2026</v>
      </c>
      <c r="N401" s="880"/>
      <c r="O401" s="285">
        <v>2017</v>
      </c>
      <c r="P401" s="285">
        <v>2018</v>
      </c>
      <c r="Q401" s="285">
        <v>2019</v>
      </c>
      <c r="R401" s="285">
        <v>2020</v>
      </c>
      <c r="S401" s="285">
        <v>2021</v>
      </c>
      <c r="T401" s="285">
        <v>2022</v>
      </c>
      <c r="U401" s="285">
        <v>2023</v>
      </c>
      <c r="V401" s="285">
        <v>2024</v>
      </c>
      <c r="W401" s="285">
        <v>2025</v>
      </c>
      <c r="X401" s="285">
        <v>2026</v>
      </c>
      <c r="Y401" s="285" t="str">
        <f>'1.  LRAMVA Summary'!D52</f>
        <v>Residential</v>
      </c>
      <c r="Z401" s="285" t="str">
        <f>'1.  LRAMVA Summary'!E52</f>
        <v>GS&lt;50 kW</v>
      </c>
      <c r="AA401" s="285" t="str">
        <f>'1.  LRAMVA Summary'!F52</f>
        <v>GS&gt;50 kW - Thermal Demand Meter</v>
      </c>
      <c r="AB401" s="285" t="str">
        <f>'1.  LRAMVA Summary'!G52</f>
        <v>GS&gt;50 kW - Interval Meter</v>
      </c>
      <c r="AC401" s="285" t="str">
        <f>'1.  LRAMVA Summary'!H52</f>
        <v>Street Lighting</v>
      </c>
      <c r="AD401" s="285" t="str">
        <f>'1.  LRAMVA Summary'!I52</f>
        <v/>
      </c>
      <c r="AE401" s="285" t="str">
        <f>'1.  LRAMVA Summary'!J52</f>
        <v/>
      </c>
      <c r="AF401" s="285" t="str">
        <f>'1.  LRAMVA Summary'!K52</f>
        <v/>
      </c>
      <c r="AG401" s="285" t="str">
        <f>'1.  LRAMVA Summary'!L52</f>
        <v/>
      </c>
      <c r="AH401" s="285" t="str">
        <f>'1.  LRAMVA Summary'!M52</f>
        <v/>
      </c>
      <c r="AI401" s="285" t="str">
        <f>'1.  LRAMVA Summary'!N52</f>
        <v/>
      </c>
      <c r="AJ401" s="285" t="str">
        <f>'1.  LRAMVA Summary'!O52</f>
        <v/>
      </c>
      <c r="AK401" s="285" t="str">
        <f>'1.  LRAMVA Summary'!P52</f>
        <v/>
      </c>
      <c r="AL401" s="285" t="str">
        <f>'1.  LRAMVA Summary'!Q52</f>
        <v/>
      </c>
      <c r="AM401" s="287" t="str">
        <f>'1.  LRAMVA Summary'!R52</f>
        <v>Total</v>
      </c>
    </row>
    <row r="402" spans="1:39" ht="15.75" customHeight="1">
      <c r="A402" s="528"/>
      <c r="B402" s="520" t="s">
        <v>503</v>
      </c>
      <c r="C402" s="289"/>
      <c r="D402" s="289"/>
      <c r="E402" s="289"/>
      <c r="F402" s="289"/>
      <c r="G402" s="289"/>
      <c r="H402" s="289"/>
      <c r="I402" s="289"/>
      <c r="J402" s="289"/>
      <c r="K402" s="289"/>
      <c r="L402" s="289"/>
      <c r="M402" s="289"/>
      <c r="N402" s="290"/>
      <c r="O402" s="289"/>
      <c r="P402" s="289"/>
      <c r="Q402" s="289"/>
      <c r="R402" s="289"/>
      <c r="S402" s="289"/>
      <c r="T402" s="289"/>
      <c r="U402" s="289"/>
      <c r="V402" s="289"/>
      <c r="W402" s="289"/>
      <c r="X402" s="289"/>
      <c r="Y402" s="291" t="str">
        <f>'1.  LRAMVA Summary'!D53</f>
        <v>kWh</v>
      </c>
      <c r="Z402" s="291" t="str">
        <f>'1.  LRAMVA Summary'!E53</f>
        <v>kWh</v>
      </c>
      <c r="AA402" s="291" t="str">
        <f>'1.  LRAMVA Summary'!F53</f>
        <v>kW</v>
      </c>
      <c r="AB402" s="291" t="str">
        <f>'1.  LRAMVA Summary'!G53</f>
        <v>kW</v>
      </c>
      <c r="AC402" s="291" t="str">
        <f>'1.  LRAMVA Summary'!H53</f>
        <v>KW</v>
      </c>
      <c r="AD402" s="291">
        <f>'1.  LRAMVA Summary'!I53</f>
        <v>0</v>
      </c>
      <c r="AE402" s="291">
        <f>'1.  LRAMVA Summary'!J53</f>
        <v>0</v>
      </c>
      <c r="AF402" s="291">
        <f>'1.  LRAMVA Summary'!K53</f>
        <v>0</v>
      </c>
      <c r="AG402" s="291">
        <f>'1.  LRAMVA Summary'!L53</f>
        <v>0</v>
      </c>
      <c r="AH402" s="291">
        <f>'1.  LRAMVA Summary'!M53</f>
        <v>0</v>
      </c>
      <c r="AI402" s="291">
        <f>'1.  LRAMVA Summary'!N53</f>
        <v>0</v>
      </c>
      <c r="AJ402" s="291">
        <f>'1.  LRAMVA Summary'!O53</f>
        <v>0</v>
      </c>
      <c r="AK402" s="291">
        <f>'1.  LRAMVA Summary'!P53</f>
        <v>0</v>
      </c>
      <c r="AL402" s="291">
        <f>'1.  LRAMVA Summary'!Q53</f>
        <v>0</v>
      </c>
      <c r="AM402" s="292"/>
    </row>
    <row r="403" spans="1:39" ht="15.5" outlineLevel="1">
      <c r="A403" s="528"/>
      <c r="B403" s="500" t="s">
        <v>496</v>
      </c>
      <c r="C403" s="289"/>
      <c r="D403" s="289"/>
      <c r="E403" s="289"/>
      <c r="F403" s="289"/>
      <c r="G403" s="289"/>
      <c r="H403" s="289"/>
      <c r="I403" s="289"/>
      <c r="J403" s="289"/>
      <c r="K403" s="289"/>
      <c r="L403" s="289"/>
      <c r="M403" s="289"/>
      <c r="N403" s="290"/>
      <c r="O403" s="289"/>
      <c r="P403" s="289"/>
      <c r="Q403" s="289"/>
      <c r="R403" s="289"/>
      <c r="S403" s="289"/>
      <c r="T403" s="289"/>
      <c r="U403" s="289"/>
      <c r="V403" s="289"/>
      <c r="W403" s="289"/>
      <c r="X403" s="289"/>
      <c r="Y403" s="762"/>
      <c r="Z403" s="762"/>
      <c r="AA403" s="762"/>
      <c r="AB403" s="762"/>
      <c r="AC403" s="291"/>
      <c r="AD403" s="291"/>
      <c r="AE403" s="291"/>
      <c r="AF403" s="291"/>
      <c r="AG403" s="291"/>
      <c r="AH403" s="291"/>
      <c r="AI403" s="291"/>
      <c r="AJ403" s="291"/>
      <c r="AK403" s="291"/>
      <c r="AL403" s="291"/>
      <c r="AM403" s="292"/>
    </row>
    <row r="404" spans="1:39" ht="15.5" outlineLevel="1">
      <c r="A404" s="528">
        <v>1</v>
      </c>
      <c r="B404" s="428" t="s">
        <v>95</v>
      </c>
      <c r="C404" s="291" t="s">
        <v>25</v>
      </c>
      <c r="D404" s="295"/>
      <c r="E404" s="295">
        <v>1916641</v>
      </c>
      <c r="F404" s="295"/>
      <c r="G404" s="295"/>
      <c r="H404" s="295"/>
      <c r="I404" s="295"/>
      <c r="J404" s="295"/>
      <c r="K404" s="295"/>
      <c r="L404" s="295"/>
      <c r="M404" s="295"/>
      <c r="N404" s="291"/>
      <c r="O404" s="295"/>
      <c r="P404" s="295">
        <v>133</v>
      </c>
      <c r="Q404" s="295"/>
      <c r="R404" s="295"/>
      <c r="S404" s="295"/>
      <c r="T404" s="295"/>
      <c r="U404" s="295"/>
      <c r="V404" s="295"/>
      <c r="W404" s="295"/>
      <c r="X404" s="295"/>
      <c r="Y404" s="764">
        <v>1</v>
      </c>
      <c r="Z404" s="764"/>
      <c r="AA404" s="764"/>
      <c r="AB404" s="764"/>
      <c r="AC404" s="410"/>
      <c r="AD404" s="410"/>
      <c r="AE404" s="410"/>
      <c r="AF404" s="410"/>
      <c r="AG404" s="410"/>
      <c r="AH404" s="410"/>
      <c r="AI404" s="410"/>
      <c r="AJ404" s="410"/>
      <c r="AK404" s="410"/>
      <c r="AL404" s="410"/>
      <c r="AM404" s="296">
        <f>SUM(Y404:AL404)</f>
        <v>1</v>
      </c>
    </row>
    <row r="405" spans="1:39" ht="15.5" outlineLevel="1">
      <c r="A405" s="528"/>
      <c r="B405" s="431" t="s">
        <v>308</v>
      </c>
      <c r="C405" s="291" t="s">
        <v>163</v>
      </c>
      <c r="D405" s="295"/>
      <c r="E405" s="295" t="s">
        <v>718</v>
      </c>
      <c r="F405" s="295"/>
      <c r="G405" s="295"/>
      <c r="H405" s="295"/>
      <c r="I405" s="295"/>
      <c r="J405" s="295"/>
      <c r="K405" s="295"/>
      <c r="L405" s="295"/>
      <c r="M405" s="295"/>
      <c r="N405" s="468"/>
      <c r="O405" s="295"/>
      <c r="P405" s="295" t="s">
        <v>718</v>
      </c>
      <c r="Q405" s="295"/>
      <c r="R405" s="295"/>
      <c r="S405" s="295"/>
      <c r="T405" s="295"/>
      <c r="U405" s="295"/>
      <c r="V405" s="295"/>
      <c r="W405" s="295"/>
      <c r="X405" s="295"/>
      <c r="Y405" s="774">
        <f>Y404</f>
        <v>1</v>
      </c>
      <c r="Z405" s="774">
        <f t="shared" ref="Z405:AB405" si="932">Z404</f>
        <v>0</v>
      </c>
      <c r="AA405" s="774">
        <f t="shared" si="932"/>
        <v>0</v>
      </c>
      <c r="AB405" s="774">
        <f t="shared" si="932"/>
        <v>0</v>
      </c>
      <c r="AC405" s="411">
        <f t="shared" ref="AC405" si="933">AC404</f>
        <v>0</v>
      </c>
      <c r="AD405" s="411">
        <f t="shared" ref="AD405" si="934">AD404</f>
        <v>0</v>
      </c>
      <c r="AE405" s="411">
        <f t="shared" ref="AE405" si="935">AE404</f>
        <v>0</v>
      </c>
      <c r="AF405" s="411">
        <f t="shared" ref="AF405" si="936">AF404</f>
        <v>0</v>
      </c>
      <c r="AG405" s="411">
        <f t="shared" ref="AG405" si="937">AG404</f>
        <v>0</v>
      </c>
      <c r="AH405" s="411">
        <f t="shared" ref="AH405" si="938">AH404</f>
        <v>0</v>
      </c>
      <c r="AI405" s="411">
        <f t="shared" ref="AI405" si="939">AI404</f>
        <v>0</v>
      </c>
      <c r="AJ405" s="411">
        <f t="shared" ref="AJ405" si="940">AJ404</f>
        <v>0</v>
      </c>
      <c r="AK405" s="411">
        <f t="shared" ref="AK405" si="941">AK404</f>
        <v>0</v>
      </c>
      <c r="AL405" s="411">
        <f t="shared" ref="AL405" si="942">AL404</f>
        <v>0</v>
      </c>
      <c r="AM405" s="297"/>
    </row>
    <row r="406" spans="1:39" ht="15.5" outlineLevel="1">
      <c r="A406" s="528"/>
      <c r="B406" s="521"/>
      <c r="C406" s="299"/>
      <c r="D406" s="299"/>
      <c r="E406" s="787"/>
      <c r="F406" s="299"/>
      <c r="G406" s="299"/>
      <c r="H406" s="299"/>
      <c r="I406" s="299"/>
      <c r="J406" s="299"/>
      <c r="K406" s="299"/>
      <c r="L406" s="299"/>
      <c r="M406" s="299"/>
      <c r="N406" s="300"/>
      <c r="O406" s="299"/>
      <c r="P406" s="787"/>
      <c r="Q406" s="299"/>
      <c r="R406" s="299"/>
      <c r="S406" s="299"/>
      <c r="T406" s="299"/>
      <c r="U406" s="299"/>
      <c r="V406" s="299"/>
      <c r="W406" s="299"/>
      <c r="X406" s="299"/>
      <c r="Y406" s="773"/>
      <c r="Z406" s="802"/>
      <c r="AA406" s="802"/>
      <c r="AB406" s="802"/>
      <c r="AC406" s="413"/>
      <c r="AD406" s="413"/>
      <c r="AE406" s="413"/>
      <c r="AF406" s="413"/>
      <c r="AG406" s="413"/>
      <c r="AH406" s="413"/>
      <c r="AI406" s="413"/>
      <c r="AJ406" s="413"/>
      <c r="AK406" s="413"/>
      <c r="AL406" s="413"/>
      <c r="AM406" s="302"/>
    </row>
    <row r="407" spans="1:39" ht="15.5" outlineLevel="1">
      <c r="A407" s="528">
        <v>2</v>
      </c>
      <c r="B407" s="428" t="s">
        <v>96</v>
      </c>
      <c r="C407" s="291" t="s">
        <v>25</v>
      </c>
      <c r="D407" s="295"/>
      <c r="E407" s="295"/>
      <c r="F407" s="295"/>
      <c r="G407" s="295"/>
      <c r="H407" s="295"/>
      <c r="I407" s="295"/>
      <c r="J407" s="295"/>
      <c r="K407" s="295"/>
      <c r="L407" s="295"/>
      <c r="M407" s="295"/>
      <c r="N407" s="291"/>
      <c r="O407" s="295"/>
      <c r="P407" s="295"/>
      <c r="Q407" s="295"/>
      <c r="R407" s="295"/>
      <c r="S407" s="295"/>
      <c r="T407" s="295"/>
      <c r="U407" s="295"/>
      <c r="V407" s="295"/>
      <c r="W407" s="295"/>
      <c r="X407" s="295"/>
      <c r="Y407" s="764"/>
      <c r="Z407" s="764"/>
      <c r="AA407" s="764"/>
      <c r="AB407" s="764"/>
      <c r="AC407" s="410"/>
      <c r="AD407" s="410"/>
      <c r="AE407" s="410"/>
      <c r="AF407" s="410"/>
      <c r="AG407" s="410"/>
      <c r="AH407" s="410"/>
      <c r="AI407" s="410"/>
      <c r="AJ407" s="410"/>
      <c r="AK407" s="410"/>
      <c r="AL407" s="410"/>
      <c r="AM407" s="296">
        <f>SUM(Y407:AL407)</f>
        <v>0</v>
      </c>
    </row>
    <row r="408" spans="1:39" ht="15.5" outlineLevel="1">
      <c r="A408" s="528"/>
      <c r="B408" s="431" t="s">
        <v>308</v>
      </c>
      <c r="C408" s="291" t="s">
        <v>163</v>
      </c>
      <c r="D408" s="295"/>
      <c r="E408" s="295"/>
      <c r="F408" s="295"/>
      <c r="G408" s="295"/>
      <c r="H408" s="295"/>
      <c r="I408" s="295"/>
      <c r="J408" s="295"/>
      <c r="K408" s="295"/>
      <c r="L408" s="295"/>
      <c r="M408" s="295"/>
      <c r="N408" s="468"/>
      <c r="O408" s="295"/>
      <c r="P408" s="295"/>
      <c r="Q408" s="295"/>
      <c r="R408" s="295"/>
      <c r="S408" s="295"/>
      <c r="T408" s="295"/>
      <c r="U408" s="295"/>
      <c r="V408" s="295"/>
      <c r="W408" s="295"/>
      <c r="X408" s="295"/>
      <c r="Y408" s="774">
        <f>Y407</f>
        <v>0</v>
      </c>
      <c r="Z408" s="774">
        <f t="shared" ref="Z408:AB408" si="943">Z407</f>
        <v>0</v>
      </c>
      <c r="AA408" s="774">
        <f t="shared" si="943"/>
        <v>0</v>
      </c>
      <c r="AB408" s="774">
        <f t="shared" si="943"/>
        <v>0</v>
      </c>
      <c r="AC408" s="411">
        <f t="shared" ref="AC408" si="944">AC407</f>
        <v>0</v>
      </c>
      <c r="AD408" s="411">
        <f t="shared" ref="AD408" si="945">AD407</f>
        <v>0</v>
      </c>
      <c r="AE408" s="411">
        <f t="shared" ref="AE408" si="946">AE407</f>
        <v>0</v>
      </c>
      <c r="AF408" s="411">
        <f t="shared" ref="AF408" si="947">AF407</f>
        <v>0</v>
      </c>
      <c r="AG408" s="411">
        <f t="shared" ref="AG408" si="948">AG407</f>
        <v>0</v>
      </c>
      <c r="AH408" s="411">
        <f t="shared" ref="AH408" si="949">AH407</f>
        <v>0</v>
      </c>
      <c r="AI408" s="411">
        <f t="shared" ref="AI408" si="950">AI407</f>
        <v>0</v>
      </c>
      <c r="AJ408" s="411">
        <f t="shared" ref="AJ408" si="951">AJ407</f>
        <v>0</v>
      </c>
      <c r="AK408" s="411">
        <f t="shared" ref="AK408" si="952">AK407</f>
        <v>0</v>
      </c>
      <c r="AL408" s="411">
        <f t="shared" ref="AL408" si="953">AL407</f>
        <v>0</v>
      </c>
      <c r="AM408" s="297"/>
    </row>
    <row r="409" spans="1:39" ht="15.5" outlineLevel="1">
      <c r="A409" s="528"/>
      <c r="B409" s="521"/>
      <c r="C409" s="299"/>
      <c r="D409" s="304"/>
      <c r="E409" s="790"/>
      <c r="F409" s="304"/>
      <c r="G409" s="304"/>
      <c r="H409" s="304"/>
      <c r="I409" s="304"/>
      <c r="J409" s="304"/>
      <c r="K409" s="304"/>
      <c r="L409" s="304"/>
      <c r="M409" s="304"/>
      <c r="N409" s="300"/>
      <c r="O409" s="304"/>
      <c r="P409" s="790"/>
      <c r="Q409" s="304"/>
      <c r="R409" s="304"/>
      <c r="S409" s="304"/>
      <c r="T409" s="304"/>
      <c r="U409" s="304"/>
      <c r="V409" s="304"/>
      <c r="W409" s="304"/>
      <c r="X409" s="304"/>
      <c r="Y409" s="773"/>
      <c r="Z409" s="802"/>
      <c r="AA409" s="802"/>
      <c r="AB409" s="802"/>
      <c r="AC409" s="413"/>
      <c r="AD409" s="413"/>
      <c r="AE409" s="413"/>
      <c r="AF409" s="413"/>
      <c r="AG409" s="413"/>
      <c r="AH409" s="413"/>
      <c r="AI409" s="413"/>
      <c r="AJ409" s="413"/>
      <c r="AK409" s="413"/>
      <c r="AL409" s="413"/>
      <c r="AM409" s="302"/>
    </row>
    <row r="410" spans="1:39" ht="15.5" outlineLevel="1">
      <c r="A410" s="528">
        <v>3</v>
      </c>
      <c r="B410" s="428" t="s">
        <v>97</v>
      </c>
      <c r="C410" s="291" t="s">
        <v>25</v>
      </c>
      <c r="D410" s="295"/>
      <c r="E410" s="295"/>
      <c r="F410" s="295"/>
      <c r="G410" s="295"/>
      <c r="H410" s="295"/>
      <c r="I410" s="295"/>
      <c r="J410" s="295"/>
      <c r="K410" s="295"/>
      <c r="L410" s="295"/>
      <c r="M410" s="295"/>
      <c r="N410" s="291"/>
      <c r="O410" s="295"/>
      <c r="P410" s="295"/>
      <c r="Q410" s="295"/>
      <c r="R410" s="295"/>
      <c r="S410" s="295"/>
      <c r="T410" s="295"/>
      <c r="U410" s="295"/>
      <c r="V410" s="295"/>
      <c r="W410" s="295"/>
      <c r="X410" s="295"/>
      <c r="Y410" s="764"/>
      <c r="Z410" s="764"/>
      <c r="AA410" s="764"/>
      <c r="AB410" s="764"/>
      <c r="AC410" s="410"/>
      <c r="AD410" s="410"/>
      <c r="AE410" s="410"/>
      <c r="AF410" s="410"/>
      <c r="AG410" s="410"/>
      <c r="AH410" s="410"/>
      <c r="AI410" s="410"/>
      <c r="AJ410" s="410"/>
      <c r="AK410" s="410"/>
      <c r="AL410" s="410"/>
      <c r="AM410" s="296">
        <f>SUM(Y410:AL410)</f>
        <v>0</v>
      </c>
    </row>
    <row r="411" spans="1:39" ht="15.5" outlineLevel="1">
      <c r="A411" s="528"/>
      <c r="B411" s="431" t="s">
        <v>308</v>
      </c>
      <c r="C411" s="291" t="s">
        <v>163</v>
      </c>
      <c r="D411" s="295"/>
      <c r="E411" s="295"/>
      <c r="F411" s="295"/>
      <c r="G411" s="295"/>
      <c r="H411" s="295"/>
      <c r="I411" s="295"/>
      <c r="J411" s="295"/>
      <c r="K411" s="295"/>
      <c r="L411" s="295"/>
      <c r="M411" s="295"/>
      <c r="N411" s="468"/>
      <c r="O411" s="295"/>
      <c r="P411" s="295"/>
      <c r="Q411" s="295"/>
      <c r="R411" s="295"/>
      <c r="S411" s="295"/>
      <c r="T411" s="295"/>
      <c r="U411" s="295"/>
      <c r="V411" s="295"/>
      <c r="W411" s="295"/>
      <c r="X411" s="295"/>
      <c r="Y411" s="774">
        <f>Y410</f>
        <v>0</v>
      </c>
      <c r="Z411" s="774">
        <f t="shared" ref="Z411:AB411" si="954">Z410</f>
        <v>0</v>
      </c>
      <c r="AA411" s="774">
        <f t="shared" si="954"/>
        <v>0</v>
      </c>
      <c r="AB411" s="774">
        <f t="shared" si="954"/>
        <v>0</v>
      </c>
      <c r="AC411" s="411">
        <f t="shared" ref="AC411" si="955">AC410</f>
        <v>0</v>
      </c>
      <c r="AD411" s="411">
        <f t="shared" ref="AD411" si="956">AD410</f>
        <v>0</v>
      </c>
      <c r="AE411" s="411">
        <f t="shared" ref="AE411" si="957">AE410</f>
        <v>0</v>
      </c>
      <c r="AF411" s="411">
        <f t="shared" ref="AF411" si="958">AF410</f>
        <v>0</v>
      </c>
      <c r="AG411" s="411">
        <f t="shared" ref="AG411" si="959">AG410</f>
        <v>0</v>
      </c>
      <c r="AH411" s="411">
        <f t="shared" ref="AH411" si="960">AH410</f>
        <v>0</v>
      </c>
      <c r="AI411" s="411">
        <f t="shared" ref="AI411" si="961">AI410</f>
        <v>0</v>
      </c>
      <c r="AJ411" s="411">
        <f t="shared" ref="AJ411" si="962">AJ410</f>
        <v>0</v>
      </c>
      <c r="AK411" s="411">
        <f t="shared" ref="AK411" si="963">AK410</f>
        <v>0</v>
      </c>
      <c r="AL411" s="411">
        <f t="shared" ref="AL411" si="964">AL410</f>
        <v>0</v>
      </c>
      <c r="AM411" s="297"/>
    </row>
    <row r="412" spans="1:39" ht="15.5" outlineLevel="1">
      <c r="A412" s="528"/>
      <c r="B412" s="431"/>
      <c r="C412" s="305"/>
      <c r="D412" s="291"/>
      <c r="E412" s="762"/>
      <c r="F412" s="291"/>
      <c r="G412" s="291"/>
      <c r="H412" s="291"/>
      <c r="I412" s="291"/>
      <c r="J412" s="291"/>
      <c r="K412" s="291"/>
      <c r="L412" s="291"/>
      <c r="M412" s="291"/>
      <c r="N412" s="291"/>
      <c r="O412" s="291"/>
      <c r="P412" s="762"/>
      <c r="Q412" s="291"/>
      <c r="R412" s="291"/>
      <c r="S412" s="291"/>
      <c r="T412" s="291"/>
      <c r="U412" s="291"/>
      <c r="V412" s="291"/>
      <c r="W412" s="291"/>
      <c r="X412" s="291"/>
      <c r="Y412" s="773"/>
      <c r="Z412" s="773"/>
      <c r="AA412" s="773"/>
      <c r="AB412" s="773"/>
      <c r="AC412" s="412"/>
      <c r="AD412" s="412"/>
      <c r="AE412" s="412"/>
      <c r="AF412" s="412"/>
      <c r="AG412" s="412"/>
      <c r="AH412" s="412"/>
      <c r="AI412" s="412"/>
      <c r="AJ412" s="412"/>
      <c r="AK412" s="412"/>
      <c r="AL412" s="412"/>
      <c r="AM412" s="306"/>
    </row>
    <row r="413" spans="1:39" ht="15.5" outlineLevel="1">
      <c r="A413" s="528">
        <v>4</v>
      </c>
      <c r="B413" s="516" t="s">
        <v>673</v>
      </c>
      <c r="C413" s="291" t="s">
        <v>25</v>
      </c>
      <c r="D413" s="295"/>
      <c r="E413" s="295"/>
      <c r="F413" s="295"/>
      <c r="G413" s="295"/>
      <c r="H413" s="295"/>
      <c r="I413" s="295"/>
      <c r="J413" s="295"/>
      <c r="K413" s="295"/>
      <c r="L413" s="295"/>
      <c r="M413" s="295"/>
      <c r="N413" s="291"/>
      <c r="O413" s="295"/>
      <c r="P413" s="295"/>
      <c r="Q413" s="295"/>
      <c r="R413" s="295"/>
      <c r="S413" s="295"/>
      <c r="T413" s="295"/>
      <c r="U413" s="295"/>
      <c r="V413" s="295"/>
      <c r="W413" s="295"/>
      <c r="X413" s="295"/>
      <c r="Y413" s="764"/>
      <c r="Z413" s="764"/>
      <c r="AA413" s="764"/>
      <c r="AB413" s="764"/>
      <c r="AC413" s="410"/>
      <c r="AD413" s="410"/>
      <c r="AE413" s="410"/>
      <c r="AF413" s="410"/>
      <c r="AG413" s="410"/>
      <c r="AH413" s="410"/>
      <c r="AI413" s="410"/>
      <c r="AJ413" s="410"/>
      <c r="AK413" s="410"/>
      <c r="AL413" s="410"/>
      <c r="AM413" s="296">
        <f>SUM(Y413:AL413)</f>
        <v>0</v>
      </c>
    </row>
    <row r="414" spans="1:39" ht="15.5" outlineLevel="1">
      <c r="A414" s="528"/>
      <c r="B414" s="431" t="s">
        <v>308</v>
      </c>
      <c r="C414" s="291" t="s">
        <v>163</v>
      </c>
      <c r="D414" s="295"/>
      <c r="E414" s="295"/>
      <c r="F414" s="295"/>
      <c r="G414" s="295"/>
      <c r="H414" s="295"/>
      <c r="I414" s="295"/>
      <c r="J414" s="295"/>
      <c r="K414" s="295"/>
      <c r="L414" s="295"/>
      <c r="M414" s="295"/>
      <c r="N414" s="468"/>
      <c r="O414" s="295"/>
      <c r="P414" s="295"/>
      <c r="Q414" s="295"/>
      <c r="R414" s="295"/>
      <c r="S414" s="295"/>
      <c r="T414" s="295"/>
      <c r="U414" s="295"/>
      <c r="V414" s="295"/>
      <c r="W414" s="295"/>
      <c r="X414" s="295"/>
      <c r="Y414" s="774">
        <f>Y413</f>
        <v>0</v>
      </c>
      <c r="Z414" s="774">
        <f t="shared" ref="Z414:AB414" si="965">Z413</f>
        <v>0</v>
      </c>
      <c r="AA414" s="774">
        <f t="shared" si="965"/>
        <v>0</v>
      </c>
      <c r="AB414" s="774">
        <f t="shared" si="965"/>
        <v>0</v>
      </c>
      <c r="AC414" s="411">
        <f t="shared" ref="AC414" si="966">AC413</f>
        <v>0</v>
      </c>
      <c r="AD414" s="411">
        <f t="shared" ref="AD414" si="967">AD413</f>
        <v>0</v>
      </c>
      <c r="AE414" s="411">
        <f t="shared" ref="AE414" si="968">AE413</f>
        <v>0</v>
      </c>
      <c r="AF414" s="411">
        <f t="shared" ref="AF414" si="969">AF413</f>
        <v>0</v>
      </c>
      <c r="AG414" s="411">
        <f t="shared" ref="AG414" si="970">AG413</f>
        <v>0</v>
      </c>
      <c r="AH414" s="411">
        <f t="shared" ref="AH414" si="971">AH413</f>
        <v>0</v>
      </c>
      <c r="AI414" s="411">
        <f t="shared" ref="AI414" si="972">AI413</f>
        <v>0</v>
      </c>
      <c r="AJ414" s="411">
        <f t="shared" ref="AJ414" si="973">AJ413</f>
        <v>0</v>
      </c>
      <c r="AK414" s="411">
        <f t="shared" ref="AK414" si="974">AK413</f>
        <v>0</v>
      </c>
      <c r="AL414" s="411">
        <f t="shared" ref="AL414" si="975">AL413</f>
        <v>0</v>
      </c>
      <c r="AM414" s="297"/>
    </row>
    <row r="415" spans="1:39" ht="15.5" outlineLevel="1">
      <c r="A415" s="528"/>
      <c r="B415" s="431"/>
      <c r="C415" s="305"/>
      <c r="D415" s="304"/>
      <c r="E415" s="790"/>
      <c r="F415" s="304"/>
      <c r="G415" s="304"/>
      <c r="H415" s="304"/>
      <c r="I415" s="304"/>
      <c r="J415" s="304"/>
      <c r="K415" s="304"/>
      <c r="L415" s="304"/>
      <c r="M415" s="304"/>
      <c r="N415" s="291"/>
      <c r="O415" s="304"/>
      <c r="P415" s="790"/>
      <c r="Q415" s="304"/>
      <c r="R415" s="304"/>
      <c r="S415" s="304"/>
      <c r="T415" s="304"/>
      <c r="U415" s="304"/>
      <c r="V415" s="304"/>
      <c r="W415" s="304"/>
      <c r="X415" s="304"/>
      <c r="Y415" s="773"/>
      <c r="Z415" s="773"/>
      <c r="AA415" s="773"/>
      <c r="AB415" s="773"/>
      <c r="AC415" s="412"/>
      <c r="AD415" s="412"/>
      <c r="AE415" s="412"/>
      <c r="AF415" s="412"/>
      <c r="AG415" s="412"/>
      <c r="AH415" s="412"/>
      <c r="AI415" s="412"/>
      <c r="AJ415" s="412"/>
      <c r="AK415" s="412"/>
      <c r="AL415" s="412"/>
      <c r="AM415" s="306"/>
    </row>
    <row r="416" spans="1:39" ht="31" outlineLevel="1">
      <c r="A416" s="528">
        <v>5</v>
      </c>
      <c r="B416" s="428" t="s">
        <v>98</v>
      </c>
      <c r="C416" s="291" t="s">
        <v>25</v>
      </c>
      <c r="D416" s="295"/>
      <c r="E416" s="295"/>
      <c r="F416" s="295"/>
      <c r="G416" s="295"/>
      <c r="H416" s="295"/>
      <c r="I416" s="295"/>
      <c r="J416" s="295"/>
      <c r="K416" s="295"/>
      <c r="L416" s="295"/>
      <c r="M416" s="295"/>
      <c r="N416" s="291"/>
      <c r="O416" s="295"/>
      <c r="P416" s="295"/>
      <c r="Q416" s="295"/>
      <c r="R416" s="295"/>
      <c r="S416" s="295"/>
      <c r="T416" s="295"/>
      <c r="U416" s="295"/>
      <c r="V416" s="295"/>
      <c r="W416" s="295"/>
      <c r="X416" s="295"/>
      <c r="Y416" s="764"/>
      <c r="Z416" s="764"/>
      <c r="AA416" s="764"/>
      <c r="AB416" s="764"/>
      <c r="AC416" s="410"/>
      <c r="AD416" s="410"/>
      <c r="AE416" s="410"/>
      <c r="AF416" s="410"/>
      <c r="AG416" s="410"/>
      <c r="AH416" s="410"/>
      <c r="AI416" s="410"/>
      <c r="AJ416" s="410"/>
      <c r="AK416" s="410"/>
      <c r="AL416" s="410"/>
      <c r="AM416" s="296">
        <f>SUM(Y416:AL416)</f>
        <v>0</v>
      </c>
    </row>
    <row r="417" spans="1:39" ht="15.5" outlineLevel="1">
      <c r="A417" s="528"/>
      <c r="B417" s="431" t="s">
        <v>308</v>
      </c>
      <c r="C417" s="291" t="s">
        <v>163</v>
      </c>
      <c r="D417" s="295"/>
      <c r="E417" s="295" t="s">
        <v>718</v>
      </c>
      <c r="F417" s="295"/>
      <c r="G417" s="295"/>
      <c r="H417" s="295"/>
      <c r="I417" s="295"/>
      <c r="J417" s="295"/>
      <c r="K417" s="295"/>
      <c r="L417" s="295"/>
      <c r="M417" s="295"/>
      <c r="N417" s="468"/>
      <c r="O417" s="295"/>
      <c r="P417" s="295" t="s">
        <v>718</v>
      </c>
      <c r="Q417" s="295"/>
      <c r="R417" s="295"/>
      <c r="S417" s="295"/>
      <c r="T417" s="295"/>
      <c r="U417" s="295"/>
      <c r="V417" s="295"/>
      <c r="W417" s="295"/>
      <c r="X417" s="295"/>
      <c r="Y417" s="774">
        <f>Y416</f>
        <v>0</v>
      </c>
      <c r="Z417" s="774">
        <f t="shared" ref="Z417:AB417" si="976">Z416</f>
        <v>0</v>
      </c>
      <c r="AA417" s="774">
        <f t="shared" si="976"/>
        <v>0</v>
      </c>
      <c r="AB417" s="774">
        <f t="shared" si="976"/>
        <v>0</v>
      </c>
      <c r="AC417" s="411">
        <f t="shared" ref="AC417" si="977">AC416</f>
        <v>0</v>
      </c>
      <c r="AD417" s="411">
        <f t="shared" ref="AD417" si="978">AD416</f>
        <v>0</v>
      </c>
      <c r="AE417" s="411">
        <f t="shared" ref="AE417" si="979">AE416</f>
        <v>0</v>
      </c>
      <c r="AF417" s="411">
        <f t="shared" ref="AF417" si="980">AF416</f>
        <v>0</v>
      </c>
      <c r="AG417" s="411">
        <f t="shared" ref="AG417" si="981">AG416</f>
        <v>0</v>
      </c>
      <c r="AH417" s="411">
        <f t="shared" ref="AH417" si="982">AH416</f>
        <v>0</v>
      </c>
      <c r="AI417" s="411">
        <f t="shared" ref="AI417" si="983">AI416</f>
        <v>0</v>
      </c>
      <c r="AJ417" s="411">
        <f t="shared" ref="AJ417" si="984">AJ416</f>
        <v>0</v>
      </c>
      <c r="AK417" s="411">
        <f t="shared" ref="AK417" si="985">AK416</f>
        <v>0</v>
      </c>
      <c r="AL417" s="411">
        <f t="shared" ref="AL417" si="986">AL416</f>
        <v>0</v>
      </c>
      <c r="AM417" s="297"/>
    </row>
    <row r="418" spans="1:39" ht="15.5" outlineLevel="1">
      <c r="A418" s="528"/>
      <c r="B418" s="431"/>
      <c r="C418" s="291"/>
      <c r="D418" s="291"/>
      <c r="E418" s="762"/>
      <c r="F418" s="291"/>
      <c r="G418" s="291"/>
      <c r="H418" s="291"/>
      <c r="I418" s="291"/>
      <c r="J418" s="291"/>
      <c r="K418" s="291"/>
      <c r="L418" s="291"/>
      <c r="M418" s="291"/>
      <c r="N418" s="291"/>
      <c r="O418" s="291"/>
      <c r="P418" s="762"/>
      <c r="Q418" s="291"/>
      <c r="R418" s="291"/>
      <c r="S418" s="291"/>
      <c r="T418" s="291"/>
      <c r="U418" s="291"/>
      <c r="V418" s="291"/>
      <c r="W418" s="291"/>
      <c r="X418" s="291"/>
      <c r="Y418" s="765"/>
      <c r="Z418" s="766"/>
      <c r="AA418" s="766"/>
      <c r="AB418" s="766"/>
      <c r="AC418" s="423"/>
      <c r="AD418" s="423"/>
      <c r="AE418" s="423"/>
      <c r="AF418" s="423"/>
      <c r="AG418" s="423"/>
      <c r="AH418" s="423"/>
      <c r="AI418" s="423"/>
      <c r="AJ418" s="423"/>
      <c r="AK418" s="423"/>
      <c r="AL418" s="423"/>
      <c r="AM418" s="297"/>
    </row>
    <row r="419" spans="1:39" ht="15.5" outlineLevel="1">
      <c r="A419" s="528"/>
      <c r="B419" s="510" t="s">
        <v>497</v>
      </c>
      <c r="C419" s="289"/>
      <c r="D419" s="289"/>
      <c r="E419" s="782"/>
      <c r="F419" s="289"/>
      <c r="G419" s="289"/>
      <c r="H419" s="289"/>
      <c r="I419" s="289"/>
      <c r="J419" s="289"/>
      <c r="K419" s="289"/>
      <c r="L419" s="289"/>
      <c r="M419" s="289"/>
      <c r="N419" s="290"/>
      <c r="O419" s="289"/>
      <c r="P419" s="782"/>
      <c r="Q419" s="289"/>
      <c r="R419" s="289"/>
      <c r="S419" s="289"/>
      <c r="T419" s="289"/>
      <c r="U419" s="289"/>
      <c r="V419" s="289"/>
      <c r="W419" s="289"/>
      <c r="X419" s="289"/>
      <c r="Y419" s="767"/>
      <c r="Z419" s="767"/>
      <c r="AA419" s="767"/>
      <c r="AB419" s="767"/>
      <c r="AC419" s="414"/>
      <c r="AD419" s="414"/>
      <c r="AE419" s="414"/>
      <c r="AF419" s="414"/>
      <c r="AG419" s="414"/>
      <c r="AH419" s="414"/>
      <c r="AI419" s="414"/>
      <c r="AJ419" s="414"/>
      <c r="AK419" s="414"/>
      <c r="AL419" s="414"/>
      <c r="AM419" s="292"/>
    </row>
    <row r="420" spans="1:39" ht="15.5" outlineLevel="1">
      <c r="A420" s="528">
        <v>6</v>
      </c>
      <c r="B420" s="428" t="s">
        <v>99</v>
      </c>
      <c r="C420" s="291" t="s">
        <v>25</v>
      </c>
      <c r="D420" s="295"/>
      <c r="E420" s="295"/>
      <c r="F420" s="295"/>
      <c r="G420" s="295"/>
      <c r="H420" s="295"/>
      <c r="I420" s="295"/>
      <c r="J420" s="295"/>
      <c r="K420" s="295"/>
      <c r="L420" s="295"/>
      <c r="M420" s="295"/>
      <c r="N420" s="295">
        <v>12</v>
      </c>
      <c r="O420" s="295"/>
      <c r="P420" s="295"/>
      <c r="Q420" s="295"/>
      <c r="R420" s="295"/>
      <c r="S420" s="295"/>
      <c r="T420" s="295"/>
      <c r="U420" s="295"/>
      <c r="V420" s="295"/>
      <c r="W420" s="295"/>
      <c r="X420" s="295"/>
      <c r="Y420" s="768"/>
      <c r="Z420" s="764"/>
      <c r="AA420" s="764"/>
      <c r="AB420" s="764"/>
      <c r="AC420" s="410"/>
      <c r="AD420" s="410"/>
      <c r="AE420" s="410"/>
      <c r="AF420" s="415"/>
      <c r="AG420" s="415"/>
      <c r="AH420" s="415"/>
      <c r="AI420" s="415"/>
      <c r="AJ420" s="415"/>
      <c r="AK420" s="415"/>
      <c r="AL420" s="415"/>
      <c r="AM420" s="296">
        <f>SUM(Y420:AL420)</f>
        <v>0</v>
      </c>
    </row>
    <row r="421" spans="1:39" ht="15.5" outlineLevel="1">
      <c r="A421" s="528"/>
      <c r="B421" s="431" t="s">
        <v>308</v>
      </c>
      <c r="C421" s="291" t="s">
        <v>163</v>
      </c>
      <c r="D421" s="295"/>
      <c r="E421" s="295" t="s">
        <v>718</v>
      </c>
      <c r="F421" s="295"/>
      <c r="G421" s="295"/>
      <c r="H421" s="295"/>
      <c r="I421" s="295"/>
      <c r="J421" s="295"/>
      <c r="K421" s="295"/>
      <c r="L421" s="295"/>
      <c r="M421" s="295"/>
      <c r="N421" s="295">
        <f>N420</f>
        <v>12</v>
      </c>
      <c r="O421" s="295"/>
      <c r="P421" s="295" t="s">
        <v>718</v>
      </c>
      <c r="Q421" s="295"/>
      <c r="R421" s="295"/>
      <c r="S421" s="295"/>
      <c r="T421" s="295"/>
      <c r="U421" s="295"/>
      <c r="V421" s="295"/>
      <c r="W421" s="295"/>
      <c r="X421" s="295"/>
      <c r="Y421" s="774">
        <f>Y420</f>
        <v>0</v>
      </c>
      <c r="Z421" s="774">
        <f t="shared" ref="Z421:AB421" si="987">Z420</f>
        <v>0</v>
      </c>
      <c r="AA421" s="774">
        <f t="shared" si="987"/>
        <v>0</v>
      </c>
      <c r="AB421" s="774">
        <f t="shared" si="987"/>
        <v>0</v>
      </c>
      <c r="AC421" s="411">
        <f t="shared" ref="AC421" si="988">AC420</f>
        <v>0</v>
      </c>
      <c r="AD421" s="411">
        <f t="shared" ref="AD421" si="989">AD420</f>
        <v>0</v>
      </c>
      <c r="AE421" s="411">
        <f t="shared" ref="AE421" si="990">AE420</f>
        <v>0</v>
      </c>
      <c r="AF421" s="411">
        <f t="shared" ref="AF421" si="991">AF420</f>
        <v>0</v>
      </c>
      <c r="AG421" s="411">
        <f t="shared" ref="AG421" si="992">AG420</f>
        <v>0</v>
      </c>
      <c r="AH421" s="411">
        <f t="shared" ref="AH421" si="993">AH420</f>
        <v>0</v>
      </c>
      <c r="AI421" s="411">
        <f t="shared" ref="AI421" si="994">AI420</f>
        <v>0</v>
      </c>
      <c r="AJ421" s="411">
        <f t="shared" ref="AJ421" si="995">AJ420</f>
        <v>0</v>
      </c>
      <c r="AK421" s="411">
        <f t="shared" ref="AK421" si="996">AK420</f>
        <v>0</v>
      </c>
      <c r="AL421" s="411">
        <f t="shared" ref="AL421" si="997">AL420</f>
        <v>0</v>
      </c>
      <c r="AM421" s="311"/>
    </row>
    <row r="422" spans="1:39" ht="15.5" outlineLevel="1">
      <c r="A422" s="528"/>
      <c r="B422" s="522"/>
      <c r="C422" s="312"/>
      <c r="D422" s="291"/>
      <c r="E422" s="762"/>
      <c r="F422" s="291"/>
      <c r="G422" s="291"/>
      <c r="H422" s="291"/>
      <c r="I422" s="291"/>
      <c r="J422" s="291"/>
      <c r="K422" s="291"/>
      <c r="L422" s="291"/>
      <c r="M422" s="291"/>
      <c r="N422" s="291"/>
      <c r="O422" s="291"/>
      <c r="P422" s="762"/>
      <c r="Q422" s="291"/>
      <c r="R422" s="291"/>
      <c r="S422" s="291"/>
      <c r="T422" s="291"/>
      <c r="U422" s="291"/>
      <c r="V422" s="291"/>
      <c r="W422" s="291"/>
      <c r="X422" s="291"/>
      <c r="Y422" s="770"/>
      <c r="Z422" s="770"/>
      <c r="AA422" s="770"/>
      <c r="AB422" s="770"/>
      <c r="AC422" s="416"/>
      <c r="AD422" s="416"/>
      <c r="AE422" s="416"/>
      <c r="AF422" s="416"/>
      <c r="AG422" s="416"/>
      <c r="AH422" s="416"/>
      <c r="AI422" s="416"/>
      <c r="AJ422" s="416"/>
      <c r="AK422" s="416"/>
      <c r="AL422" s="416"/>
      <c r="AM422" s="313"/>
    </row>
    <row r="423" spans="1:39" ht="31" outlineLevel="1">
      <c r="A423" s="528">
        <v>7</v>
      </c>
      <c r="B423" s="428" t="s">
        <v>100</v>
      </c>
      <c r="C423" s="291" t="s">
        <v>25</v>
      </c>
      <c r="D423" s="295"/>
      <c r="E423" s="295" t="s">
        <v>718</v>
      </c>
      <c r="F423" s="295"/>
      <c r="G423" s="295"/>
      <c r="H423" s="295"/>
      <c r="I423" s="295"/>
      <c r="J423" s="295"/>
      <c r="K423" s="295"/>
      <c r="L423" s="295"/>
      <c r="M423" s="295"/>
      <c r="N423" s="295">
        <v>12</v>
      </c>
      <c r="O423" s="295"/>
      <c r="P423" s="295" t="s">
        <v>718</v>
      </c>
      <c r="Q423" s="295"/>
      <c r="R423" s="295"/>
      <c r="S423" s="295"/>
      <c r="T423" s="295"/>
      <c r="U423" s="295"/>
      <c r="V423" s="295"/>
      <c r="W423" s="295"/>
      <c r="X423" s="295"/>
      <c r="Y423" s="797"/>
      <c r="Z423" s="797"/>
      <c r="AA423" s="764"/>
      <c r="AB423" s="764"/>
      <c r="AC423" s="410"/>
      <c r="AD423" s="410"/>
      <c r="AE423" s="410"/>
      <c r="AF423" s="415"/>
      <c r="AG423" s="415"/>
      <c r="AH423" s="415"/>
      <c r="AI423" s="415"/>
      <c r="AJ423" s="415"/>
      <c r="AK423" s="415"/>
      <c r="AL423" s="415"/>
      <c r="AM423" s="296">
        <f>SUM(Y423:AL423)</f>
        <v>0</v>
      </c>
    </row>
    <row r="424" spans="1:39" ht="15.5" outlineLevel="1">
      <c r="A424" s="528"/>
      <c r="B424" s="431" t="s">
        <v>308</v>
      </c>
      <c r="C424" s="291" t="s">
        <v>163</v>
      </c>
      <c r="D424" s="295"/>
      <c r="E424" s="295" t="s">
        <v>718</v>
      </c>
      <c r="F424" s="295"/>
      <c r="G424" s="295"/>
      <c r="H424" s="295"/>
      <c r="I424" s="295"/>
      <c r="J424" s="295"/>
      <c r="K424" s="295"/>
      <c r="L424" s="295"/>
      <c r="M424" s="295"/>
      <c r="N424" s="295">
        <f>N423</f>
        <v>12</v>
      </c>
      <c r="O424" s="295"/>
      <c r="P424" s="295" t="s">
        <v>718</v>
      </c>
      <c r="Q424" s="295"/>
      <c r="R424" s="295"/>
      <c r="S424" s="295"/>
      <c r="T424" s="295"/>
      <c r="U424" s="295"/>
      <c r="V424" s="295"/>
      <c r="W424" s="295"/>
      <c r="X424" s="295"/>
      <c r="Y424" s="774">
        <f>Y423</f>
        <v>0</v>
      </c>
      <c r="Z424" s="774">
        <f>Z423</f>
        <v>0</v>
      </c>
      <c r="AA424" s="774">
        <f t="shared" ref="AA424:AB424" si="998">AA423</f>
        <v>0</v>
      </c>
      <c r="AB424" s="774">
        <f t="shared" si="998"/>
        <v>0</v>
      </c>
      <c r="AC424" s="411">
        <f t="shared" ref="AC424" si="999">AC423</f>
        <v>0</v>
      </c>
      <c r="AD424" s="411">
        <f t="shared" ref="AD424" si="1000">AD423</f>
        <v>0</v>
      </c>
      <c r="AE424" s="411">
        <f t="shared" ref="AE424" si="1001">AE423</f>
        <v>0</v>
      </c>
      <c r="AF424" s="411">
        <f t="shared" ref="AF424" si="1002">AF423</f>
        <v>0</v>
      </c>
      <c r="AG424" s="411">
        <f t="shared" ref="AG424" si="1003">AG423</f>
        <v>0</v>
      </c>
      <c r="AH424" s="411">
        <f t="shared" ref="AH424" si="1004">AH423</f>
        <v>0</v>
      </c>
      <c r="AI424" s="411">
        <f t="shared" ref="AI424" si="1005">AI423</f>
        <v>0</v>
      </c>
      <c r="AJ424" s="411">
        <f t="shared" ref="AJ424" si="1006">AJ423</f>
        <v>0</v>
      </c>
      <c r="AK424" s="411">
        <f t="shared" ref="AK424" si="1007">AK423</f>
        <v>0</v>
      </c>
      <c r="AL424" s="411">
        <f t="shared" ref="AL424" si="1008">AL423</f>
        <v>0</v>
      </c>
      <c r="AM424" s="311"/>
    </row>
    <row r="425" spans="1:39" ht="15.5" outlineLevel="1">
      <c r="A425" s="528"/>
      <c r="B425" s="523"/>
      <c r="C425" s="312"/>
      <c r="D425" s="291"/>
      <c r="E425" s="762"/>
      <c r="F425" s="291"/>
      <c r="G425" s="291"/>
      <c r="H425" s="291"/>
      <c r="I425" s="291"/>
      <c r="J425" s="291"/>
      <c r="K425" s="291"/>
      <c r="L425" s="291"/>
      <c r="M425" s="291"/>
      <c r="N425" s="291"/>
      <c r="O425" s="291"/>
      <c r="P425" s="762"/>
      <c r="Q425" s="291"/>
      <c r="R425" s="291"/>
      <c r="S425" s="291"/>
      <c r="T425" s="291"/>
      <c r="U425" s="291"/>
      <c r="V425" s="291"/>
      <c r="W425" s="291"/>
      <c r="X425" s="291"/>
      <c r="Y425" s="770"/>
      <c r="Z425" s="771"/>
      <c r="AA425" s="770"/>
      <c r="AB425" s="770"/>
      <c r="AC425" s="416"/>
      <c r="AD425" s="416"/>
      <c r="AE425" s="416"/>
      <c r="AF425" s="416"/>
      <c r="AG425" s="416"/>
      <c r="AH425" s="416"/>
      <c r="AI425" s="416"/>
      <c r="AJ425" s="416"/>
      <c r="AK425" s="416"/>
      <c r="AL425" s="416"/>
      <c r="AM425" s="313"/>
    </row>
    <row r="426" spans="1:39" ht="31" outlineLevel="1">
      <c r="A426" s="528">
        <v>8</v>
      </c>
      <c r="B426" s="428" t="s">
        <v>101</v>
      </c>
      <c r="C426" s="291" t="s">
        <v>25</v>
      </c>
      <c r="D426" s="295"/>
      <c r="E426" s="295" t="s">
        <v>718</v>
      </c>
      <c r="F426" s="295"/>
      <c r="G426" s="295"/>
      <c r="H426" s="295"/>
      <c r="I426" s="295"/>
      <c r="J426" s="295"/>
      <c r="K426" s="295"/>
      <c r="L426" s="295"/>
      <c r="M426" s="295"/>
      <c r="N426" s="295">
        <v>12</v>
      </c>
      <c r="O426" s="295"/>
      <c r="P426" s="295" t="s">
        <v>718</v>
      </c>
      <c r="Q426" s="295"/>
      <c r="R426" s="295"/>
      <c r="S426" s="295"/>
      <c r="T426" s="295"/>
      <c r="U426" s="295"/>
      <c r="V426" s="295"/>
      <c r="W426" s="295"/>
      <c r="X426" s="295"/>
      <c r="Y426" s="768"/>
      <c r="Z426" s="797"/>
      <c r="AA426" s="764"/>
      <c r="AB426" s="764"/>
      <c r="AC426" s="410"/>
      <c r="AD426" s="410"/>
      <c r="AE426" s="410"/>
      <c r="AF426" s="415"/>
      <c r="AG426" s="415"/>
      <c r="AH426" s="415"/>
      <c r="AI426" s="415"/>
      <c r="AJ426" s="415"/>
      <c r="AK426" s="415"/>
      <c r="AL426" s="415"/>
      <c r="AM426" s="296">
        <f>SUM(Y426:AL426)</f>
        <v>0</v>
      </c>
    </row>
    <row r="427" spans="1:39" ht="15.5" outlineLevel="1">
      <c r="A427" s="528"/>
      <c r="B427" s="431" t="s">
        <v>308</v>
      </c>
      <c r="C427" s="291" t="s">
        <v>163</v>
      </c>
      <c r="D427" s="295"/>
      <c r="E427" s="295" t="s">
        <v>718</v>
      </c>
      <c r="F427" s="295"/>
      <c r="G427" s="295"/>
      <c r="H427" s="295"/>
      <c r="I427" s="295"/>
      <c r="J427" s="295"/>
      <c r="K427" s="295"/>
      <c r="L427" s="295"/>
      <c r="M427" s="295"/>
      <c r="N427" s="295">
        <f>N426</f>
        <v>12</v>
      </c>
      <c r="O427" s="295"/>
      <c r="P427" s="295" t="s">
        <v>718</v>
      </c>
      <c r="Q427" s="295"/>
      <c r="R427" s="295"/>
      <c r="S427" s="295"/>
      <c r="T427" s="295"/>
      <c r="U427" s="295"/>
      <c r="V427" s="295"/>
      <c r="W427" s="295"/>
      <c r="X427" s="295"/>
      <c r="Y427" s="774">
        <f>Y426</f>
        <v>0</v>
      </c>
      <c r="Z427" s="774">
        <f t="shared" ref="Z427:AB427" si="1009">Z426</f>
        <v>0</v>
      </c>
      <c r="AA427" s="774">
        <f t="shared" si="1009"/>
        <v>0</v>
      </c>
      <c r="AB427" s="774">
        <f t="shared" si="1009"/>
        <v>0</v>
      </c>
      <c r="AC427" s="411">
        <f t="shared" ref="AC427" si="1010">AC426</f>
        <v>0</v>
      </c>
      <c r="AD427" s="411">
        <f t="shared" ref="AD427" si="1011">AD426</f>
        <v>0</v>
      </c>
      <c r="AE427" s="411">
        <f t="shared" ref="AE427" si="1012">AE426</f>
        <v>0</v>
      </c>
      <c r="AF427" s="411">
        <f t="shared" ref="AF427" si="1013">AF426</f>
        <v>0</v>
      </c>
      <c r="AG427" s="411">
        <f t="shared" ref="AG427" si="1014">AG426</f>
        <v>0</v>
      </c>
      <c r="AH427" s="411">
        <f t="shared" ref="AH427" si="1015">AH426</f>
        <v>0</v>
      </c>
      <c r="AI427" s="411">
        <f t="shared" ref="AI427" si="1016">AI426</f>
        <v>0</v>
      </c>
      <c r="AJ427" s="411">
        <f t="shared" ref="AJ427" si="1017">AJ426</f>
        <v>0</v>
      </c>
      <c r="AK427" s="411">
        <f t="shared" ref="AK427" si="1018">AK426</f>
        <v>0</v>
      </c>
      <c r="AL427" s="411">
        <f t="shared" ref="AL427" si="1019">AL426</f>
        <v>0</v>
      </c>
      <c r="AM427" s="311"/>
    </row>
    <row r="428" spans="1:39" ht="15.5" outlineLevel="1">
      <c r="A428" s="528"/>
      <c r="B428" s="523"/>
      <c r="C428" s="312"/>
      <c r="D428" s="316"/>
      <c r="E428" s="798"/>
      <c r="F428" s="316"/>
      <c r="G428" s="316"/>
      <c r="H428" s="316"/>
      <c r="I428" s="316"/>
      <c r="J428" s="316"/>
      <c r="K428" s="316"/>
      <c r="L428" s="316"/>
      <c r="M428" s="316"/>
      <c r="N428" s="291"/>
      <c r="O428" s="316"/>
      <c r="P428" s="798"/>
      <c r="Q428" s="316"/>
      <c r="R428" s="316"/>
      <c r="S428" s="316"/>
      <c r="T428" s="316"/>
      <c r="U428" s="316"/>
      <c r="V428" s="316"/>
      <c r="W428" s="316"/>
      <c r="X428" s="316"/>
      <c r="Y428" s="770"/>
      <c r="Z428" s="771"/>
      <c r="AA428" s="770"/>
      <c r="AB428" s="770"/>
      <c r="AC428" s="416"/>
      <c r="AD428" s="416"/>
      <c r="AE428" s="416"/>
      <c r="AF428" s="416"/>
      <c r="AG428" s="416"/>
      <c r="AH428" s="416"/>
      <c r="AI428" s="416"/>
      <c r="AJ428" s="416"/>
      <c r="AK428" s="416"/>
      <c r="AL428" s="416"/>
      <c r="AM428" s="313"/>
    </row>
    <row r="429" spans="1:39" ht="31" outlineLevel="1">
      <c r="A429" s="528">
        <v>9</v>
      </c>
      <c r="B429" s="428" t="s">
        <v>102</v>
      </c>
      <c r="C429" s="291" t="s">
        <v>25</v>
      </c>
      <c r="D429" s="295"/>
      <c r="E429" s="295"/>
      <c r="F429" s="295"/>
      <c r="G429" s="295"/>
      <c r="H429" s="295"/>
      <c r="I429" s="295"/>
      <c r="J429" s="295"/>
      <c r="K429" s="295"/>
      <c r="L429" s="295"/>
      <c r="M429" s="295"/>
      <c r="N429" s="295">
        <v>12</v>
      </c>
      <c r="O429" s="295"/>
      <c r="P429" s="295"/>
      <c r="Q429" s="295"/>
      <c r="R429" s="295"/>
      <c r="S429" s="295"/>
      <c r="T429" s="295"/>
      <c r="U429" s="295"/>
      <c r="V429" s="295"/>
      <c r="W429" s="295"/>
      <c r="X429" s="295"/>
      <c r="Y429" s="768"/>
      <c r="Z429" s="764"/>
      <c r="AA429" s="764"/>
      <c r="AB429" s="764"/>
      <c r="AC429" s="410"/>
      <c r="AD429" s="410"/>
      <c r="AE429" s="410"/>
      <c r="AF429" s="415"/>
      <c r="AG429" s="415"/>
      <c r="AH429" s="415"/>
      <c r="AI429" s="415"/>
      <c r="AJ429" s="415"/>
      <c r="AK429" s="415"/>
      <c r="AL429" s="415"/>
      <c r="AM429" s="296">
        <f>SUM(Y429:AL429)</f>
        <v>0</v>
      </c>
    </row>
    <row r="430" spans="1:39" ht="15.5" outlineLevel="1">
      <c r="A430" s="528"/>
      <c r="B430" s="431" t="s">
        <v>308</v>
      </c>
      <c r="C430" s="291" t="s">
        <v>163</v>
      </c>
      <c r="D430" s="295"/>
      <c r="E430" s="295"/>
      <c r="F430" s="295"/>
      <c r="G430" s="295"/>
      <c r="H430" s="295"/>
      <c r="I430" s="295"/>
      <c r="J430" s="295"/>
      <c r="K430" s="295"/>
      <c r="L430" s="295"/>
      <c r="M430" s="295"/>
      <c r="N430" s="295">
        <f>N429</f>
        <v>12</v>
      </c>
      <c r="O430" s="295"/>
      <c r="P430" s="295"/>
      <c r="Q430" s="295"/>
      <c r="R430" s="295"/>
      <c r="S430" s="295"/>
      <c r="T430" s="295"/>
      <c r="U430" s="295"/>
      <c r="V430" s="295"/>
      <c r="W430" s="295"/>
      <c r="X430" s="295"/>
      <c r="Y430" s="774">
        <f>Y429</f>
        <v>0</v>
      </c>
      <c r="Z430" s="774">
        <f t="shared" ref="Z430:AB430" si="1020">Z429</f>
        <v>0</v>
      </c>
      <c r="AA430" s="774">
        <f t="shared" si="1020"/>
        <v>0</v>
      </c>
      <c r="AB430" s="774">
        <f t="shared" si="1020"/>
        <v>0</v>
      </c>
      <c r="AC430" s="411">
        <f t="shared" ref="AC430" si="1021">AC429</f>
        <v>0</v>
      </c>
      <c r="AD430" s="411">
        <f t="shared" ref="AD430" si="1022">AD429</f>
        <v>0</v>
      </c>
      <c r="AE430" s="411">
        <f t="shared" ref="AE430" si="1023">AE429</f>
        <v>0</v>
      </c>
      <c r="AF430" s="411">
        <f t="shared" ref="AF430" si="1024">AF429</f>
        <v>0</v>
      </c>
      <c r="AG430" s="411">
        <f t="shared" ref="AG430" si="1025">AG429</f>
        <v>0</v>
      </c>
      <c r="AH430" s="411">
        <f t="shared" ref="AH430" si="1026">AH429</f>
        <v>0</v>
      </c>
      <c r="AI430" s="411">
        <f t="shared" ref="AI430" si="1027">AI429</f>
        <v>0</v>
      </c>
      <c r="AJ430" s="411">
        <f t="shared" ref="AJ430" si="1028">AJ429</f>
        <v>0</v>
      </c>
      <c r="AK430" s="411">
        <f t="shared" ref="AK430" si="1029">AK429</f>
        <v>0</v>
      </c>
      <c r="AL430" s="411">
        <f t="shared" ref="AL430" si="1030">AL429</f>
        <v>0</v>
      </c>
      <c r="AM430" s="311"/>
    </row>
    <row r="431" spans="1:39" ht="15.5" outlineLevel="1">
      <c r="A431" s="528"/>
      <c r="B431" s="523"/>
      <c r="C431" s="312"/>
      <c r="D431" s="316"/>
      <c r="E431" s="798"/>
      <c r="F431" s="316"/>
      <c r="G431" s="316"/>
      <c r="H431" s="316"/>
      <c r="I431" s="316"/>
      <c r="J431" s="316"/>
      <c r="K431" s="316"/>
      <c r="L431" s="316"/>
      <c r="M431" s="316"/>
      <c r="N431" s="291"/>
      <c r="O431" s="316"/>
      <c r="P431" s="798"/>
      <c r="Q431" s="316"/>
      <c r="R431" s="316"/>
      <c r="S431" s="316"/>
      <c r="T431" s="316"/>
      <c r="U431" s="316"/>
      <c r="V431" s="316"/>
      <c r="W431" s="316"/>
      <c r="X431" s="316"/>
      <c r="Y431" s="770"/>
      <c r="Z431" s="770"/>
      <c r="AA431" s="770"/>
      <c r="AB431" s="770"/>
      <c r="AC431" s="416"/>
      <c r="AD431" s="416"/>
      <c r="AE431" s="416"/>
      <c r="AF431" s="416"/>
      <c r="AG431" s="416"/>
      <c r="AH431" s="416"/>
      <c r="AI431" s="416"/>
      <c r="AJ431" s="416"/>
      <c r="AK431" s="416"/>
      <c r="AL431" s="416"/>
      <c r="AM431" s="313"/>
    </row>
    <row r="432" spans="1:39" ht="31" outlineLevel="1">
      <c r="A432" s="528">
        <v>10</v>
      </c>
      <c r="B432" s="428" t="s">
        <v>103</v>
      </c>
      <c r="C432" s="291" t="s">
        <v>25</v>
      </c>
      <c r="D432" s="295"/>
      <c r="E432" s="295"/>
      <c r="F432" s="295"/>
      <c r="G432" s="295"/>
      <c r="H432" s="295"/>
      <c r="I432" s="295"/>
      <c r="J432" s="295"/>
      <c r="K432" s="295"/>
      <c r="L432" s="295"/>
      <c r="M432" s="295"/>
      <c r="N432" s="295">
        <v>3</v>
      </c>
      <c r="O432" s="295"/>
      <c r="P432" s="295"/>
      <c r="Q432" s="295"/>
      <c r="R432" s="295"/>
      <c r="S432" s="295"/>
      <c r="T432" s="295"/>
      <c r="U432" s="295"/>
      <c r="V432" s="295"/>
      <c r="W432" s="295"/>
      <c r="X432" s="295"/>
      <c r="Y432" s="768"/>
      <c r="Z432" s="764"/>
      <c r="AA432" s="764"/>
      <c r="AB432" s="764"/>
      <c r="AC432" s="410"/>
      <c r="AD432" s="410"/>
      <c r="AE432" s="410"/>
      <c r="AF432" s="415"/>
      <c r="AG432" s="415"/>
      <c r="AH432" s="415"/>
      <c r="AI432" s="415"/>
      <c r="AJ432" s="415"/>
      <c r="AK432" s="415"/>
      <c r="AL432" s="415"/>
      <c r="AM432" s="296">
        <f>SUM(Y432:AL432)</f>
        <v>0</v>
      </c>
    </row>
    <row r="433" spans="1:40" ht="15.5" outlineLevel="1">
      <c r="A433" s="528"/>
      <c r="B433" s="431" t="s">
        <v>308</v>
      </c>
      <c r="C433" s="291" t="s">
        <v>163</v>
      </c>
      <c r="D433" s="295"/>
      <c r="E433" s="295"/>
      <c r="F433" s="295"/>
      <c r="G433" s="295"/>
      <c r="H433" s="295"/>
      <c r="I433" s="295"/>
      <c r="J433" s="295"/>
      <c r="K433" s="295"/>
      <c r="L433" s="295"/>
      <c r="M433" s="295"/>
      <c r="N433" s="295">
        <f>N432</f>
        <v>3</v>
      </c>
      <c r="O433" s="295"/>
      <c r="P433" s="295"/>
      <c r="Q433" s="295"/>
      <c r="R433" s="295"/>
      <c r="S433" s="295"/>
      <c r="T433" s="295"/>
      <c r="U433" s="295"/>
      <c r="V433" s="295"/>
      <c r="W433" s="295"/>
      <c r="X433" s="295"/>
      <c r="Y433" s="774">
        <f>Y432</f>
        <v>0</v>
      </c>
      <c r="Z433" s="774">
        <f t="shared" ref="Z433:AB433" si="1031">Z432</f>
        <v>0</v>
      </c>
      <c r="AA433" s="774">
        <f t="shared" si="1031"/>
        <v>0</v>
      </c>
      <c r="AB433" s="774">
        <f t="shared" si="1031"/>
        <v>0</v>
      </c>
      <c r="AC433" s="411">
        <f t="shared" ref="AC433" si="1032">AC432</f>
        <v>0</v>
      </c>
      <c r="AD433" s="411">
        <f t="shared" ref="AD433" si="1033">AD432</f>
        <v>0</v>
      </c>
      <c r="AE433" s="411">
        <f t="shared" ref="AE433" si="1034">AE432</f>
        <v>0</v>
      </c>
      <c r="AF433" s="411">
        <f t="shared" ref="AF433" si="1035">AF432</f>
        <v>0</v>
      </c>
      <c r="AG433" s="411">
        <f t="shared" ref="AG433" si="1036">AG432</f>
        <v>0</v>
      </c>
      <c r="AH433" s="411">
        <f t="shared" ref="AH433" si="1037">AH432</f>
        <v>0</v>
      </c>
      <c r="AI433" s="411">
        <f t="shared" ref="AI433" si="1038">AI432</f>
        <v>0</v>
      </c>
      <c r="AJ433" s="411">
        <f t="shared" ref="AJ433" si="1039">AJ432</f>
        <v>0</v>
      </c>
      <c r="AK433" s="411">
        <f t="shared" ref="AK433" si="1040">AK432</f>
        <v>0</v>
      </c>
      <c r="AL433" s="411">
        <f t="shared" ref="AL433" si="1041">AL432</f>
        <v>0</v>
      </c>
      <c r="AM433" s="311"/>
    </row>
    <row r="434" spans="1:40" ht="15.5" outlineLevel="1">
      <c r="A434" s="528"/>
      <c r="B434" s="523"/>
      <c r="C434" s="312"/>
      <c r="D434" s="316"/>
      <c r="E434" s="798"/>
      <c r="F434" s="316"/>
      <c r="G434" s="316"/>
      <c r="H434" s="316"/>
      <c r="I434" s="316"/>
      <c r="J434" s="316"/>
      <c r="K434" s="316"/>
      <c r="L434" s="316"/>
      <c r="M434" s="316"/>
      <c r="N434" s="291"/>
      <c r="O434" s="316"/>
      <c r="P434" s="798"/>
      <c r="Q434" s="316"/>
      <c r="R434" s="316"/>
      <c r="S434" s="316"/>
      <c r="T434" s="316"/>
      <c r="U434" s="316"/>
      <c r="V434" s="316"/>
      <c r="W434" s="316"/>
      <c r="X434" s="316"/>
      <c r="Y434" s="770"/>
      <c r="Z434" s="771"/>
      <c r="AA434" s="770"/>
      <c r="AB434" s="770"/>
      <c r="AC434" s="416"/>
      <c r="AD434" s="416"/>
      <c r="AE434" s="416"/>
      <c r="AF434" s="416"/>
      <c r="AG434" s="416"/>
      <c r="AH434" s="416"/>
      <c r="AI434" s="416"/>
      <c r="AJ434" s="416"/>
      <c r="AK434" s="416"/>
      <c r="AL434" s="416"/>
      <c r="AM434" s="313"/>
    </row>
    <row r="435" spans="1:40" ht="15.5" outlineLevel="1">
      <c r="A435" s="528"/>
      <c r="B435" s="500" t="s">
        <v>10</v>
      </c>
      <c r="C435" s="289"/>
      <c r="D435" s="289"/>
      <c r="E435" s="782"/>
      <c r="F435" s="289"/>
      <c r="G435" s="289"/>
      <c r="H435" s="289"/>
      <c r="I435" s="289"/>
      <c r="J435" s="289"/>
      <c r="K435" s="289"/>
      <c r="L435" s="289"/>
      <c r="M435" s="289"/>
      <c r="N435" s="290"/>
      <c r="O435" s="289"/>
      <c r="P435" s="782"/>
      <c r="Q435" s="289"/>
      <c r="R435" s="289"/>
      <c r="S435" s="289"/>
      <c r="T435" s="289"/>
      <c r="U435" s="289"/>
      <c r="V435" s="289"/>
      <c r="W435" s="289"/>
      <c r="X435" s="289"/>
      <c r="Y435" s="767"/>
      <c r="Z435" s="767"/>
      <c r="AA435" s="767"/>
      <c r="AB435" s="767"/>
      <c r="AC435" s="414"/>
      <c r="AD435" s="414"/>
      <c r="AE435" s="414"/>
      <c r="AF435" s="414"/>
      <c r="AG435" s="414"/>
      <c r="AH435" s="414"/>
      <c r="AI435" s="414"/>
      <c r="AJ435" s="414"/>
      <c r="AK435" s="414"/>
      <c r="AL435" s="414"/>
      <c r="AM435" s="292"/>
    </row>
    <row r="436" spans="1:40" ht="31" outlineLevel="1">
      <c r="A436" s="528">
        <v>11</v>
      </c>
      <c r="B436" s="428" t="s">
        <v>104</v>
      </c>
      <c r="C436" s="291" t="s">
        <v>25</v>
      </c>
      <c r="D436" s="295"/>
      <c r="E436" s="295"/>
      <c r="F436" s="295"/>
      <c r="G436" s="295"/>
      <c r="H436" s="295"/>
      <c r="I436" s="295"/>
      <c r="J436" s="295"/>
      <c r="K436" s="295"/>
      <c r="L436" s="295"/>
      <c r="M436" s="295"/>
      <c r="N436" s="295">
        <v>12</v>
      </c>
      <c r="O436" s="295"/>
      <c r="P436" s="295"/>
      <c r="Q436" s="295"/>
      <c r="R436" s="295"/>
      <c r="S436" s="295"/>
      <c r="T436" s="295"/>
      <c r="U436" s="295"/>
      <c r="V436" s="295"/>
      <c r="W436" s="295"/>
      <c r="X436" s="295"/>
      <c r="Y436" s="772"/>
      <c r="Z436" s="764"/>
      <c r="AA436" s="764"/>
      <c r="AB436" s="764"/>
      <c r="AC436" s="410"/>
      <c r="AD436" s="410"/>
      <c r="AE436" s="410"/>
      <c r="AF436" s="415"/>
      <c r="AG436" s="415"/>
      <c r="AH436" s="415"/>
      <c r="AI436" s="415"/>
      <c r="AJ436" s="415"/>
      <c r="AK436" s="415"/>
      <c r="AL436" s="415"/>
      <c r="AM436" s="296">
        <f>SUM(Y436:AL436)</f>
        <v>0</v>
      </c>
    </row>
    <row r="437" spans="1:40" ht="15.5" outlineLevel="1">
      <c r="A437" s="528"/>
      <c r="B437" s="431" t="s">
        <v>308</v>
      </c>
      <c r="C437" s="291" t="s">
        <v>163</v>
      </c>
      <c r="D437" s="295"/>
      <c r="E437" s="295"/>
      <c r="F437" s="295"/>
      <c r="G437" s="295"/>
      <c r="H437" s="295"/>
      <c r="I437" s="295"/>
      <c r="J437" s="295"/>
      <c r="K437" s="295"/>
      <c r="L437" s="295"/>
      <c r="M437" s="295"/>
      <c r="N437" s="295">
        <f>N436</f>
        <v>12</v>
      </c>
      <c r="O437" s="295"/>
      <c r="P437" s="295"/>
      <c r="Q437" s="295"/>
      <c r="R437" s="295"/>
      <c r="S437" s="295"/>
      <c r="T437" s="295"/>
      <c r="U437" s="295"/>
      <c r="V437" s="295"/>
      <c r="W437" s="295"/>
      <c r="X437" s="295"/>
      <c r="Y437" s="774">
        <f>Y436</f>
        <v>0</v>
      </c>
      <c r="Z437" s="774">
        <f t="shared" ref="Z437:AB437" si="1042">Z436</f>
        <v>0</v>
      </c>
      <c r="AA437" s="774">
        <f t="shared" si="1042"/>
        <v>0</v>
      </c>
      <c r="AB437" s="774">
        <f t="shared" si="1042"/>
        <v>0</v>
      </c>
      <c r="AC437" s="411">
        <f t="shared" ref="AC437" si="1043">AC436</f>
        <v>0</v>
      </c>
      <c r="AD437" s="411">
        <f t="shared" ref="AD437" si="1044">AD436</f>
        <v>0</v>
      </c>
      <c r="AE437" s="411">
        <f t="shared" ref="AE437" si="1045">AE436</f>
        <v>0</v>
      </c>
      <c r="AF437" s="411">
        <f t="shared" ref="AF437" si="1046">AF436</f>
        <v>0</v>
      </c>
      <c r="AG437" s="411">
        <f t="shared" ref="AG437" si="1047">AG436</f>
        <v>0</v>
      </c>
      <c r="AH437" s="411">
        <f t="shared" ref="AH437" si="1048">AH436</f>
        <v>0</v>
      </c>
      <c r="AI437" s="411">
        <f t="shared" ref="AI437" si="1049">AI436</f>
        <v>0</v>
      </c>
      <c r="AJ437" s="411">
        <f t="shared" ref="AJ437" si="1050">AJ436</f>
        <v>0</v>
      </c>
      <c r="AK437" s="411">
        <f t="shared" ref="AK437" si="1051">AK436</f>
        <v>0</v>
      </c>
      <c r="AL437" s="411">
        <f t="shared" ref="AL437" si="1052">AL436</f>
        <v>0</v>
      </c>
      <c r="AM437" s="297"/>
    </row>
    <row r="438" spans="1:40" ht="15.5" outlineLevel="1">
      <c r="A438" s="528"/>
      <c r="B438" s="524"/>
      <c r="C438" s="305"/>
      <c r="D438" s="291"/>
      <c r="E438" s="762"/>
      <c r="F438" s="291"/>
      <c r="G438" s="291"/>
      <c r="H438" s="291"/>
      <c r="I438" s="291"/>
      <c r="J438" s="291"/>
      <c r="K438" s="291"/>
      <c r="L438" s="291"/>
      <c r="M438" s="291"/>
      <c r="N438" s="291"/>
      <c r="O438" s="291"/>
      <c r="P438" s="762"/>
      <c r="Q438" s="291"/>
      <c r="R438" s="291"/>
      <c r="S438" s="291"/>
      <c r="T438" s="291"/>
      <c r="U438" s="291"/>
      <c r="V438" s="291"/>
      <c r="W438" s="291"/>
      <c r="X438" s="291"/>
      <c r="Y438" s="773"/>
      <c r="Z438" s="766"/>
      <c r="AA438" s="766"/>
      <c r="AB438" s="766"/>
      <c r="AC438" s="421"/>
      <c r="AD438" s="421"/>
      <c r="AE438" s="421"/>
      <c r="AF438" s="421"/>
      <c r="AG438" s="421"/>
      <c r="AH438" s="421"/>
      <c r="AI438" s="421"/>
      <c r="AJ438" s="421"/>
      <c r="AK438" s="421"/>
      <c r="AL438" s="421"/>
      <c r="AM438" s="306"/>
    </row>
    <row r="439" spans="1:40" ht="31" outlineLevel="1">
      <c r="A439" s="528">
        <v>12</v>
      </c>
      <c r="B439" s="428" t="s">
        <v>105</v>
      </c>
      <c r="C439" s="291" t="s">
        <v>25</v>
      </c>
      <c r="D439" s="295"/>
      <c r="E439" s="295"/>
      <c r="F439" s="295"/>
      <c r="G439" s="295"/>
      <c r="H439" s="295"/>
      <c r="I439" s="295"/>
      <c r="J439" s="295"/>
      <c r="K439" s="295"/>
      <c r="L439" s="295"/>
      <c r="M439" s="295"/>
      <c r="N439" s="295">
        <v>12</v>
      </c>
      <c r="O439" s="295"/>
      <c r="P439" s="295"/>
      <c r="Q439" s="295"/>
      <c r="R439" s="295"/>
      <c r="S439" s="295"/>
      <c r="T439" s="295"/>
      <c r="U439" s="295"/>
      <c r="V439" s="295"/>
      <c r="W439" s="295"/>
      <c r="X439" s="295"/>
      <c r="Y439" s="764"/>
      <c r="Z439" s="764"/>
      <c r="AA439" s="764"/>
      <c r="AB439" s="764"/>
      <c r="AC439" s="410"/>
      <c r="AD439" s="410"/>
      <c r="AE439" s="410"/>
      <c r="AF439" s="415"/>
      <c r="AG439" s="415"/>
      <c r="AH439" s="415"/>
      <c r="AI439" s="415"/>
      <c r="AJ439" s="415"/>
      <c r="AK439" s="415"/>
      <c r="AL439" s="415"/>
      <c r="AM439" s="296">
        <f>SUM(Y439:AL439)</f>
        <v>0</v>
      </c>
    </row>
    <row r="440" spans="1:40" ht="15.5" outlineLevel="1">
      <c r="A440" s="528"/>
      <c r="B440" s="431" t="s">
        <v>308</v>
      </c>
      <c r="C440" s="291" t="s">
        <v>163</v>
      </c>
      <c r="D440" s="295"/>
      <c r="E440" s="295" t="s">
        <v>718</v>
      </c>
      <c r="F440" s="295"/>
      <c r="G440" s="295"/>
      <c r="H440" s="295"/>
      <c r="I440" s="295"/>
      <c r="J440" s="295"/>
      <c r="K440" s="295"/>
      <c r="L440" s="295"/>
      <c r="M440" s="295"/>
      <c r="N440" s="295">
        <f>N439</f>
        <v>12</v>
      </c>
      <c r="O440" s="295"/>
      <c r="P440" s="295"/>
      <c r="Q440" s="295"/>
      <c r="R440" s="295"/>
      <c r="S440" s="295"/>
      <c r="T440" s="295"/>
      <c r="U440" s="295"/>
      <c r="V440" s="295"/>
      <c r="W440" s="295"/>
      <c r="X440" s="295"/>
      <c r="Y440" s="774">
        <f>Y439</f>
        <v>0</v>
      </c>
      <c r="Z440" s="774">
        <f t="shared" ref="Z440:AB440" si="1053">Z439</f>
        <v>0</v>
      </c>
      <c r="AA440" s="774">
        <f t="shared" si="1053"/>
        <v>0</v>
      </c>
      <c r="AB440" s="774">
        <f t="shared" si="1053"/>
        <v>0</v>
      </c>
      <c r="AC440" s="411">
        <f t="shared" ref="AC440" si="1054">AC439</f>
        <v>0</v>
      </c>
      <c r="AD440" s="411">
        <f t="shared" ref="AD440" si="1055">AD439</f>
        <v>0</v>
      </c>
      <c r="AE440" s="411">
        <f t="shared" ref="AE440" si="1056">AE439</f>
        <v>0</v>
      </c>
      <c r="AF440" s="411">
        <f t="shared" ref="AF440" si="1057">AF439</f>
        <v>0</v>
      </c>
      <c r="AG440" s="411">
        <f t="shared" ref="AG440" si="1058">AG439</f>
        <v>0</v>
      </c>
      <c r="AH440" s="411">
        <f t="shared" ref="AH440" si="1059">AH439</f>
        <v>0</v>
      </c>
      <c r="AI440" s="411">
        <f t="shared" ref="AI440" si="1060">AI439</f>
        <v>0</v>
      </c>
      <c r="AJ440" s="411">
        <f t="shared" ref="AJ440" si="1061">AJ439</f>
        <v>0</v>
      </c>
      <c r="AK440" s="411">
        <f t="shared" ref="AK440" si="1062">AK439</f>
        <v>0</v>
      </c>
      <c r="AL440" s="411">
        <f t="shared" ref="AL440" si="1063">AL439</f>
        <v>0</v>
      </c>
      <c r="AM440" s="297"/>
    </row>
    <row r="441" spans="1:40" ht="15.5" outlineLevel="1">
      <c r="A441" s="528"/>
      <c r="B441" s="524"/>
      <c r="C441" s="305"/>
      <c r="D441" s="291"/>
      <c r="E441" s="762"/>
      <c r="F441" s="291"/>
      <c r="G441" s="291"/>
      <c r="H441" s="291"/>
      <c r="I441" s="291"/>
      <c r="J441" s="291"/>
      <c r="K441" s="291"/>
      <c r="L441" s="291"/>
      <c r="M441" s="291"/>
      <c r="N441" s="291"/>
      <c r="O441" s="291"/>
      <c r="P441" s="762"/>
      <c r="Q441" s="291"/>
      <c r="R441" s="291"/>
      <c r="S441" s="291"/>
      <c r="T441" s="291"/>
      <c r="U441" s="291"/>
      <c r="V441" s="291"/>
      <c r="W441" s="291"/>
      <c r="X441" s="291"/>
      <c r="Y441" s="765"/>
      <c r="Z441" s="765"/>
      <c r="AA441" s="773"/>
      <c r="AB441" s="773"/>
      <c r="AC441" s="412"/>
      <c r="AD441" s="412"/>
      <c r="AE441" s="412"/>
      <c r="AF441" s="412"/>
      <c r="AG441" s="412"/>
      <c r="AH441" s="412"/>
      <c r="AI441" s="412"/>
      <c r="AJ441" s="412"/>
      <c r="AK441" s="412"/>
      <c r="AL441" s="412"/>
      <c r="AM441" s="306"/>
    </row>
    <row r="442" spans="1:40" ht="31" outlineLevel="1">
      <c r="A442" s="528">
        <v>13</v>
      </c>
      <c r="B442" s="428" t="s">
        <v>106</v>
      </c>
      <c r="C442" s="291" t="s">
        <v>25</v>
      </c>
      <c r="D442" s="295"/>
      <c r="E442" s="295">
        <v>8841</v>
      </c>
      <c r="F442" s="295"/>
      <c r="G442" s="295"/>
      <c r="H442" s="295"/>
      <c r="I442" s="295"/>
      <c r="J442" s="295"/>
      <c r="K442" s="295"/>
      <c r="L442" s="295"/>
      <c r="M442" s="295"/>
      <c r="N442" s="295">
        <v>12</v>
      </c>
      <c r="O442" s="295"/>
      <c r="P442" s="295"/>
      <c r="Q442" s="295"/>
      <c r="R442" s="295"/>
      <c r="S442" s="295"/>
      <c r="T442" s="295"/>
      <c r="U442" s="295"/>
      <c r="V442" s="295"/>
      <c r="W442" s="295"/>
      <c r="X442" s="295"/>
      <c r="Y442" s="764"/>
      <c r="Z442" s="764"/>
      <c r="AA442" s="764">
        <v>1</v>
      </c>
      <c r="AB442" s="764"/>
      <c r="AC442" s="410"/>
      <c r="AD442" s="410"/>
      <c r="AE442" s="410"/>
      <c r="AF442" s="415"/>
      <c r="AG442" s="415"/>
      <c r="AH442" s="415"/>
      <c r="AI442" s="415"/>
      <c r="AJ442" s="415"/>
      <c r="AK442" s="415"/>
      <c r="AL442" s="415"/>
      <c r="AM442" s="296">
        <f>SUM(Y442:AL442)</f>
        <v>1</v>
      </c>
    </row>
    <row r="443" spans="1:40" ht="15.5" outlineLevel="1">
      <c r="A443" s="528"/>
      <c r="B443" s="431" t="s">
        <v>308</v>
      </c>
      <c r="C443" s="291" t="s">
        <v>163</v>
      </c>
      <c r="D443" s="295"/>
      <c r="E443" s="295">
        <v>631244.08459999994</v>
      </c>
      <c r="F443" s="295"/>
      <c r="G443" s="295"/>
      <c r="H443" s="295"/>
      <c r="I443" s="295"/>
      <c r="J443" s="295"/>
      <c r="K443" s="295"/>
      <c r="L443" s="295"/>
      <c r="M443" s="295"/>
      <c r="N443" s="295">
        <f>N442</f>
        <v>12</v>
      </c>
      <c r="O443" s="295"/>
      <c r="P443" s="295">
        <v>132</v>
      </c>
      <c r="Q443" s="295"/>
      <c r="R443" s="295"/>
      <c r="S443" s="295"/>
      <c r="T443" s="295"/>
      <c r="U443" s="295"/>
      <c r="V443" s="295"/>
      <c r="W443" s="295"/>
      <c r="X443" s="295"/>
      <c r="Y443" s="774">
        <f>Y442</f>
        <v>0</v>
      </c>
      <c r="Z443" s="774">
        <f t="shared" ref="Z443:AB443" si="1064">Z442</f>
        <v>0</v>
      </c>
      <c r="AA443" s="774">
        <f t="shared" si="1064"/>
        <v>1</v>
      </c>
      <c r="AB443" s="774">
        <f t="shared" si="1064"/>
        <v>0</v>
      </c>
      <c r="AC443" s="411">
        <f t="shared" ref="AC443" si="1065">AC442</f>
        <v>0</v>
      </c>
      <c r="AD443" s="411">
        <f t="shared" ref="AD443" si="1066">AD442</f>
        <v>0</v>
      </c>
      <c r="AE443" s="411">
        <f t="shared" ref="AE443" si="1067">AE442</f>
        <v>0</v>
      </c>
      <c r="AF443" s="411">
        <f t="shared" ref="AF443" si="1068">AF442</f>
        <v>0</v>
      </c>
      <c r="AG443" s="411">
        <f t="shared" ref="AG443" si="1069">AG442</f>
        <v>0</v>
      </c>
      <c r="AH443" s="411">
        <f t="shared" ref="AH443" si="1070">AH442</f>
        <v>0</v>
      </c>
      <c r="AI443" s="411">
        <f t="shared" ref="AI443" si="1071">AI442</f>
        <v>0</v>
      </c>
      <c r="AJ443" s="411">
        <f t="shared" ref="AJ443" si="1072">AJ442</f>
        <v>0</v>
      </c>
      <c r="AK443" s="411">
        <f t="shared" ref="AK443" si="1073">AK442</f>
        <v>0</v>
      </c>
      <c r="AL443" s="411">
        <f t="shared" ref="AL443" si="1074">AL442</f>
        <v>0</v>
      </c>
      <c r="AM443" s="306"/>
    </row>
    <row r="444" spans="1:40" ht="15.5" outlineLevel="1">
      <c r="A444" s="528"/>
      <c r="B444" s="524"/>
      <c r="C444" s="305"/>
      <c r="D444" s="291"/>
      <c r="E444" s="762"/>
      <c r="F444" s="291"/>
      <c r="G444" s="291"/>
      <c r="H444" s="291"/>
      <c r="I444" s="291"/>
      <c r="J444" s="291"/>
      <c r="K444" s="291"/>
      <c r="L444" s="291"/>
      <c r="M444" s="291"/>
      <c r="N444" s="291"/>
      <c r="O444" s="291"/>
      <c r="P444" s="762"/>
      <c r="Q444" s="291"/>
      <c r="R444" s="291"/>
      <c r="S444" s="291"/>
      <c r="T444" s="291"/>
      <c r="U444" s="291"/>
      <c r="V444" s="291"/>
      <c r="W444" s="291"/>
      <c r="X444" s="291"/>
      <c r="Y444" s="773"/>
      <c r="Z444" s="773"/>
      <c r="AA444" s="773"/>
      <c r="AB444" s="773"/>
      <c r="AC444" s="412"/>
      <c r="AD444" s="412"/>
      <c r="AE444" s="412"/>
      <c r="AF444" s="412"/>
      <c r="AG444" s="412"/>
      <c r="AH444" s="412"/>
      <c r="AI444" s="412"/>
      <c r="AJ444" s="412"/>
      <c r="AK444" s="412"/>
      <c r="AL444" s="412"/>
      <c r="AM444" s="306"/>
    </row>
    <row r="445" spans="1:40" ht="15.5" outlineLevel="1">
      <c r="A445" s="528"/>
      <c r="B445" s="500" t="s">
        <v>107</v>
      </c>
      <c r="C445" s="289"/>
      <c r="D445" s="290"/>
      <c r="E445" s="783"/>
      <c r="F445" s="290"/>
      <c r="G445" s="290"/>
      <c r="H445" s="290"/>
      <c r="I445" s="290"/>
      <c r="J445" s="290"/>
      <c r="K445" s="290"/>
      <c r="L445" s="290"/>
      <c r="M445" s="290"/>
      <c r="N445" s="290"/>
      <c r="O445" s="290"/>
      <c r="P445" s="782"/>
      <c r="Q445" s="289"/>
      <c r="R445" s="289"/>
      <c r="S445" s="289"/>
      <c r="T445" s="289"/>
      <c r="U445" s="289"/>
      <c r="V445" s="289"/>
      <c r="W445" s="289"/>
      <c r="X445" s="289"/>
      <c r="Y445" s="767"/>
      <c r="Z445" s="767"/>
      <c r="AA445" s="767"/>
      <c r="AB445" s="767"/>
      <c r="AC445" s="414"/>
      <c r="AD445" s="414"/>
      <c r="AE445" s="414"/>
      <c r="AF445" s="414"/>
      <c r="AG445" s="414"/>
      <c r="AH445" s="414"/>
      <c r="AI445" s="414"/>
      <c r="AJ445" s="414"/>
      <c r="AK445" s="414"/>
      <c r="AL445" s="414"/>
      <c r="AM445" s="292"/>
    </row>
    <row r="446" spans="1:40" ht="15.5" outlineLevel="1">
      <c r="A446" s="528">
        <v>14</v>
      </c>
      <c r="B446" s="524" t="s">
        <v>108</v>
      </c>
      <c r="C446" s="291" t="s">
        <v>25</v>
      </c>
      <c r="D446" s="295"/>
      <c r="E446" s="295"/>
      <c r="F446" s="295"/>
      <c r="G446" s="295"/>
      <c r="H446" s="295"/>
      <c r="I446" s="295"/>
      <c r="J446" s="295"/>
      <c r="K446" s="295"/>
      <c r="L446" s="295"/>
      <c r="M446" s="295"/>
      <c r="N446" s="295">
        <v>12</v>
      </c>
      <c r="O446" s="295"/>
      <c r="P446" s="295"/>
      <c r="Q446" s="295"/>
      <c r="R446" s="295"/>
      <c r="S446" s="295"/>
      <c r="T446" s="295"/>
      <c r="U446" s="295"/>
      <c r="V446" s="295"/>
      <c r="W446" s="295"/>
      <c r="X446" s="295"/>
      <c r="Y446" s="764"/>
      <c r="Z446" s="764"/>
      <c r="AA446" s="764"/>
      <c r="AB446" s="764"/>
      <c r="AC446" s="410"/>
      <c r="AD446" s="410"/>
      <c r="AE446" s="410"/>
      <c r="AF446" s="410"/>
      <c r="AG446" s="410"/>
      <c r="AH446" s="410"/>
      <c r="AI446" s="410"/>
      <c r="AJ446" s="410"/>
      <c r="AK446" s="410"/>
      <c r="AL446" s="410"/>
      <c r="AM446" s="296">
        <f>SUM(Y446:AL446)</f>
        <v>0</v>
      </c>
    </row>
    <row r="447" spans="1:40" ht="15.5" outlineLevel="1">
      <c r="A447" s="528"/>
      <c r="B447" s="431" t="s">
        <v>308</v>
      </c>
      <c r="C447" s="291" t="s">
        <v>163</v>
      </c>
      <c r="D447" s="295"/>
      <c r="E447" s="295"/>
      <c r="F447" s="295"/>
      <c r="G447" s="295"/>
      <c r="H447" s="295"/>
      <c r="I447" s="295"/>
      <c r="J447" s="295"/>
      <c r="K447" s="295"/>
      <c r="L447" s="295"/>
      <c r="M447" s="295"/>
      <c r="N447" s="295">
        <f>N446</f>
        <v>12</v>
      </c>
      <c r="O447" s="295"/>
      <c r="P447" s="295"/>
      <c r="Q447" s="295"/>
      <c r="R447" s="295"/>
      <c r="S447" s="295"/>
      <c r="T447" s="295"/>
      <c r="U447" s="295"/>
      <c r="V447" s="295"/>
      <c r="W447" s="295"/>
      <c r="X447" s="295"/>
      <c r="Y447" s="774">
        <f>Y446</f>
        <v>0</v>
      </c>
      <c r="Z447" s="774">
        <f t="shared" ref="Z447:AB447" si="1075">Z446</f>
        <v>0</v>
      </c>
      <c r="AA447" s="774">
        <f t="shared" si="1075"/>
        <v>0</v>
      </c>
      <c r="AB447" s="774">
        <f t="shared" si="1075"/>
        <v>0</v>
      </c>
      <c r="AC447" s="411">
        <f t="shared" ref="AC447" si="1076">AC446</f>
        <v>0</v>
      </c>
      <c r="AD447" s="411">
        <f t="shared" ref="AD447" si="1077">AD446</f>
        <v>0</v>
      </c>
      <c r="AE447" s="411">
        <f t="shared" ref="AE447" si="1078">AE446</f>
        <v>0</v>
      </c>
      <c r="AF447" s="411">
        <f t="shared" ref="AF447" si="1079">AF446</f>
        <v>0</v>
      </c>
      <c r="AG447" s="411">
        <f t="shared" ref="AG447" si="1080">AG446</f>
        <v>0</v>
      </c>
      <c r="AH447" s="411">
        <f t="shared" ref="AH447" si="1081">AH446</f>
        <v>0</v>
      </c>
      <c r="AI447" s="411">
        <f t="shared" ref="AI447" si="1082">AI446</f>
        <v>0</v>
      </c>
      <c r="AJ447" s="411">
        <f t="shared" ref="AJ447" si="1083">AJ446</f>
        <v>0</v>
      </c>
      <c r="AK447" s="411">
        <f t="shared" ref="AK447" si="1084">AK446</f>
        <v>0</v>
      </c>
      <c r="AL447" s="411">
        <f t="shared" ref="AL447" si="1085">AL446</f>
        <v>0</v>
      </c>
      <c r="AM447" s="297"/>
    </row>
    <row r="448" spans="1:40" ht="15.5" outlineLevel="1">
      <c r="A448" s="528"/>
      <c r="B448" s="524"/>
      <c r="C448" s="305"/>
      <c r="D448" s="291"/>
      <c r="E448" s="762"/>
      <c r="F448" s="291"/>
      <c r="G448" s="291"/>
      <c r="H448" s="291"/>
      <c r="I448" s="291"/>
      <c r="J448" s="291"/>
      <c r="K448" s="291"/>
      <c r="L448" s="291"/>
      <c r="M448" s="291"/>
      <c r="N448" s="468"/>
      <c r="O448" s="291"/>
      <c r="P448" s="762"/>
      <c r="Q448" s="291"/>
      <c r="R448" s="291"/>
      <c r="S448" s="291"/>
      <c r="T448" s="291"/>
      <c r="U448" s="291"/>
      <c r="V448" s="291"/>
      <c r="W448" s="291"/>
      <c r="X448" s="291"/>
      <c r="Y448" s="774"/>
      <c r="Z448" s="774"/>
      <c r="AA448" s="774"/>
      <c r="AB448" s="774"/>
      <c r="AC448" s="412"/>
      <c r="AD448" s="412"/>
      <c r="AE448" s="412"/>
      <c r="AF448" s="412"/>
      <c r="AG448" s="412"/>
      <c r="AH448" s="412"/>
      <c r="AI448" s="412"/>
      <c r="AJ448" s="412"/>
      <c r="AK448" s="412"/>
      <c r="AL448" s="412"/>
      <c r="AM448" s="301"/>
      <c r="AN448" s="626"/>
    </row>
    <row r="449" spans="1:40" s="309" customFormat="1" ht="15.5" outlineLevel="1">
      <c r="A449" s="528"/>
      <c r="B449" s="500" t="s">
        <v>489</v>
      </c>
      <c r="C449" s="291"/>
      <c r="D449" s="291"/>
      <c r="E449" s="762"/>
      <c r="F449" s="291"/>
      <c r="G449" s="291"/>
      <c r="H449" s="291"/>
      <c r="I449" s="291"/>
      <c r="J449" s="291"/>
      <c r="K449" s="291"/>
      <c r="L449" s="291"/>
      <c r="M449" s="291"/>
      <c r="N449" s="291"/>
      <c r="O449" s="291"/>
      <c r="P449" s="762"/>
      <c r="Q449" s="291"/>
      <c r="R449" s="291"/>
      <c r="S449" s="291"/>
      <c r="T449" s="291"/>
      <c r="U449" s="291"/>
      <c r="V449" s="291"/>
      <c r="W449" s="291"/>
      <c r="X449" s="291"/>
      <c r="Y449" s="773"/>
      <c r="Z449" s="773"/>
      <c r="AA449" s="773"/>
      <c r="AB449" s="773"/>
      <c r="AC449" s="412"/>
      <c r="AD449" s="412"/>
      <c r="AE449" s="416"/>
      <c r="AF449" s="416"/>
      <c r="AG449" s="416"/>
      <c r="AH449" s="416"/>
      <c r="AI449" s="416"/>
      <c r="AJ449" s="416"/>
      <c r="AK449" s="416"/>
      <c r="AL449" s="416"/>
      <c r="AM449" s="513"/>
      <c r="AN449" s="627"/>
    </row>
    <row r="450" spans="1:40" ht="15.5" outlineLevel="1">
      <c r="A450" s="528">
        <v>15</v>
      </c>
      <c r="B450" s="431" t="s">
        <v>494</v>
      </c>
      <c r="C450" s="291" t="s">
        <v>25</v>
      </c>
      <c r="D450" s="295"/>
      <c r="E450" s="295"/>
      <c r="F450" s="295"/>
      <c r="G450" s="295"/>
      <c r="H450" s="295"/>
      <c r="I450" s="295"/>
      <c r="J450" s="295"/>
      <c r="K450" s="295"/>
      <c r="L450" s="295"/>
      <c r="M450" s="295"/>
      <c r="N450" s="295">
        <v>0</v>
      </c>
      <c r="O450" s="295"/>
      <c r="P450" s="295"/>
      <c r="Q450" s="295"/>
      <c r="R450" s="295"/>
      <c r="S450" s="295"/>
      <c r="T450" s="295"/>
      <c r="U450" s="295"/>
      <c r="V450" s="295"/>
      <c r="W450" s="295"/>
      <c r="X450" s="295"/>
      <c r="Y450" s="764"/>
      <c r="Z450" s="764"/>
      <c r="AA450" s="764"/>
      <c r="AB450" s="764"/>
      <c r="AC450" s="410"/>
      <c r="AD450" s="410"/>
      <c r="AE450" s="410"/>
      <c r="AF450" s="410"/>
      <c r="AG450" s="410"/>
      <c r="AH450" s="410"/>
      <c r="AI450" s="410"/>
      <c r="AJ450" s="410"/>
      <c r="AK450" s="410"/>
      <c r="AL450" s="410"/>
      <c r="AM450" s="296">
        <f>SUM(Y450:AL450)</f>
        <v>0</v>
      </c>
    </row>
    <row r="451" spans="1:40" ht="15.5" outlineLevel="1">
      <c r="A451" s="528"/>
      <c r="B451" s="431" t="s">
        <v>308</v>
      </c>
      <c r="C451" s="291" t="s">
        <v>163</v>
      </c>
      <c r="D451" s="295"/>
      <c r="E451" s="295"/>
      <c r="F451" s="295"/>
      <c r="G451" s="295"/>
      <c r="H451" s="295"/>
      <c r="I451" s="295"/>
      <c r="J451" s="295"/>
      <c r="K451" s="295"/>
      <c r="L451" s="295"/>
      <c r="M451" s="295"/>
      <c r="N451" s="295">
        <f>N450</f>
        <v>0</v>
      </c>
      <c r="O451" s="295"/>
      <c r="P451" s="295"/>
      <c r="Q451" s="295"/>
      <c r="R451" s="295"/>
      <c r="S451" s="295"/>
      <c r="T451" s="295"/>
      <c r="U451" s="295"/>
      <c r="V451" s="295"/>
      <c r="W451" s="295"/>
      <c r="X451" s="295"/>
      <c r="Y451" s="774">
        <f>Y450</f>
        <v>0</v>
      </c>
      <c r="Z451" s="774">
        <f t="shared" ref="Z451:AB451" si="1086">Z450</f>
        <v>0</v>
      </c>
      <c r="AA451" s="774">
        <f t="shared" si="1086"/>
        <v>0</v>
      </c>
      <c r="AB451" s="774">
        <f t="shared" si="1086"/>
        <v>0</v>
      </c>
      <c r="AC451" s="411">
        <f t="shared" ref="AC451:AL451" si="1087">AC450</f>
        <v>0</v>
      </c>
      <c r="AD451" s="411">
        <f t="shared" si="1087"/>
        <v>0</v>
      </c>
      <c r="AE451" s="411">
        <f t="shared" si="1087"/>
        <v>0</v>
      </c>
      <c r="AF451" s="411">
        <f t="shared" si="1087"/>
        <v>0</v>
      </c>
      <c r="AG451" s="411">
        <f t="shared" si="1087"/>
        <v>0</v>
      </c>
      <c r="AH451" s="411">
        <f t="shared" si="1087"/>
        <v>0</v>
      </c>
      <c r="AI451" s="411">
        <f t="shared" si="1087"/>
        <v>0</v>
      </c>
      <c r="AJ451" s="411">
        <f t="shared" si="1087"/>
        <v>0</v>
      </c>
      <c r="AK451" s="411">
        <f t="shared" si="1087"/>
        <v>0</v>
      </c>
      <c r="AL451" s="411">
        <f t="shared" si="1087"/>
        <v>0</v>
      </c>
      <c r="AM451" s="297"/>
    </row>
    <row r="452" spans="1:40" ht="15.5" outlineLevel="1">
      <c r="A452" s="528"/>
      <c r="B452" s="524"/>
      <c r="C452" s="305"/>
      <c r="D452" s="291"/>
      <c r="E452" s="762"/>
      <c r="F452" s="291"/>
      <c r="G452" s="291"/>
      <c r="H452" s="291"/>
      <c r="I452" s="291"/>
      <c r="J452" s="291"/>
      <c r="K452" s="291"/>
      <c r="L452" s="291"/>
      <c r="M452" s="291"/>
      <c r="N452" s="291"/>
      <c r="O452" s="291"/>
      <c r="P452" s="762"/>
      <c r="Q452" s="291"/>
      <c r="R452" s="291"/>
      <c r="S452" s="291"/>
      <c r="T452" s="291"/>
      <c r="U452" s="291"/>
      <c r="V452" s="291"/>
      <c r="W452" s="291"/>
      <c r="X452" s="291"/>
      <c r="Y452" s="773"/>
      <c r="Z452" s="773"/>
      <c r="AA452" s="773"/>
      <c r="AB452" s="773"/>
      <c r="AC452" s="412"/>
      <c r="AD452" s="412"/>
      <c r="AE452" s="412"/>
      <c r="AF452" s="412"/>
      <c r="AG452" s="412"/>
      <c r="AH452" s="412"/>
      <c r="AI452" s="412"/>
      <c r="AJ452" s="412"/>
      <c r="AK452" s="412"/>
      <c r="AL452" s="412"/>
      <c r="AM452" s="306"/>
    </row>
    <row r="453" spans="1:40" s="283" customFormat="1" ht="15.5" outlineLevel="1">
      <c r="A453" s="528">
        <v>16</v>
      </c>
      <c r="B453" s="525" t="s">
        <v>490</v>
      </c>
      <c r="C453" s="291" t="s">
        <v>25</v>
      </c>
      <c r="D453" s="295"/>
      <c r="E453" s="295"/>
      <c r="F453" s="295"/>
      <c r="G453" s="295"/>
      <c r="H453" s="295"/>
      <c r="I453" s="295"/>
      <c r="J453" s="295"/>
      <c r="K453" s="295"/>
      <c r="L453" s="295"/>
      <c r="M453" s="295"/>
      <c r="N453" s="295">
        <v>0</v>
      </c>
      <c r="O453" s="295"/>
      <c r="P453" s="295"/>
      <c r="Q453" s="295"/>
      <c r="R453" s="295"/>
      <c r="S453" s="295"/>
      <c r="T453" s="295"/>
      <c r="U453" s="295"/>
      <c r="V453" s="295"/>
      <c r="W453" s="295"/>
      <c r="X453" s="295"/>
      <c r="Y453" s="764"/>
      <c r="Z453" s="764"/>
      <c r="AA453" s="764"/>
      <c r="AB453" s="764"/>
      <c r="AC453" s="410"/>
      <c r="AD453" s="410"/>
      <c r="AE453" s="410"/>
      <c r="AF453" s="410"/>
      <c r="AG453" s="410"/>
      <c r="AH453" s="410"/>
      <c r="AI453" s="410"/>
      <c r="AJ453" s="410"/>
      <c r="AK453" s="410"/>
      <c r="AL453" s="410"/>
      <c r="AM453" s="296">
        <f>SUM(Y453:AL453)</f>
        <v>0</v>
      </c>
    </row>
    <row r="454" spans="1:40" s="283" customFormat="1" ht="15.5" outlineLevel="1">
      <c r="A454" s="528"/>
      <c r="B454" s="525" t="s">
        <v>308</v>
      </c>
      <c r="C454" s="291" t="s">
        <v>163</v>
      </c>
      <c r="D454" s="295"/>
      <c r="E454" s="295" t="s">
        <v>718</v>
      </c>
      <c r="F454" s="295"/>
      <c r="G454" s="295"/>
      <c r="H454" s="295"/>
      <c r="I454" s="295"/>
      <c r="J454" s="295"/>
      <c r="K454" s="295"/>
      <c r="L454" s="295"/>
      <c r="M454" s="295"/>
      <c r="N454" s="295">
        <f>N453</f>
        <v>0</v>
      </c>
      <c r="O454" s="295"/>
      <c r="P454" s="295"/>
      <c r="Q454" s="295"/>
      <c r="R454" s="295"/>
      <c r="S454" s="295"/>
      <c r="T454" s="295"/>
      <c r="U454" s="295"/>
      <c r="V454" s="295"/>
      <c r="W454" s="295"/>
      <c r="X454" s="295"/>
      <c r="Y454" s="774">
        <f>Y453</f>
        <v>0</v>
      </c>
      <c r="Z454" s="774">
        <f t="shared" ref="Z454:AB454" si="1088">Z453</f>
        <v>0</v>
      </c>
      <c r="AA454" s="774">
        <f t="shared" si="1088"/>
        <v>0</v>
      </c>
      <c r="AB454" s="774">
        <f t="shared" si="1088"/>
        <v>0</v>
      </c>
      <c r="AC454" s="411">
        <f t="shared" ref="AC454:AL454" si="1089">AC453</f>
        <v>0</v>
      </c>
      <c r="AD454" s="411">
        <f t="shared" si="1089"/>
        <v>0</v>
      </c>
      <c r="AE454" s="411">
        <f t="shared" si="1089"/>
        <v>0</v>
      </c>
      <c r="AF454" s="411">
        <f t="shared" si="1089"/>
        <v>0</v>
      </c>
      <c r="AG454" s="411">
        <f t="shared" si="1089"/>
        <v>0</v>
      </c>
      <c r="AH454" s="411">
        <f t="shared" si="1089"/>
        <v>0</v>
      </c>
      <c r="AI454" s="411">
        <f t="shared" si="1089"/>
        <v>0</v>
      </c>
      <c r="AJ454" s="411">
        <f t="shared" si="1089"/>
        <v>0</v>
      </c>
      <c r="AK454" s="411">
        <f t="shared" si="1089"/>
        <v>0</v>
      </c>
      <c r="AL454" s="411">
        <f t="shared" si="1089"/>
        <v>0</v>
      </c>
      <c r="AM454" s="297"/>
    </row>
    <row r="455" spans="1:40" s="283" customFormat="1" ht="15.5" outlineLevel="1">
      <c r="A455" s="528"/>
      <c r="B455" s="525"/>
      <c r="C455" s="291"/>
      <c r="D455" s="291"/>
      <c r="E455" s="762"/>
      <c r="F455" s="291"/>
      <c r="G455" s="291"/>
      <c r="H455" s="291"/>
      <c r="I455" s="291"/>
      <c r="J455" s="291"/>
      <c r="K455" s="291"/>
      <c r="L455" s="291"/>
      <c r="M455" s="291"/>
      <c r="N455" s="291"/>
      <c r="O455" s="291"/>
      <c r="P455" s="762"/>
      <c r="Q455" s="291"/>
      <c r="R455" s="291"/>
      <c r="S455" s="291"/>
      <c r="T455" s="291"/>
      <c r="U455" s="291"/>
      <c r="V455" s="291"/>
      <c r="W455" s="291"/>
      <c r="X455" s="291"/>
      <c r="Y455" s="773"/>
      <c r="Z455" s="773"/>
      <c r="AA455" s="773"/>
      <c r="AB455" s="773"/>
      <c r="AC455" s="412"/>
      <c r="AD455" s="412"/>
      <c r="AE455" s="416"/>
      <c r="AF455" s="416"/>
      <c r="AG455" s="416"/>
      <c r="AH455" s="416"/>
      <c r="AI455" s="416"/>
      <c r="AJ455" s="416"/>
      <c r="AK455" s="416"/>
      <c r="AL455" s="416"/>
      <c r="AM455" s="313"/>
    </row>
    <row r="456" spans="1:40" ht="15.5" outlineLevel="1">
      <c r="A456" s="528"/>
      <c r="B456" s="526" t="s">
        <v>495</v>
      </c>
      <c r="C456" s="320"/>
      <c r="D456" s="290"/>
      <c r="E456" s="782"/>
      <c r="F456" s="289"/>
      <c r="G456" s="289"/>
      <c r="H456" s="289"/>
      <c r="I456" s="289"/>
      <c r="J456" s="289"/>
      <c r="K456" s="289"/>
      <c r="L456" s="289"/>
      <c r="M456" s="289"/>
      <c r="N456" s="290"/>
      <c r="O456" s="289"/>
      <c r="P456" s="782"/>
      <c r="Q456" s="289"/>
      <c r="R456" s="289"/>
      <c r="S456" s="289"/>
      <c r="T456" s="289"/>
      <c r="U456" s="289"/>
      <c r="V456" s="289"/>
      <c r="W456" s="289"/>
      <c r="X456" s="289"/>
      <c r="Y456" s="767"/>
      <c r="Z456" s="767"/>
      <c r="AA456" s="767"/>
      <c r="AB456" s="767"/>
      <c r="AC456" s="414"/>
      <c r="AD456" s="414"/>
      <c r="AE456" s="414"/>
      <c r="AF456" s="414"/>
      <c r="AG456" s="414"/>
      <c r="AH456" s="414"/>
      <c r="AI456" s="414"/>
      <c r="AJ456" s="414"/>
      <c r="AK456" s="414"/>
      <c r="AL456" s="414"/>
      <c r="AM456" s="292"/>
    </row>
    <row r="457" spans="1:40" ht="15.5" outlineLevel="1">
      <c r="A457" s="528">
        <v>17</v>
      </c>
      <c r="B457" s="428" t="s">
        <v>112</v>
      </c>
      <c r="C457" s="291" t="s">
        <v>25</v>
      </c>
      <c r="D457" s="295"/>
      <c r="E457" s="295" t="s">
        <v>718</v>
      </c>
      <c r="F457" s="295"/>
      <c r="G457" s="295"/>
      <c r="H457" s="295"/>
      <c r="I457" s="295"/>
      <c r="J457" s="295"/>
      <c r="K457" s="295"/>
      <c r="L457" s="295"/>
      <c r="M457" s="295"/>
      <c r="N457" s="295">
        <v>12</v>
      </c>
      <c r="O457" s="295"/>
      <c r="P457" s="295" t="s">
        <v>718</v>
      </c>
      <c r="Q457" s="295"/>
      <c r="R457" s="295"/>
      <c r="S457" s="295"/>
      <c r="T457" s="295"/>
      <c r="U457" s="295"/>
      <c r="V457" s="295"/>
      <c r="W457" s="295"/>
      <c r="X457" s="295"/>
      <c r="Y457" s="772"/>
      <c r="Z457" s="764"/>
      <c r="AA457" s="764"/>
      <c r="AB457" s="764"/>
      <c r="AC457" s="410"/>
      <c r="AD457" s="410"/>
      <c r="AE457" s="410"/>
      <c r="AF457" s="415"/>
      <c r="AG457" s="415"/>
      <c r="AH457" s="415"/>
      <c r="AI457" s="415"/>
      <c r="AJ457" s="415"/>
      <c r="AK457" s="415"/>
      <c r="AL457" s="415"/>
      <c r="AM457" s="296">
        <f>SUM(Y457:AL457)</f>
        <v>0</v>
      </c>
    </row>
    <row r="458" spans="1:40" ht="15.5" outlineLevel="1">
      <c r="A458" s="528"/>
      <c r="B458" s="431" t="s">
        <v>308</v>
      </c>
      <c r="C458" s="291" t="s">
        <v>163</v>
      </c>
      <c r="D458" s="295"/>
      <c r="E458" s="295" t="s">
        <v>718</v>
      </c>
      <c r="F458" s="295"/>
      <c r="G458" s="295"/>
      <c r="H458" s="295"/>
      <c r="I458" s="295"/>
      <c r="J458" s="295"/>
      <c r="K458" s="295"/>
      <c r="L458" s="295"/>
      <c r="M458" s="295"/>
      <c r="N458" s="295">
        <f>N457</f>
        <v>12</v>
      </c>
      <c r="O458" s="295"/>
      <c r="P458" s="295" t="s">
        <v>718</v>
      </c>
      <c r="Q458" s="295"/>
      <c r="R458" s="295"/>
      <c r="S458" s="295"/>
      <c r="T458" s="295"/>
      <c r="U458" s="295"/>
      <c r="V458" s="295"/>
      <c r="W458" s="295"/>
      <c r="X458" s="295"/>
      <c r="Y458" s="774">
        <f>Y457</f>
        <v>0</v>
      </c>
      <c r="Z458" s="774">
        <f t="shared" ref="Z458:AB458" si="1090">Z457</f>
        <v>0</v>
      </c>
      <c r="AA458" s="774">
        <f t="shared" si="1090"/>
        <v>0</v>
      </c>
      <c r="AB458" s="774">
        <f t="shared" si="1090"/>
        <v>0</v>
      </c>
      <c r="AC458" s="411">
        <f t="shared" ref="AC458:AL458" si="1091">AC457</f>
        <v>0</v>
      </c>
      <c r="AD458" s="411">
        <f t="shared" si="1091"/>
        <v>0</v>
      </c>
      <c r="AE458" s="411">
        <f t="shared" si="1091"/>
        <v>0</v>
      </c>
      <c r="AF458" s="411">
        <f t="shared" si="1091"/>
        <v>0</v>
      </c>
      <c r="AG458" s="411">
        <f t="shared" si="1091"/>
        <v>0</v>
      </c>
      <c r="AH458" s="411">
        <f t="shared" si="1091"/>
        <v>0</v>
      </c>
      <c r="AI458" s="411">
        <f t="shared" si="1091"/>
        <v>0</v>
      </c>
      <c r="AJ458" s="411">
        <f t="shared" si="1091"/>
        <v>0</v>
      </c>
      <c r="AK458" s="411">
        <f t="shared" si="1091"/>
        <v>0</v>
      </c>
      <c r="AL458" s="411">
        <f t="shared" si="1091"/>
        <v>0</v>
      </c>
      <c r="AM458" s="306"/>
    </row>
    <row r="459" spans="1:40" ht="15.5" outlineLevel="1">
      <c r="A459" s="528"/>
      <c r="B459" s="431"/>
      <c r="C459" s="291"/>
      <c r="D459" s="291"/>
      <c r="E459" s="762"/>
      <c r="F459" s="291"/>
      <c r="G459" s="291"/>
      <c r="H459" s="291"/>
      <c r="I459" s="291"/>
      <c r="J459" s="291"/>
      <c r="K459" s="291"/>
      <c r="L459" s="291"/>
      <c r="M459" s="291"/>
      <c r="N459" s="291"/>
      <c r="O459" s="291"/>
      <c r="P459" s="762"/>
      <c r="Q459" s="291"/>
      <c r="R459" s="291"/>
      <c r="S459" s="291"/>
      <c r="T459" s="291"/>
      <c r="U459" s="291"/>
      <c r="V459" s="291"/>
      <c r="W459" s="291"/>
      <c r="X459" s="291"/>
      <c r="Y459" s="765"/>
      <c r="Z459" s="776"/>
      <c r="AA459" s="776"/>
      <c r="AB459" s="776"/>
      <c r="AC459" s="425"/>
      <c r="AD459" s="425"/>
      <c r="AE459" s="425"/>
      <c r="AF459" s="425"/>
      <c r="AG459" s="425"/>
      <c r="AH459" s="425"/>
      <c r="AI459" s="425"/>
      <c r="AJ459" s="425"/>
      <c r="AK459" s="425"/>
      <c r="AL459" s="425"/>
      <c r="AM459" s="306"/>
    </row>
    <row r="460" spans="1:40" ht="15.5" outlineLevel="1">
      <c r="A460" s="528">
        <v>18</v>
      </c>
      <c r="B460" s="428" t="s">
        <v>109</v>
      </c>
      <c r="C460" s="291" t="s">
        <v>25</v>
      </c>
      <c r="D460" s="295"/>
      <c r="E460" s="295" t="s">
        <v>718</v>
      </c>
      <c r="F460" s="295"/>
      <c r="G460" s="295"/>
      <c r="H460" s="295"/>
      <c r="I460" s="295"/>
      <c r="J460" s="295"/>
      <c r="K460" s="295"/>
      <c r="L460" s="295"/>
      <c r="M460" s="295"/>
      <c r="N460" s="295">
        <v>12</v>
      </c>
      <c r="O460" s="295"/>
      <c r="P460" s="295" t="s">
        <v>718</v>
      </c>
      <c r="Q460" s="295"/>
      <c r="R460" s="295"/>
      <c r="S460" s="295"/>
      <c r="T460" s="295"/>
      <c r="U460" s="295"/>
      <c r="V460" s="295"/>
      <c r="W460" s="295"/>
      <c r="X460" s="295"/>
      <c r="Y460" s="772"/>
      <c r="Z460" s="764"/>
      <c r="AA460" s="764"/>
      <c r="AB460" s="764"/>
      <c r="AC460" s="410"/>
      <c r="AD460" s="410"/>
      <c r="AE460" s="410"/>
      <c r="AF460" s="415"/>
      <c r="AG460" s="415"/>
      <c r="AH460" s="415"/>
      <c r="AI460" s="415"/>
      <c r="AJ460" s="415"/>
      <c r="AK460" s="415"/>
      <c r="AL460" s="415"/>
      <c r="AM460" s="296">
        <f>SUM(Y460:AL460)</f>
        <v>0</v>
      </c>
    </row>
    <row r="461" spans="1:40" ht="15.5" outlineLevel="1">
      <c r="A461" s="528"/>
      <c r="B461" s="431" t="s">
        <v>308</v>
      </c>
      <c r="C461" s="291" t="s">
        <v>163</v>
      </c>
      <c r="D461" s="295"/>
      <c r="E461" s="295" t="s">
        <v>718</v>
      </c>
      <c r="F461" s="295"/>
      <c r="G461" s="295"/>
      <c r="H461" s="295"/>
      <c r="I461" s="295"/>
      <c r="J461" s="295"/>
      <c r="K461" s="295"/>
      <c r="L461" s="295"/>
      <c r="M461" s="295"/>
      <c r="N461" s="295">
        <f>N460</f>
        <v>12</v>
      </c>
      <c r="O461" s="295"/>
      <c r="P461" s="295" t="s">
        <v>718</v>
      </c>
      <c r="Q461" s="295"/>
      <c r="R461" s="295"/>
      <c r="S461" s="295"/>
      <c r="T461" s="295"/>
      <c r="U461" s="295"/>
      <c r="V461" s="295"/>
      <c r="W461" s="295"/>
      <c r="X461" s="295"/>
      <c r="Y461" s="774">
        <f>Y460</f>
        <v>0</v>
      </c>
      <c r="Z461" s="774">
        <f t="shared" ref="Z461:AB461" si="1092">Z460</f>
        <v>0</v>
      </c>
      <c r="AA461" s="774">
        <f t="shared" si="1092"/>
        <v>0</v>
      </c>
      <c r="AB461" s="774">
        <f t="shared" si="1092"/>
        <v>0</v>
      </c>
      <c r="AC461" s="411">
        <f t="shared" ref="AC461:AL461" si="1093">AC460</f>
        <v>0</v>
      </c>
      <c r="AD461" s="411">
        <f t="shared" si="1093"/>
        <v>0</v>
      </c>
      <c r="AE461" s="411">
        <f t="shared" si="1093"/>
        <v>0</v>
      </c>
      <c r="AF461" s="411">
        <f t="shared" si="1093"/>
        <v>0</v>
      </c>
      <c r="AG461" s="411">
        <f t="shared" si="1093"/>
        <v>0</v>
      </c>
      <c r="AH461" s="411">
        <f t="shared" si="1093"/>
        <v>0</v>
      </c>
      <c r="AI461" s="411">
        <f t="shared" si="1093"/>
        <v>0</v>
      </c>
      <c r="AJ461" s="411">
        <f t="shared" si="1093"/>
        <v>0</v>
      </c>
      <c r="AK461" s="411">
        <f t="shared" si="1093"/>
        <v>0</v>
      </c>
      <c r="AL461" s="411">
        <f t="shared" si="1093"/>
        <v>0</v>
      </c>
      <c r="AM461" s="306"/>
    </row>
    <row r="462" spans="1:40" ht="15.5" outlineLevel="1">
      <c r="A462" s="528"/>
      <c r="B462" s="430"/>
      <c r="C462" s="291"/>
      <c r="D462" s="291"/>
      <c r="E462" s="762"/>
      <c r="F462" s="291"/>
      <c r="G462" s="291"/>
      <c r="H462" s="291"/>
      <c r="I462" s="291"/>
      <c r="J462" s="291"/>
      <c r="K462" s="291"/>
      <c r="L462" s="291"/>
      <c r="M462" s="291"/>
      <c r="N462" s="291"/>
      <c r="O462" s="291"/>
      <c r="P462" s="762"/>
      <c r="Q462" s="291"/>
      <c r="R462" s="291"/>
      <c r="S462" s="291"/>
      <c r="T462" s="291"/>
      <c r="U462" s="291"/>
      <c r="V462" s="291"/>
      <c r="W462" s="291"/>
      <c r="X462" s="291"/>
      <c r="Y462" s="766"/>
      <c r="Z462" s="803"/>
      <c r="AA462" s="803"/>
      <c r="AB462" s="803"/>
      <c r="AC462" s="424"/>
      <c r="AD462" s="424"/>
      <c r="AE462" s="424"/>
      <c r="AF462" s="424"/>
      <c r="AG462" s="424"/>
      <c r="AH462" s="424"/>
      <c r="AI462" s="424"/>
      <c r="AJ462" s="424"/>
      <c r="AK462" s="424"/>
      <c r="AL462" s="424"/>
      <c r="AM462" s="297"/>
    </row>
    <row r="463" spans="1:40" ht="15.5" outlineLevel="1">
      <c r="A463" s="528">
        <v>19</v>
      </c>
      <c r="B463" s="428" t="s">
        <v>111</v>
      </c>
      <c r="C463" s="291" t="s">
        <v>25</v>
      </c>
      <c r="D463" s="295"/>
      <c r="E463" s="295" t="s">
        <v>718</v>
      </c>
      <c r="F463" s="295"/>
      <c r="G463" s="295"/>
      <c r="H463" s="295"/>
      <c r="I463" s="295"/>
      <c r="J463" s="295"/>
      <c r="K463" s="295"/>
      <c r="L463" s="295"/>
      <c r="M463" s="295"/>
      <c r="N463" s="295">
        <v>12</v>
      </c>
      <c r="O463" s="295"/>
      <c r="P463" s="295" t="s">
        <v>718</v>
      </c>
      <c r="Q463" s="295"/>
      <c r="R463" s="295"/>
      <c r="S463" s="295"/>
      <c r="T463" s="295"/>
      <c r="U463" s="295"/>
      <c r="V463" s="295"/>
      <c r="W463" s="295"/>
      <c r="X463" s="295"/>
      <c r="Y463" s="772"/>
      <c r="Z463" s="764"/>
      <c r="AA463" s="764"/>
      <c r="AB463" s="764"/>
      <c r="AC463" s="410"/>
      <c r="AD463" s="410"/>
      <c r="AE463" s="410"/>
      <c r="AF463" s="415"/>
      <c r="AG463" s="415"/>
      <c r="AH463" s="415"/>
      <c r="AI463" s="415"/>
      <c r="AJ463" s="415"/>
      <c r="AK463" s="415"/>
      <c r="AL463" s="415"/>
      <c r="AM463" s="296">
        <f>SUM(Y463:AL463)</f>
        <v>0</v>
      </c>
    </row>
    <row r="464" spans="1:40" ht="15.5" outlineLevel="1">
      <c r="A464" s="528"/>
      <c r="B464" s="431" t="s">
        <v>308</v>
      </c>
      <c r="C464" s="291" t="s">
        <v>163</v>
      </c>
      <c r="D464" s="295"/>
      <c r="E464" s="295" t="s">
        <v>718</v>
      </c>
      <c r="F464" s="295"/>
      <c r="G464" s="295"/>
      <c r="H464" s="295"/>
      <c r="I464" s="295"/>
      <c r="J464" s="295"/>
      <c r="K464" s="295"/>
      <c r="L464" s="295"/>
      <c r="M464" s="295"/>
      <c r="N464" s="295">
        <f>N463</f>
        <v>12</v>
      </c>
      <c r="O464" s="295"/>
      <c r="P464" s="295" t="s">
        <v>718</v>
      </c>
      <c r="Q464" s="295"/>
      <c r="R464" s="295"/>
      <c r="S464" s="295"/>
      <c r="T464" s="295"/>
      <c r="U464" s="295"/>
      <c r="V464" s="295"/>
      <c r="W464" s="295"/>
      <c r="X464" s="295"/>
      <c r="Y464" s="774">
        <f>Y463</f>
        <v>0</v>
      </c>
      <c r="Z464" s="774">
        <f t="shared" ref="Z464:AB464" si="1094">Z463</f>
        <v>0</v>
      </c>
      <c r="AA464" s="774">
        <f t="shared" si="1094"/>
        <v>0</v>
      </c>
      <c r="AB464" s="774">
        <f t="shared" si="1094"/>
        <v>0</v>
      </c>
      <c r="AC464" s="411">
        <f t="shared" ref="AC464:AL464" si="1095">AC463</f>
        <v>0</v>
      </c>
      <c r="AD464" s="411">
        <f t="shared" si="1095"/>
        <v>0</v>
      </c>
      <c r="AE464" s="411">
        <f t="shared" si="1095"/>
        <v>0</v>
      </c>
      <c r="AF464" s="411">
        <f t="shared" si="1095"/>
        <v>0</v>
      </c>
      <c r="AG464" s="411">
        <f t="shared" si="1095"/>
        <v>0</v>
      </c>
      <c r="AH464" s="411">
        <f t="shared" si="1095"/>
        <v>0</v>
      </c>
      <c r="AI464" s="411">
        <f t="shared" si="1095"/>
        <v>0</v>
      </c>
      <c r="AJ464" s="411">
        <f t="shared" si="1095"/>
        <v>0</v>
      </c>
      <c r="AK464" s="411">
        <f t="shared" si="1095"/>
        <v>0</v>
      </c>
      <c r="AL464" s="411">
        <f t="shared" si="1095"/>
        <v>0</v>
      </c>
      <c r="AM464" s="297"/>
    </row>
    <row r="465" spans="1:39" ht="15.5" outlineLevel="1">
      <c r="A465" s="528"/>
      <c r="B465" s="430"/>
      <c r="C465" s="291"/>
      <c r="D465" s="291"/>
      <c r="E465" s="762"/>
      <c r="F465" s="291"/>
      <c r="G465" s="291"/>
      <c r="H465" s="291"/>
      <c r="I465" s="291"/>
      <c r="J465" s="291"/>
      <c r="K465" s="291"/>
      <c r="L465" s="291"/>
      <c r="M465" s="291"/>
      <c r="N465" s="291"/>
      <c r="O465" s="291"/>
      <c r="P465" s="762"/>
      <c r="Q465" s="291"/>
      <c r="R465" s="291"/>
      <c r="S465" s="291"/>
      <c r="T465" s="291"/>
      <c r="U465" s="291"/>
      <c r="V465" s="291"/>
      <c r="W465" s="291"/>
      <c r="X465" s="291"/>
      <c r="Y465" s="773"/>
      <c r="Z465" s="773"/>
      <c r="AA465" s="773"/>
      <c r="AB465" s="773"/>
      <c r="AC465" s="412"/>
      <c r="AD465" s="412"/>
      <c r="AE465" s="412"/>
      <c r="AF465" s="412"/>
      <c r="AG465" s="412"/>
      <c r="AH465" s="412"/>
      <c r="AI465" s="412"/>
      <c r="AJ465" s="412"/>
      <c r="AK465" s="412"/>
      <c r="AL465" s="412"/>
      <c r="AM465" s="306"/>
    </row>
    <row r="466" spans="1:39" ht="15.5" outlineLevel="1">
      <c r="A466" s="528">
        <v>20</v>
      </c>
      <c r="B466" s="428" t="s">
        <v>110</v>
      </c>
      <c r="C466" s="291" t="s">
        <v>25</v>
      </c>
      <c r="D466" s="295"/>
      <c r="E466" s="295" t="s">
        <v>718</v>
      </c>
      <c r="F466" s="295"/>
      <c r="G466" s="295"/>
      <c r="H466" s="295"/>
      <c r="I466" s="295"/>
      <c r="J466" s="295"/>
      <c r="K466" s="295"/>
      <c r="L466" s="295"/>
      <c r="M466" s="295"/>
      <c r="N466" s="295">
        <v>12</v>
      </c>
      <c r="O466" s="295"/>
      <c r="P466" s="295" t="s">
        <v>718</v>
      </c>
      <c r="Q466" s="295"/>
      <c r="R466" s="295"/>
      <c r="S466" s="295"/>
      <c r="T466" s="295"/>
      <c r="U466" s="295"/>
      <c r="V466" s="295"/>
      <c r="W466" s="295"/>
      <c r="X466" s="295"/>
      <c r="Y466" s="772"/>
      <c r="Z466" s="764"/>
      <c r="AA466" s="764"/>
      <c r="AB466" s="764"/>
      <c r="AC466" s="410"/>
      <c r="AD466" s="410"/>
      <c r="AE466" s="410"/>
      <c r="AF466" s="415"/>
      <c r="AG466" s="415"/>
      <c r="AH466" s="415"/>
      <c r="AI466" s="415"/>
      <c r="AJ466" s="415"/>
      <c r="AK466" s="415"/>
      <c r="AL466" s="415"/>
      <c r="AM466" s="296">
        <f>SUM(Y466:AL466)</f>
        <v>0</v>
      </c>
    </row>
    <row r="467" spans="1:39" ht="15.5" outlineLevel="1">
      <c r="A467" s="528"/>
      <c r="B467" s="431" t="s">
        <v>308</v>
      </c>
      <c r="C467" s="291" t="s">
        <v>163</v>
      </c>
      <c r="D467" s="295"/>
      <c r="E467" s="295" t="s">
        <v>718</v>
      </c>
      <c r="F467" s="295"/>
      <c r="G467" s="295"/>
      <c r="H467" s="295"/>
      <c r="I467" s="295"/>
      <c r="J467" s="295"/>
      <c r="K467" s="295"/>
      <c r="L467" s="295"/>
      <c r="M467" s="295"/>
      <c r="N467" s="295">
        <f>N466</f>
        <v>12</v>
      </c>
      <c r="O467" s="295"/>
      <c r="P467" s="295" t="s">
        <v>718</v>
      </c>
      <c r="Q467" s="295"/>
      <c r="R467" s="295"/>
      <c r="S467" s="295"/>
      <c r="T467" s="295"/>
      <c r="U467" s="295"/>
      <c r="V467" s="295"/>
      <c r="W467" s="295"/>
      <c r="X467" s="295"/>
      <c r="Y467" s="774">
        <f t="shared" ref="Y467:AB467" si="1096">Y466</f>
        <v>0</v>
      </c>
      <c r="Z467" s="774">
        <f t="shared" si="1096"/>
        <v>0</v>
      </c>
      <c r="AA467" s="774">
        <f t="shared" si="1096"/>
        <v>0</v>
      </c>
      <c r="AB467" s="774">
        <f t="shared" si="1096"/>
        <v>0</v>
      </c>
      <c r="AC467" s="411">
        <f t="shared" ref="AC467:AL467" si="1097">AC466</f>
        <v>0</v>
      </c>
      <c r="AD467" s="411">
        <f t="shared" si="1097"/>
        <v>0</v>
      </c>
      <c r="AE467" s="411">
        <f t="shared" si="1097"/>
        <v>0</v>
      </c>
      <c r="AF467" s="411">
        <f t="shared" si="1097"/>
        <v>0</v>
      </c>
      <c r="AG467" s="411">
        <f t="shared" si="1097"/>
        <v>0</v>
      </c>
      <c r="AH467" s="411">
        <f t="shared" si="1097"/>
        <v>0</v>
      </c>
      <c r="AI467" s="411">
        <f t="shared" si="1097"/>
        <v>0</v>
      </c>
      <c r="AJ467" s="411">
        <f t="shared" si="1097"/>
        <v>0</v>
      </c>
      <c r="AK467" s="411">
        <f t="shared" si="1097"/>
        <v>0</v>
      </c>
      <c r="AL467" s="411">
        <f t="shared" si="1097"/>
        <v>0</v>
      </c>
      <c r="AM467" s="306"/>
    </row>
    <row r="468" spans="1:39" ht="15.5" outlineLevel="1">
      <c r="A468" s="528"/>
      <c r="B468" s="527"/>
      <c r="C468" s="300"/>
      <c r="D468" s="291"/>
      <c r="E468" s="762"/>
      <c r="F468" s="291"/>
      <c r="G468" s="291"/>
      <c r="H468" s="291"/>
      <c r="I468" s="291"/>
      <c r="J468" s="291"/>
      <c r="K468" s="291"/>
      <c r="L468" s="291"/>
      <c r="M468" s="291"/>
      <c r="N468" s="300"/>
      <c r="O468" s="291"/>
      <c r="P468" s="762"/>
      <c r="Q468" s="291"/>
      <c r="R468" s="291"/>
      <c r="S468" s="291"/>
      <c r="T468" s="291"/>
      <c r="U468" s="291"/>
      <c r="V468" s="291"/>
      <c r="W468" s="291"/>
      <c r="X468" s="291"/>
      <c r="Y468" s="773"/>
      <c r="Z468" s="773"/>
      <c r="AA468" s="773"/>
      <c r="AB468" s="773"/>
      <c r="AC468" s="412"/>
      <c r="AD468" s="412"/>
      <c r="AE468" s="412"/>
      <c r="AF468" s="412"/>
      <c r="AG468" s="412"/>
      <c r="AH468" s="412"/>
      <c r="AI468" s="412"/>
      <c r="AJ468" s="412"/>
      <c r="AK468" s="412"/>
      <c r="AL468" s="412"/>
      <c r="AM468" s="306"/>
    </row>
    <row r="469" spans="1:39" ht="15.5" outlineLevel="1">
      <c r="A469" s="528"/>
      <c r="B469" s="520" t="s">
        <v>502</v>
      </c>
      <c r="C469" s="291"/>
      <c r="D469" s="291"/>
      <c r="E469" s="762"/>
      <c r="F469" s="291"/>
      <c r="G469" s="291"/>
      <c r="H469" s="291"/>
      <c r="I469" s="291"/>
      <c r="J469" s="291"/>
      <c r="K469" s="291"/>
      <c r="L469" s="291"/>
      <c r="M469" s="291"/>
      <c r="N469" s="291"/>
      <c r="O469" s="291"/>
      <c r="P469" s="762"/>
      <c r="Q469" s="291"/>
      <c r="R469" s="291"/>
      <c r="S469" s="291"/>
      <c r="T469" s="291"/>
      <c r="U469" s="291"/>
      <c r="V469" s="291"/>
      <c r="W469" s="291"/>
      <c r="X469" s="291"/>
      <c r="Y469" s="765"/>
      <c r="Z469" s="776"/>
      <c r="AA469" s="776"/>
      <c r="AB469" s="776"/>
      <c r="AC469" s="425"/>
      <c r="AD469" s="425"/>
      <c r="AE469" s="425"/>
      <c r="AF469" s="425"/>
      <c r="AG469" s="425"/>
      <c r="AH469" s="425"/>
      <c r="AI469" s="425"/>
      <c r="AJ469" s="425"/>
      <c r="AK469" s="425"/>
      <c r="AL469" s="425"/>
      <c r="AM469" s="306"/>
    </row>
    <row r="470" spans="1:39" ht="15.5" outlineLevel="1">
      <c r="A470" s="528"/>
      <c r="B470" s="500" t="s">
        <v>498</v>
      </c>
      <c r="C470" s="291"/>
      <c r="D470" s="291"/>
      <c r="E470" s="762"/>
      <c r="F470" s="291"/>
      <c r="G470" s="291"/>
      <c r="H470" s="291"/>
      <c r="I470" s="291"/>
      <c r="J470" s="291"/>
      <c r="K470" s="291"/>
      <c r="L470" s="291"/>
      <c r="M470" s="291"/>
      <c r="N470" s="291"/>
      <c r="O470" s="291"/>
      <c r="P470" s="762"/>
      <c r="Q470" s="291"/>
      <c r="R470" s="291"/>
      <c r="S470" s="291"/>
      <c r="T470" s="291"/>
      <c r="U470" s="291"/>
      <c r="V470" s="291"/>
      <c r="W470" s="291"/>
      <c r="X470" s="291"/>
      <c r="Y470" s="765"/>
      <c r="Z470" s="776"/>
      <c r="AA470" s="776"/>
      <c r="AB470" s="776"/>
      <c r="AC470" s="425"/>
      <c r="AD470" s="425"/>
      <c r="AE470" s="425"/>
      <c r="AF470" s="425"/>
      <c r="AG470" s="425"/>
      <c r="AH470" s="425"/>
      <c r="AI470" s="425"/>
      <c r="AJ470" s="425"/>
      <c r="AK470" s="425"/>
      <c r="AL470" s="425"/>
      <c r="AM470" s="306"/>
    </row>
    <row r="471" spans="1:39" ht="15.5" outlineLevel="1">
      <c r="A471" s="528">
        <v>21</v>
      </c>
      <c r="B471" s="428" t="s">
        <v>113</v>
      </c>
      <c r="C471" s="291" t="s">
        <v>25</v>
      </c>
      <c r="D471" s="295"/>
      <c r="E471" s="295">
        <v>2262142</v>
      </c>
      <c r="F471" s="295"/>
      <c r="G471" s="295"/>
      <c r="H471" s="295"/>
      <c r="I471" s="295"/>
      <c r="J471" s="295"/>
      <c r="K471" s="295"/>
      <c r="L471" s="295"/>
      <c r="M471" s="295"/>
      <c r="N471" s="291"/>
      <c r="O471" s="295"/>
      <c r="P471" s="295">
        <v>158</v>
      </c>
      <c r="Q471" s="295"/>
      <c r="R471" s="295"/>
      <c r="S471" s="295"/>
      <c r="T471" s="295"/>
      <c r="U471" s="295"/>
      <c r="V471" s="295"/>
      <c r="W471" s="295"/>
      <c r="X471" s="295"/>
      <c r="Y471" s="764">
        <v>1</v>
      </c>
      <c r="Z471" s="764"/>
      <c r="AA471" s="764"/>
      <c r="AB471" s="764"/>
      <c r="AC471" s="410"/>
      <c r="AD471" s="410"/>
      <c r="AE471" s="410"/>
      <c r="AF471" s="410"/>
      <c r="AG471" s="410"/>
      <c r="AH471" s="410"/>
      <c r="AI471" s="410"/>
      <c r="AJ471" s="410"/>
      <c r="AK471" s="410"/>
      <c r="AL471" s="410"/>
      <c r="AM471" s="296">
        <f>SUM(Y471:AL471)</f>
        <v>1</v>
      </c>
    </row>
    <row r="472" spans="1:39" ht="15.5" outlineLevel="1">
      <c r="A472" s="528"/>
      <c r="B472" s="431" t="s">
        <v>308</v>
      </c>
      <c r="C472" s="291" t="s">
        <v>163</v>
      </c>
      <c r="D472" s="295"/>
      <c r="E472" s="295" t="s">
        <v>718</v>
      </c>
      <c r="F472" s="295"/>
      <c r="G472" s="295"/>
      <c r="H472" s="295"/>
      <c r="I472" s="295"/>
      <c r="J472" s="295"/>
      <c r="K472" s="295"/>
      <c r="L472" s="295"/>
      <c r="M472" s="295"/>
      <c r="N472" s="291"/>
      <c r="O472" s="295"/>
      <c r="P472" s="295" t="s">
        <v>718</v>
      </c>
      <c r="Q472" s="295"/>
      <c r="R472" s="295"/>
      <c r="S472" s="295"/>
      <c r="T472" s="295"/>
      <c r="U472" s="295"/>
      <c r="V472" s="295"/>
      <c r="W472" s="295"/>
      <c r="X472" s="295"/>
      <c r="Y472" s="774">
        <f>Y471</f>
        <v>1</v>
      </c>
      <c r="Z472" s="774">
        <f t="shared" ref="Z472:AB472" si="1098">Z471</f>
        <v>0</v>
      </c>
      <c r="AA472" s="774">
        <f t="shared" si="1098"/>
        <v>0</v>
      </c>
      <c r="AB472" s="774">
        <f t="shared" si="1098"/>
        <v>0</v>
      </c>
      <c r="AC472" s="411">
        <f t="shared" ref="AC472" si="1099">AC471</f>
        <v>0</v>
      </c>
      <c r="AD472" s="411">
        <f t="shared" ref="AD472" si="1100">AD471</f>
        <v>0</v>
      </c>
      <c r="AE472" s="411">
        <f t="shared" ref="AE472" si="1101">AE471</f>
        <v>0</v>
      </c>
      <c r="AF472" s="411">
        <f t="shared" ref="AF472" si="1102">AF471</f>
        <v>0</v>
      </c>
      <c r="AG472" s="411">
        <f t="shared" ref="AG472" si="1103">AG471</f>
        <v>0</v>
      </c>
      <c r="AH472" s="411">
        <f t="shared" ref="AH472" si="1104">AH471</f>
        <v>0</v>
      </c>
      <c r="AI472" s="411">
        <f t="shared" ref="AI472" si="1105">AI471</f>
        <v>0</v>
      </c>
      <c r="AJ472" s="411">
        <f t="shared" ref="AJ472" si="1106">AJ471</f>
        <v>0</v>
      </c>
      <c r="AK472" s="411">
        <f t="shared" ref="AK472" si="1107">AK471</f>
        <v>0</v>
      </c>
      <c r="AL472" s="411">
        <f t="shared" ref="AL472" si="1108">AL471</f>
        <v>0</v>
      </c>
      <c r="AM472" s="306"/>
    </row>
    <row r="473" spans="1:39" ht="15.5" outlineLevel="1">
      <c r="A473" s="528"/>
      <c r="B473" s="431"/>
      <c r="C473" s="291"/>
      <c r="D473" s="291"/>
      <c r="E473" s="762"/>
      <c r="F473" s="291"/>
      <c r="G473" s="291"/>
      <c r="H473" s="291"/>
      <c r="I473" s="291"/>
      <c r="J473" s="291"/>
      <c r="K473" s="291"/>
      <c r="L473" s="291"/>
      <c r="M473" s="291"/>
      <c r="N473" s="291"/>
      <c r="O473" s="291"/>
      <c r="P473" s="762"/>
      <c r="Q473" s="291"/>
      <c r="R473" s="291"/>
      <c r="S473" s="291"/>
      <c r="T473" s="291"/>
      <c r="U473" s="291"/>
      <c r="V473" s="291"/>
      <c r="W473" s="291"/>
      <c r="X473" s="291"/>
      <c r="Y473" s="765"/>
      <c r="Z473" s="776"/>
      <c r="AA473" s="776"/>
      <c r="AB473" s="776"/>
      <c r="AC473" s="425"/>
      <c r="AD473" s="425"/>
      <c r="AE473" s="425"/>
      <c r="AF473" s="425"/>
      <c r="AG473" s="425"/>
      <c r="AH473" s="425"/>
      <c r="AI473" s="425"/>
      <c r="AJ473" s="425"/>
      <c r="AK473" s="425"/>
      <c r="AL473" s="425"/>
      <c r="AM473" s="306"/>
    </row>
    <row r="474" spans="1:39" ht="31" outlineLevel="1">
      <c r="A474" s="528">
        <v>22</v>
      </c>
      <c r="B474" s="428" t="s">
        <v>114</v>
      </c>
      <c r="C474" s="291" t="s">
        <v>25</v>
      </c>
      <c r="D474" s="295"/>
      <c r="E474" s="295">
        <v>507855</v>
      </c>
      <c r="F474" s="295"/>
      <c r="G474" s="295"/>
      <c r="H474" s="295"/>
      <c r="I474" s="295"/>
      <c r="J474" s="295"/>
      <c r="K474" s="295"/>
      <c r="L474" s="295"/>
      <c r="M474" s="295"/>
      <c r="N474" s="291"/>
      <c r="O474" s="295"/>
      <c r="P474" s="295">
        <v>150</v>
      </c>
      <c r="Q474" s="295"/>
      <c r="R474" s="295"/>
      <c r="S474" s="295"/>
      <c r="T474" s="295"/>
      <c r="U474" s="295"/>
      <c r="V474" s="295"/>
      <c r="W474" s="295"/>
      <c r="X474" s="295"/>
      <c r="Y474" s="764">
        <v>1</v>
      </c>
      <c r="Z474" s="764"/>
      <c r="AA474" s="764"/>
      <c r="AB474" s="764"/>
      <c r="AC474" s="410"/>
      <c r="AD474" s="410"/>
      <c r="AE474" s="410"/>
      <c r="AF474" s="410"/>
      <c r="AG474" s="410"/>
      <c r="AH474" s="410"/>
      <c r="AI474" s="410"/>
      <c r="AJ474" s="410"/>
      <c r="AK474" s="410"/>
      <c r="AL474" s="410"/>
      <c r="AM474" s="296">
        <f>SUM(Y474:AL474)</f>
        <v>1</v>
      </c>
    </row>
    <row r="475" spans="1:39" ht="15.5" outlineLevel="1">
      <c r="A475" s="528"/>
      <c r="B475" s="431" t="s">
        <v>308</v>
      </c>
      <c r="C475" s="291" t="s">
        <v>163</v>
      </c>
      <c r="D475" s="295"/>
      <c r="E475" s="295" t="s">
        <v>718</v>
      </c>
      <c r="F475" s="295"/>
      <c r="G475" s="295"/>
      <c r="H475" s="295"/>
      <c r="I475" s="295"/>
      <c r="J475" s="295"/>
      <c r="K475" s="295"/>
      <c r="L475" s="295"/>
      <c r="M475" s="295"/>
      <c r="N475" s="291"/>
      <c r="O475" s="295"/>
      <c r="P475" s="295" t="s">
        <v>718</v>
      </c>
      <c r="Q475" s="295"/>
      <c r="R475" s="295"/>
      <c r="S475" s="295"/>
      <c r="T475" s="295"/>
      <c r="U475" s="295"/>
      <c r="V475" s="295"/>
      <c r="W475" s="295"/>
      <c r="X475" s="295"/>
      <c r="Y475" s="774">
        <f>Y474</f>
        <v>1</v>
      </c>
      <c r="Z475" s="774">
        <f t="shared" ref="Z475:AB475" si="1109">Z474</f>
        <v>0</v>
      </c>
      <c r="AA475" s="774">
        <f t="shared" si="1109"/>
        <v>0</v>
      </c>
      <c r="AB475" s="774">
        <f t="shared" si="1109"/>
        <v>0</v>
      </c>
      <c r="AC475" s="411">
        <f t="shared" ref="AC475" si="1110">AC474</f>
        <v>0</v>
      </c>
      <c r="AD475" s="411">
        <f t="shared" ref="AD475" si="1111">AD474</f>
        <v>0</v>
      </c>
      <c r="AE475" s="411">
        <f t="shared" ref="AE475" si="1112">AE474</f>
        <v>0</v>
      </c>
      <c r="AF475" s="411">
        <f t="shared" ref="AF475" si="1113">AF474</f>
        <v>0</v>
      </c>
      <c r="AG475" s="411">
        <f t="shared" ref="AG475" si="1114">AG474</f>
        <v>0</v>
      </c>
      <c r="AH475" s="411">
        <f t="shared" ref="AH475" si="1115">AH474</f>
        <v>0</v>
      </c>
      <c r="AI475" s="411">
        <f t="shared" ref="AI475" si="1116">AI474</f>
        <v>0</v>
      </c>
      <c r="AJ475" s="411">
        <f t="shared" ref="AJ475" si="1117">AJ474</f>
        <v>0</v>
      </c>
      <c r="AK475" s="411">
        <f t="shared" ref="AK475" si="1118">AK474</f>
        <v>0</v>
      </c>
      <c r="AL475" s="411">
        <f t="shared" ref="AL475" si="1119">AL474</f>
        <v>0</v>
      </c>
      <c r="AM475" s="306"/>
    </row>
    <row r="476" spans="1:39" ht="15.5" outlineLevel="1">
      <c r="A476" s="528"/>
      <c r="B476" s="431"/>
      <c r="C476" s="291"/>
      <c r="D476" s="291"/>
      <c r="E476" s="762"/>
      <c r="F476" s="291"/>
      <c r="G476" s="291"/>
      <c r="H476" s="291"/>
      <c r="I476" s="291"/>
      <c r="J476" s="291"/>
      <c r="K476" s="291"/>
      <c r="L476" s="291"/>
      <c r="M476" s="291"/>
      <c r="N476" s="291"/>
      <c r="O476" s="291"/>
      <c r="P476" s="762"/>
      <c r="Q476" s="291"/>
      <c r="R476" s="291"/>
      <c r="S476" s="291"/>
      <c r="T476" s="291"/>
      <c r="U476" s="291"/>
      <c r="V476" s="291"/>
      <c r="W476" s="291"/>
      <c r="X476" s="291"/>
      <c r="Y476" s="765"/>
      <c r="Z476" s="776"/>
      <c r="AA476" s="776"/>
      <c r="AB476" s="776"/>
      <c r="AC476" s="425"/>
      <c r="AD476" s="425"/>
      <c r="AE476" s="425"/>
      <c r="AF476" s="425"/>
      <c r="AG476" s="425"/>
      <c r="AH476" s="425"/>
      <c r="AI476" s="425"/>
      <c r="AJ476" s="425"/>
      <c r="AK476" s="425"/>
      <c r="AL476" s="425"/>
      <c r="AM476" s="306"/>
    </row>
    <row r="477" spans="1:39" ht="31" outlineLevel="1">
      <c r="A477" s="528">
        <v>23</v>
      </c>
      <c r="B477" s="428" t="s">
        <v>115</v>
      </c>
      <c r="C477" s="291" t="s">
        <v>25</v>
      </c>
      <c r="D477" s="295"/>
      <c r="E477" s="295"/>
      <c r="F477" s="295"/>
      <c r="G477" s="295"/>
      <c r="H477" s="295"/>
      <c r="I477" s="295"/>
      <c r="J477" s="295"/>
      <c r="K477" s="295"/>
      <c r="L477" s="295"/>
      <c r="M477" s="295"/>
      <c r="N477" s="291"/>
      <c r="O477" s="295"/>
      <c r="P477" s="295"/>
      <c r="Q477" s="295"/>
      <c r="R477" s="295"/>
      <c r="S477" s="295"/>
      <c r="T477" s="295"/>
      <c r="U477" s="295"/>
      <c r="V477" s="295"/>
      <c r="W477" s="295"/>
      <c r="X477" s="295"/>
      <c r="Y477" s="764"/>
      <c r="Z477" s="764"/>
      <c r="AA477" s="764"/>
      <c r="AB477" s="764"/>
      <c r="AC477" s="410"/>
      <c r="AD477" s="410"/>
      <c r="AE477" s="410"/>
      <c r="AF477" s="410"/>
      <c r="AG477" s="410"/>
      <c r="AH477" s="410"/>
      <c r="AI477" s="410"/>
      <c r="AJ477" s="410"/>
      <c r="AK477" s="410"/>
      <c r="AL477" s="410"/>
      <c r="AM477" s="296">
        <f>SUM(Y477:AL477)</f>
        <v>0</v>
      </c>
    </row>
    <row r="478" spans="1:39" ht="15.5" outlineLevel="1">
      <c r="A478" s="528"/>
      <c r="B478" s="431" t="s">
        <v>308</v>
      </c>
      <c r="C478" s="291" t="s">
        <v>163</v>
      </c>
      <c r="D478" s="295"/>
      <c r="E478" s="295"/>
      <c r="F478" s="295"/>
      <c r="G478" s="295"/>
      <c r="H478" s="295"/>
      <c r="I478" s="295"/>
      <c r="J478" s="295"/>
      <c r="K478" s="295"/>
      <c r="L478" s="295"/>
      <c r="M478" s="295"/>
      <c r="N478" s="291"/>
      <c r="O478" s="295"/>
      <c r="P478" s="295"/>
      <c r="Q478" s="295"/>
      <c r="R478" s="295"/>
      <c r="S478" s="295"/>
      <c r="T478" s="295"/>
      <c r="U478" s="295"/>
      <c r="V478" s="295"/>
      <c r="W478" s="295"/>
      <c r="X478" s="295"/>
      <c r="Y478" s="774">
        <f>Y477</f>
        <v>0</v>
      </c>
      <c r="Z478" s="774">
        <f t="shared" ref="Z478:AB478" si="1120">Z477</f>
        <v>0</v>
      </c>
      <c r="AA478" s="774">
        <f t="shared" si="1120"/>
        <v>0</v>
      </c>
      <c r="AB478" s="774">
        <f t="shared" si="1120"/>
        <v>0</v>
      </c>
      <c r="AC478" s="411">
        <f t="shared" ref="AC478" si="1121">AC477</f>
        <v>0</v>
      </c>
      <c r="AD478" s="411">
        <f t="shared" ref="AD478" si="1122">AD477</f>
        <v>0</v>
      </c>
      <c r="AE478" s="411">
        <f t="shared" ref="AE478" si="1123">AE477</f>
        <v>0</v>
      </c>
      <c r="AF478" s="411">
        <f t="shared" ref="AF478" si="1124">AF477</f>
        <v>0</v>
      </c>
      <c r="AG478" s="411">
        <f t="shared" ref="AG478" si="1125">AG477</f>
        <v>0</v>
      </c>
      <c r="AH478" s="411">
        <f t="shared" ref="AH478" si="1126">AH477</f>
        <v>0</v>
      </c>
      <c r="AI478" s="411">
        <f t="shared" ref="AI478" si="1127">AI477</f>
        <v>0</v>
      </c>
      <c r="AJ478" s="411">
        <f t="shared" ref="AJ478" si="1128">AJ477</f>
        <v>0</v>
      </c>
      <c r="AK478" s="411">
        <f t="shared" ref="AK478" si="1129">AK477</f>
        <v>0</v>
      </c>
      <c r="AL478" s="411">
        <f t="shared" ref="AL478" si="1130">AL477</f>
        <v>0</v>
      </c>
      <c r="AM478" s="306"/>
    </row>
    <row r="479" spans="1:39" ht="15.5" outlineLevel="1">
      <c r="A479" s="528"/>
      <c r="B479" s="430"/>
      <c r="C479" s="291"/>
      <c r="D479" s="291"/>
      <c r="E479" s="762"/>
      <c r="F479" s="291"/>
      <c r="G479" s="291"/>
      <c r="H479" s="291"/>
      <c r="I479" s="291"/>
      <c r="J479" s="291"/>
      <c r="K479" s="291"/>
      <c r="L479" s="291"/>
      <c r="M479" s="291"/>
      <c r="N479" s="291"/>
      <c r="O479" s="291"/>
      <c r="P479" s="762"/>
      <c r="Q479" s="291"/>
      <c r="R479" s="291"/>
      <c r="S479" s="291"/>
      <c r="T479" s="291"/>
      <c r="U479" s="291"/>
      <c r="V479" s="291"/>
      <c r="W479" s="291"/>
      <c r="X479" s="291"/>
      <c r="Y479" s="765"/>
      <c r="Z479" s="776"/>
      <c r="AA479" s="776"/>
      <c r="AB479" s="776"/>
      <c r="AC479" s="425"/>
      <c r="AD479" s="425"/>
      <c r="AE479" s="425"/>
      <c r="AF479" s="425"/>
      <c r="AG479" s="425"/>
      <c r="AH479" s="425"/>
      <c r="AI479" s="425"/>
      <c r="AJ479" s="425"/>
      <c r="AK479" s="425"/>
      <c r="AL479" s="425"/>
      <c r="AM479" s="306"/>
    </row>
    <row r="480" spans="1:39" ht="15.5" outlineLevel="1">
      <c r="A480" s="528">
        <v>24</v>
      </c>
      <c r="B480" s="428" t="s">
        <v>116</v>
      </c>
      <c r="C480" s="291" t="s">
        <v>25</v>
      </c>
      <c r="D480" s="295"/>
      <c r="E480" s="295"/>
      <c r="F480" s="295"/>
      <c r="G480" s="295"/>
      <c r="H480" s="295"/>
      <c r="I480" s="295"/>
      <c r="J480" s="295"/>
      <c r="K480" s="295"/>
      <c r="L480" s="295"/>
      <c r="M480" s="295"/>
      <c r="N480" s="291"/>
      <c r="O480" s="295"/>
      <c r="P480" s="295"/>
      <c r="Q480" s="295"/>
      <c r="R480" s="295"/>
      <c r="S480" s="295"/>
      <c r="T480" s="295"/>
      <c r="U480" s="295"/>
      <c r="V480" s="295"/>
      <c r="W480" s="295"/>
      <c r="X480" s="295"/>
      <c r="Y480" s="764"/>
      <c r="Z480" s="764"/>
      <c r="AA480" s="764"/>
      <c r="AB480" s="764"/>
      <c r="AC480" s="410"/>
      <c r="AD480" s="410"/>
      <c r="AE480" s="410"/>
      <c r="AF480" s="410"/>
      <c r="AG480" s="410"/>
      <c r="AH480" s="410"/>
      <c r="AI480" s="410"/>
      <c r="AJ480" s="410"/>
      <c r="AK480" s="410"/>
      <c r="AL480" s="410"/>
      <c r="AM480" s="296">
        <f>SUM(Y480:AL480)</f>
        <v>0</v>
      </c>
    </row>
    <row r="481" spans="1:39" ht="15.5" outlineLevel="1">
      <c r="A481" s="528"/>
      <c r="B481" s="431" t="s">
        <v>308</v>
      </c>
      <c r="C481" s="291" t="s">
        <v>163</v>
      </c>
      <c r="D481" s="295"/>
      <c r="E481" s="295"/>
      <c r="F481" s="295"/>
      <c r="G481" s="295"/>
      <c r="H481" s="295"/>
      <c r="I481" s="295"/>
      <c r="J481" s="295"/>
      <c r="K481" s="295"/>
      <c r="L481" s="295"/>
      <c r="M481" s="295"/>
      <c r="N481" s="291"/>
      <c r="O481" s="295"/>
      <c r="P481" s="295"/>
      <c r="Q481" s="295"/>
      <c r="R481" s="295"/>
      <c r="S481" s="295"/>
      <c r="T481" s="295"/>
      <c r="U481" s="295"/>
      <c r="V481" s="295"/>
      <c r="W481" s="295"/>
      <c r="X481" s="295"/>
      <c r="Y481" s="774">
        <f>Y480</f>
        <v>0</v>
      </c>
      <c r="Z481" s="774">
        <f t="shared" ref="Z481:AB481" si="1131">Z480</f>
        <v>0</v>
      </c>
      <c r="AA481" s="774">
        <f t="shared" si="1131"/>
        <v>0</v>
      </c>
      <c r="AB481" s="774">
        <f t="shared" si="1131"/>
        <v>0</v>
      </c>
      <c r="AC481" s="411">
        <f t="shared" ref="AC481" si="1132">AC480</f>
        <v>0</v>
      </c>
      <c r="AD481" s="411">
        <f t="shared" ref="AD481" si="1133">AD480</f>
        <v>0</v>
      </c>
      <c r="AE481" s="411">
        <f t="shared" ref="AE481" si="1134">AE480</f>
        <v>0</v>
      </c>
      <c r="AF481" s="411">
        <f t="shared" ref="AF481" si="1135">AF480</f>
        <v>0</v>
      </c>
      <c r="AG481" s="411">
        <f t="shared" ref="AG481" si="1136">AG480</f>
        <v>0</v>
      </c>
      <c r="AH481" s="411">
        <f t="shared" ref="AH481" si="1137">AH480</f>
        <v>0</v>
      </c>
      <c r="AI481" s="411">
        <f t="shared" ref="AI481" si="1138">AI480</f>
        <v>0</v>
      </c>
      <c r="AJ481" s="411">
        <f t="shared" ref="AJ481" si="1139">AJ480</f>
        <v>0</v>
      </c>
      <c r="AK481" s="411">
        <f t="shared" ref="AK481" si="1140">AK480</f>
        <v>0</v>
      </c>
      <c r="AL481" s="411">
        <f t="shared" ref="AL481" si="1141">AL480</f>
        <v>0</v>
      </c>
      <c r="AM481" s="306"/>
    </row>
    <row r="482" spans="1:39" ht="15.5" outlineLevel="1">
      <c r="A482" s="528"/>
      <c r="B482" s="431"/>
      <c r="C482" s="291"/>
      <c r="D482" s="291"/>
      <c r="E482" s="762"/>
      <c r="F482" s="291"/>
      <c r="G482" s="291"/>
      <c r="H482" s="291"/>
      <c r="I482" s="291"/>
      <c r="J482" s="291"/>
      <c r="K482" s="291"/>
      <c r="L482" s="291"/>
      <c r="M482" s="291"/>
      <c r="N482" s="291"/>
      <c r="O482" s="291"/>
      <c r="P482" s="762"/>
      <c r="Q482" s="291"/>
      <c r="R482" s="291"/>
      <c r="S482" s="291"/>
      <c r="T482" s="291"/>
      <c r="U482" s="291"/>
      <c r="V482" s="291"/>
      <c r="W482" s="291"/>
      <c r="X482" s="291"/>
      <c r="Y482" s="773"/>
      <c r="Z482" s="776"/>
      <c r="AA482" s="776"/>
      <c r="AB482" s="776"/>
      <c r="AC482" s="425"/>
      <c r="AD482" s="425"/>
      <c r="AE482" s="425"/>
      <c r="AF482" s="425"/>
      <c r="AG482" s="425"/>
      <c r="AH482" s="425"/>
      <c r="AI482" s="425"/>
      <c r="AJ482" s="425"/>
      <c r="AK482" s="425"/>
      <c r="AL482" s="425"/>
      <c r="AM482" s="306"/>
    </row>
    <row r="483" spans="1:39" ht="15.5" outlineLevel="1">
      <c r="A483" s="528"/>
      <c r="B483" s="500" t="s">
        <v>499</v>
      </c>
      <c r="C483" s="291"/>
      <c r="D483" s="291"/>
      <c r="E483" s="762"/>
      <c r="F483" s="291"/>
      <c r="G483" s="291"/>
      <c r="H483" s="291"/>
      <c r="I483" s="291"/>
      <c r="J483" s="291"/>
      <c r="K483" s="291"/>
      <c r="L483" s="291"/>
      <c r="M483" s="291"/>
      <c r="N483" s="291"/>
      <c r="O483" s="291"/>
      <c r="P483" s="762"/>
      <c r="Q483" s="291"/>
      <c r="R483" s="291"/>
      <c r="S483" s="291"/>
      <c r="T483" s="291"/>
      <c r="U483" s="291"/>
      <c r="V483" s="291"/>
      <c r="W483" s="291"/>
      <c r="X483" s="291"/>
      <c r="Y483" s="773"/>
      <c r="Z483" s="776"/>
      <c r="AA483" s="776"/>
      <c r="AB483" s="776"/>
      <c r="AC483" s="425"/>
      <c r="AD483" s="425"/>
      <c r="AE483" s="425"/>
      <c r="AF483" s="425"/>
      <c r="AG483" s="425"/>
      <c r="AH483" s="425"/>
      <c r="AI483" s="425"/>
      <c r="AJ483" s="425"/>
      <c r="AK483" s="425"/>
      <c r="AL483" s="425"/>
      <c r="AM483" s="306"/>
    </row>
    <row r="484" spans="1:39" ht="15.5" outlineLevel="1">
      <c r="A484" s="528">
        <v>25</v>
      </c>
      <c r="B484" s="428" t="s">
        <v>117</v>
      </c>
      <c r="C484" s="291" t="s">
        <v>25</v>
      </c>
      <c r="D484" s="295"/>
      <c r="E484" s="295"/>
      <c r="F484" s="295"/>
      <c r="G484" s="295"/>
      <c r="H484" s="295"/>
      <c r="I484" s="295"/>
      <c r="J484" s="295"/>
      <c r="K484" s="295"/>
      <c r="L484" s="295"/>
      <c r="M484" s="295"/>
      <c r="N484" s="295">
        <v>12</v>
      </c>
      <c r="O484" s="295"/>
      <c r="P484" s="295"/>
      <c r="Q484" s="295"/>
      <c r="R484" s="295"/>
      <c r="S484" s="295"/>
      <c r="T484" s="295"/>
      <c r="U484" s="295"/>
      <c r="V484" s="295"/>
      <c r="W484" s="295"/>
      <c r="X484" s="295"/>
      <c r="Y484" s="772"/>
      <c r="Z484" s="764"/>
      <c r="AA484" s="764"/>
      <c r="AB484" s="764"/>
      <c r="AC484" s="410"/>
      <c r="AD484" s="410"/>
      <c r="AE484" s="410"/>
      <c r="AF484" s="415"/>
      <c r="AG484" s="415"/>
      <c r="AH484" s="415"/>
      <c r="AI484" s="415"/>
      <c r="AJ484" s="415"/>
      <c r="AK484" s="415"/>
      <c r="AL484" s="415"/>
      <c r="AM484" s="296">
        <f>SUM(Y484:AL484)</f>
        <v>0</v>
      </c>
    </row>
    <row r="485" spans="1:39" ht="15.5" outlineLevel="1">
      <c r="A485" s="528"/>
      <c r="B485" s="431" t="s">
        <v>308</v>
      </c>
      <c r="C485" s="291" t="s">
        <v>163</v>
      </c>
      <c r="D485" s="295"/>
      <c r="E485" s="295" t="s">
        <v>718</v>
      </c>
      <c r="F485" s="295"/>
      <c r="G485" s="295"/>
      <c r="H485" s="295"/>
      <c r="I485" s="295"/>
      <c r="J485" s="295"/>
      <c r="K485" s="295"/>
      <c r="L485" s="295"/>
      <c r="M485" s="295"/>
      <c r="N485" s="295">
        <f>N484</f>
        <v>12</v>
      </c>
      <c r="O485" s="295"/>
      <c r="P485" s="295" t="s">
        <v>718</v>
      </c>
      <c r="Q485" s="295"/>
      <c r="R485" s="295"/>
      <c r="S485" s="295"/>
      <c r="T485" s="295"/>
      <c r="U485" s="295"/>
      <c r="V485" s="295"/>
      <c r="W485" s="295"/>
      <c r="X485" s="295"/>
      <c r="Y485" s="774">
        <f>Y484</f>
        <v>0</v>
      </c>
      <c r="Z485" s="774">
        <f t="shared" ref="Z485:AB485" si="1142">Z484</f>
        <v>0</v>
      </c>
      <c r="AA485" s="774">
        <f t="shared" si="1142"/>
        <v>0</v>
      </c>
      <c r="AB485" s="774">
        <f t="shared" si="1142"/>
        <v>0</v>
      </c>
      <c r="AC485" s="411">
        <f t="shared" ref="AC485" si="1143">AC484</f>
        <v>0</v>
      </c>
      <c r="AD485" s="411">
        <f t="shared" ref="AD485" si="1144">AD484</f>
        <v>0</v>
      </c>
      <c r="AE485" s="411">
        <f t="shared" ref="AE485" si="1145">AE484</f>
        <v>0</v>
      </c>
      <c r="AF485" s="411">
        <f t="shared" ref="AF485" si="1146">AF484</f>
        <v>0</v>
      </c>
      <c r="AG485" s="411">
        <f t="shared" ref="AG485" si="1147">AG484</f>
        <v>0</v>
      </c>
      <c r="AH485" s="411">
        <f t="shared" ref="AH485" si="1148">AH484</f>
        <v>0</v>
      </c>
      <c r="AI485" s="411">
        <f t="shared" ref="AI485" si="1149">AI484</f>
        <v>0</v>
      </c>
      <c r="AJ485" s="411">
        <f t="shared" ref="AJ485" si="1150">AJ484</f>
        <v>0</v>
      </c>
      <c r="AK485" s="411">
        <f t="shared" ref="AK485" si="1151">AK484</f>
        <v>0</v>
      </c>
      <c r="AL485" s="411">
        <f t="shared" ref="AL485" si="1152">AL484</f>
        <v>0</v>
      </c>
      <c r="AM485" s="306"/>
    </row>
    <row r="486" spans="1:39" ht="15.5" outlineLevel="1">
      <c r="A486" s="528"/>
      <c r="B486" s="431"/>
      <c r="C486" s="291"/>
      <c r="D486" s="291"/>
      <c r="E486" s="762"/>
      <c r="F486" s="291"/>
      <c r="G486" s="291"/>
      <c r="H486" s="291"/>
      <c r="I486" s="291"/>
      <c r="J486" s="291"/>
      <c r="K486" s="291"/>
      <c r="L486" s="291"/>
      <c r="M486" s="291"/>
      <c r="N486" s="291"/>
      <c r="O486" s="291"/>
      <c r="P486" s="762"/>
      <c r="Q486" s="291"/>
      <c r="R486" s="291"/>
      <c r="S486" s="291"/>
      <c r="T486" s="291"/>
      <c r="U486" s="291"/>
      <c r="V486" s="291"/>
      <c r="W486" s="291"/>
      <c r="X486" s="291"/>
      <c r="Y486" s="773"/>
      <c r="Z486" s="776"/>
      <c r="AA486" s="776"/>
      <c r="AB486" s="776"/>
      <c r="AC486" s="425"/>
      <c r="AD486" s="425"/>
      <c r="AE486" s="425"/>
      <c r="AF486" s="425"/>
      <c r="AG486" s="425"/>
      <c r="AH486" s="425"/>
      <c r="AI486" s="425"/>
      <c r="AJ486" s="425"/>
      <c r="AK486" s="425"/>
      <c r="AL486" s="425"/>
      <c r="AM486" s="306"/>
    </row>
    <row r="487" spans="1:39" ht="15.5" outlineLevel="1">
      <c r="A487" s="528">
        <v>26</v>
      </c>
      <c r="B487" s="428" t="s">
        <v>118</v>
      </c>
      <c r="C487" s="291" t="s">
        <v>25</v>
      </c>
      <c r="D487" s="295"/>
      <c r="E487" s="295">
        <v>3432294</v>
      </c>
      <c r="F487" s="295"/>
      <c r="G487" s="295"/>
      <c r="H487" s="295"/>
      <c r="I487" s="295"/>
      <c r="J487" s="295"/>
      <c r="K487" s="295"/>
      <c r="L487" s="295"/>
      <c r="M487" s="295"/>
      <c r="N487" s="295">
        <v>12</v>
      </c>
      <c r="O487" s="295"/>
      <c r="P487" s="295">
        <v>630</v>
      </c>
      <c r="Q487" s="295"/>
      <c r="R487" s="295"/>
      <c r="S487" s="295"/>
      <c r="T487" s="295"/>
      <c r="U487" s="295"/>
      <c r="V487" s="295"/>
      <c r="W487" s="295"/>
      <c r="X487" s="295"/>
      <c r="Y487" s="772"/>
      <c r="Z487" s="772">
        <v>0.3</v>
      </c>
      <c r="AA487" s="772">
        <v>0.65</v>
      </c>
      <c r="AB487" s="772">
        <v>0.05</v>
      </c>
      <c r="AC487" s="410"/>
      <c r="AD487" s="410"/>
      <c r="AE487" s="410"/>
      <c r="AF487" s="415"/>
      <c r="AG487" s="415"/>
      <c r="AH487" s="415"/>
      <c r="AI487" s="415"/>
      <c r="AJ487" s="415"/>
      <c r="AK487" s="415"/>
      <c r="AL487" s="415"/>
      <c r="AM487" s="296">
        <f>SUM(Y487:AL487)</f>
        <v>1</v>
      </c>
    </row>
    <row r="488" spans="1:39" ht="15.5" outlineLevel="1">
      <c r="A488" s="528"/>
      <c r="B488" s="431" t="s">
        <v>308</v>
      </c>
      <c r="C488" s="291" t="s">
        <v>163</v>
      </c>
      <c r="D488" s="295"/>
      <c r="E488" s="295">
        <v>5209.5</v>
      </c>
      <c r="F488" s="295"/>
      <c r="G488" s="295"/>
      <c r="H488" s="295"/>
      <c r="I488" s="295"/>
      <c r="J488" s="295"/>
      <c r="K488" s="295"/>
      <c r="L488" s="295"/>
      <c r="M488" s="295"/>
      <c r="N488" s="295">
        <f>N487</f>
        <v>12</v>
      </c>
      <c r="O488" s="295"/>
      <c r="P488" s="295">
        <v>1</v>
      </c>
      <c r="Q488" s="295"/>
      <c r="R488" s="295"/>
      <c r="S488" s="295"/>
      <c r="T488" s="295"/>
      <c r="U488" s="295"/>
      <c r="V488" s="295"/>
      <c r="W488" s="295"/>
      <c r="X488" s="295"/>
      <c r="Y488" s="774">
        <f>Y487</f>
        <v>0</v>
      </c>
      <c r="Z488" s="774">
        <f t="shared" ref="Z488:AB488" si="1153">Z487</f>
        <v>0.3</v>
      </c>
      <c r="AA488" s="774">
        <f t="shared" si="1153"/>
        <v>0.65</v>
      </c>
      <c r="AB488" s="774">
        <f t="shared" si="1153"/>
        <v>0.05</v>
      </c>
      <c r="AC488" s="411">
        <f t="shared" ref="AC488" si="1154">AC487</f>
        <v>0</v>
      </c>
      <c r="AD488" s="411">
        <f t="shared" ref="AD488" si="1155">AD487</f>
        <v>0</v>
      </c>
      <c r="AE488" s="411">
        <f t="shared" ref="AE488" si="1156">AE487</f>
        <v>0</v>
      </c>
      <c r="AF488" s="411">
        <f t="shared" ref="AF488" si="1157">AF487</f>
        <v>0</v>
      </c>
      <c r="AG488" s="411">
        <f t="shared" ref="AG488" si="1158">AG487</f>
        <v>0</v>
      </c>
      <c r="AH488" s="411">
        <f t="shared" ref="AH488" si="1159">AH487</f>
        <v>0</v>
      </c>
      <c r="AI488" s="411">
        <f t="shared" ref="AI488" si="1160">AI487</f>
        <v>0</v>
      </c>
      <c r="AJ488" s="411">
        <f t="shared" ref="AJ488" si="1161">AJ487</f>
        <v>0</v>
      </c>
      <c r="AK488" s="411">
        <f t="shared" ref="AK488" si="1162">AK487</f>
        <v>0</v>
      </c>
      <c r="AL488" s="411">
        <f t="shared" ref="AL488" si="1163">AL487</f>
        <v>0</v>
      </c>
      <c r="AM488" s="306"/>
    </row>
    <row r="489" spans="1:39" ht="15.5" outlineLevel="1">
      <c r="A489" s="528"/>
      <c r="B489" s="431"/>
      <c r="C489" s="291"/>
      <c r="D489" s="291"/>
      <c r="E489" s="762"/>
      <c r="F489" s="291"/>
      <c r="G489" s="291"/>
      <c r="H489" s="291"/>
      <c r="I489" s="291"/>
      <c r="J489" s="291"/>
      <c r="K489" s="291"/>
      <c r="L489" s="291"/>
      <c r="M489" s="291"/>
      <c r="N489" s="291"/>
      <c r="O489" s="291"/>
      <c r="P489" s="762"/>
      <c r="Q489" s="291"/>
      <c r="R489" s="291"/>
      <c r="S489" s="291"/>
      <c r="T489" s="291"/>
      <c r="U489" s="291"/>
      <c r="V489" s="291"/>
      <c r="W489" s="291"/>
      <c r="X489" s="291"/>
      <c r="Y489" s="773"/>
      <c r="Z489" s="776"/>
      <c r="AA489" s="776"/>
      <c r="AB489" s="776"/>
      <c r="AC489" s="425"/>
      <c r="AD489" s="425"/>
      <c r="AE489" s="425"/>
      <c r="AF489" s="425"/>
      <c r="AG489" s="425"/>
      <c r="AH489" s="425"/>
      <c r="AI489" s="425"/>
      <c r="AJ489" s="425"/>
      <c r="AK489" s="425"/>
      <c r="AL489" s="425"/>
      <c r="AM489" s="306"/>
    </row>
    <row r="490" spans="1:39" ht="31" outlineLevel="1">
      <c r="A490" s="528">
        <v>27</v>
      </c>
      <c r="B490" s="428" t="s">
        <v>119</v>
      </c>
      <c r="C490" s="291" t="s">
        <v>25</v>
      </c>
      <c r="D490" s="295"/>
      <c r="E490" s="295"/>
      <c r="F490" s="295"/>
      <c r="G490" s="295"/>
      <c r="H490" s="295"/>
      <c r="I490" s="295"/>
      <c r="J490" s="295"/>
      <c r="K490" s="295"/>
      <c r="L490" s="295"/>
      <c r="M490" s="295"/>
      <c r="N490" s="295">
        <v>12</v>
      </c>
      <c r="O490" s="295"/>
      <c r="P490" s="295"/>
      <c r="Q490" s="295"/>
      <c r="R490" s="295"/>
      <c r="S490" s="295"/>
      <c r="T490" s="295"/>
      <c r="U490" s="295"/>
      <c r="V490" s="295"/>
      <c r="W490" s="295"/>
      <c r="X490" s="295"/>
      <c r="Y490" s="772"/>
      <c r="Z490" s="764"/>
      <c r="AA490" s="764"/>
      <c r="AB490" s="764"/>
      <c r="AC490" s="410"/>
      <c r="AD490" s="410"/>
      <c r="AE490" s="410"/>
      <c r="AF490" s="415"/>
      <c r="AG490" s="415"/>
      <c r="AH490" s="415"/>
      <c r="AI490" s="415"/>
      <c r="AJ490" s="415"/>
      <c r="AK490" s="415"/>
      <c r="AL490" s="415"/>
      <c r="AM490" s="296">
        <f>SUM(Y490:AL490)</f>
        <v>0</v>
      </c>
    </row>
    <row r="491" spans="1:39" ht="15.5" outlineLevel="1">
      <c r="A491" s="528"/>
      <c r="B491" s="431" t="s">
        <v>308</v>
      </c>
      <c r="C491" s="291" t="s">
        <v>163</v>
      </c>
      <c r="D491" s="295"/>
      <c r="E491" s="295"/>
      <c r="F491" s="295"/>
      <c r="G491" s="295"/>
      <c r="H491" s="295"/>
      <c r="I491" s="295"/>
      <c r="J491" s="295"/>
      <c r="K491" s="295"/>
      <c r="L491" s="295"/>
      <c r="M491" s="295"/>
      <c r="N491" s="295">
        <f>N490</f>
        <v>12</v>
      </c>
      <c r="O491" s="295"/>
      <c r="P491" s="295"/>
      <c r="Q491" s="295"/>
      <c r="R491" s="295"/>
      <c r="S491" s="295"/>
      <c r="T491" s="295"/>
      <c r="U491" s="295"/>
      <c r="V491" s="295"/>
      <c r="W491" s="295"/>
      <c r="X491" s="295"/>
      <c r="Y491" s="774">
        <f>Y490</f>
        <v>0</v>
      </c>
      <c r="Z491" s="774">
        <f t="shared" ref="Z491:AB491" si="1164">Z490</f>
        <v>0</v>
      </c>
      <c r="AA491" s="774">
        <f t="shared" si="1164"/>
        <v>0</v>
      </c>
      <c r="AB491" s="774">
        <f t="shared" si="1164"/>
        <v>0</v>
      </c>
      <c r="AC491" s="411">
        <f t="shared" ref="AC491" si="1165">AC490</f>
        <v>0</v>
      </c>
      <c r="AD491" s="411">
        <f t="shared" ref="AD491" si="1166">AD490</f>
        <v>0</v>
      </c>
      <c r="AE491" s="411">
        <f t="shared" ref="AE491" si="1167">AE490</f>
        <v>0</v>
      </c>
      <c r="AF491" s="411">
        <f t="shared" ref="AF491" si="1168">AF490</f>
        <v>0</v>
      </c>
      <c r="AG491" s="411">
        <f t="shared" ref="AG491" si="1169">AG490</f>
        <v>0</v>
      </c>
      <c r="AH491" s="411">
        <f t="shared" ref="AH491" si="1170">AH490</f>
        <v>0</v>
      </c>
      <c r="AI491" s="411">
        <f t="shared" ref="AI491" si="1171">AI490</f>
        <v>0</v>
      </c>
      <c r="AJ491" s="411">
        <f t="shared" ref="AJ491" si="1172">AJ490</f>
        <v>0</v>
      </c>
      <c r="AK491" s="411">
        <f t="shared" ref="AK491" si="1173">AK490</f>
        <v>0</v>
      </c>
      <c r="AL491" s="411">
        <f t="shared" ref="AL491" si="1174">AL490</f>
        <v>0</v>
      </c>
      <c r="AM491" s="306"/>
    </row>
    <row r="492" spans="1:39" ht="15.5" outlineLevel="1">
      <c r="A492" s="528"/>
      <c r="B492" s="431"/>
      <c r="C492" s="291"/>
      <c r="D492" s="291"/>
      <c r="E492" s="762"/>
      <c r="F492" s="291"/>
      <c r="G492" s="291"/>
      <c r="H492" s="291"/>
      <c r="I492" s="291"/>
      <c r="J492" s="291"/>
      <c r="K492" s="291"/>
      <c r="L492" s="291"/>
      <c r="M492" s="291"/>
      <c r="N492" s="291"/>
      <c r="O492" s="291"/>
      <c r="P492" s="762"/>
      <c r="Q492" s="291"/>
      <c r="R492" s="291"/>
      <c r="S492" s="291"/>
      <c r="T492" s="291"/>
      <c r="U492" s="291"/>
      <c r="V492" s="291"/>
      <c r="W492" s="291"/>
      <c r="X492" s="291"/>
      <c r="Y492" s="773"/>
      <c r="Z492" s="776"/>
      <c r="AA492" s="776"/>
      <c r="AB492" s="776"/>
      <c r="AC492" s="425"/>
      <c r="AD492" s="425"/>
      <c r="AE492" s="425"/>
      <c r="AF492" s="425"/>
      <c r="AG492" s="425"/>
      <c r="AH492" s="425"/>
      <c r="AI492" s="425"/>
      <c r="AJ492" s="425"/>
      <c r="AK492" s="425"/>
      <c r="AL492" s="425"/>
      <c r="AM492" s="306"/>
    </row>
    <row r="493" spans="1:39" ht="31" outlineLevel="1">
      <c r="A493" s="528">
        <v>28</v>
      </c>
      <c r="B493" s="428" t="s">
        <v>120</v>
      </c>
      <c r="C493" s="291" t="s">
        <v>25</v>
      </c>
      <c r="D493" s="295"/>
      <c r="E493" s="295"/>
      <c r="F493" s="295"/>
      <c r="G493" s="295"/>
      <c r="H493" s="295"/>
      <c r="I493" s="295"/>
      <c r="J493" s="295"/>
      <c r="K493" s="295"/>
      <c r="L493" s="295"/>
      <c r="M493" s="295"/>
      <c r="N493" s="295">
        <v>12</v>
      </c>
      <c r="O493" s="295"/>
      <c r="P493" s="295"/>
      <c r="Q493" s="295"/>
      <c r="R493" s="295"/>
      <c r="S493" s="295"/>
      <c r="T493" s="295"/>
      <c r="U493" s="295"/>
      <c r="V493" s="295"/>
      <c r="W493" s="295"/>
      <c r="X493" s="295"/>
      <c r="Y493" s="772"/>
      <c r="Z493" s="764"/>
      <c r="AA493" s="764"/>
      <c r="AB493" s="764"/>
      <c r="AC493" s="410"/>
      <c r="AD493" s="410"/>
      <c r="AE493" s="410"/>
      <c r="AF493" s="415"/>
      <c r="AG493" s="415"/>
      <c r="AH493" s="415"/>
      <c r="AI493" s="415"/>
      <c r="AJ493" s="415"/>
      <c r="AK493" s="415"/>
      <c r="AL493" s="415"/>
      <c r="AM493" s="296">
        <f>SUM(Y493:AL493)</f>
        <v>0</v>
      </c>
    </row>
    <row r="494" spans="1:39" ht="15.5" outlineLevel="1">
      <c r="A494" s="528"/>
      <c r="B494" s="431" t="s">
        <v>308</v>
      </c>
      <c r="C494" s="291" t="s">
        <v>163</v>
      </c>
      <c r="D494" s="295"/>
      <c r="E494" s="295"/>
      <c r="F494" s="295"/>
      <c r="G494" s="295"/>
      <c r="H494" s="295"/>
      <c r="I494" s="295"/>
      <c r="J494" s="295"/>
      <c r="K494" s="295"/>
      <c r="L494" s="295"/>
      <c r="M494" s="295"/>
      <c r="N494" s="295">
        <f>N493</f>
        <v>12</v>
      </c>
      <c r="O494" s="295"/>
      <c r="P494" s="295"/>
      <c r="Q494" s="295"/>
      <c r="R494" s="295"/>
      <c r="S494" s="295"/>
      <c r="T494" s="295"/>
      <c r="U494" s="295"/>
      <c r="V494" s="295"/>
      <c r="W494" s="295"/>
      <c r="X494" s="295"/>
      <c r="Y494" s="774">
        <f>Y493</f>
        <v>0</v>
      </c>
      <c r="Z494" s="774">
        <f t="shared" ref="Z494:AB494" si="1175">Z493</f>
        <v>0</v>
      </c>
      <c r="AA494" s="774">
        <f t="shared" si="1175"/>
        <v>0</v>
      </c>
      <c r="AB494" s="774">
        <f t="shared" si="1175"/>
        <v>0</v>
      </c>
      <c r="AC494" s="411">
        <f t="shared" ref="AC494" si="1176">AC493</f>
        <v>0</v>
      </c>
      <c r="AD494" s="411">
        <f t="shared" ref="AD494" si="1177">AD493</f>
        <v>0</v>
      </c>
      <c r="AE494" s="411">
        <f t="shared" ref="AE494" si="1178">AE493</f>
        <v>0</v>
      </c>
      <c r="AF494" s="411">
        <f t="shared" ref="AF494" si="1179">AF493</f>
        <v>0</v>
      </c>
      <c r="AG494" s="411">
        <f t="shared" ref="AG494" si="1180">AG493</f>
        <v>0</v>
      </c>
      <c r="AH494" s="411">
        <f t="shared" ref="AH494" si="1181">AH493</f>
        <v>0</v>
      </c>
      <c r="AI494" s="411">
        <f t="shared" ref="AI494" si="1182">AI493</f>
        <v>0</v>
      </c>
      <c r="AJ494" s="411">
        <f t="shared" ref="AJ494" si="1183">AJ493</f>
        <v>0</v>
      </c>
      <c r="AK494" s="411">
        <f t="shared" ref="AK494" si="1184">AK493</f>
        <v>0</v>
      </c>
      <c r="AL494" s="411">
        <f t="shared" ref="AL494" si="1185">AL493</f>
        <v>0</v>
      </c>
      <c r="AM494" s="306"/>
    </row>
    <row r="495" spans="1:39" ht="15.5" outlineLevel="1">
      <c r="A495" s="528"/>
      <c r="B495" s="431"/>
      <c r="C495" s="291"/>
      <c r="D495" s="291"/>
      <c r="E495" s="762"/>
      <c r="F495" s="291"/>
      <c r="G495" s="291"/>
      <c r="H495" s="291"/>
      <c r="I495" s="291"/>
      <c r="J495" s="291"/>
      <c r="K495" s="291"/>
      <c r="L495" s="291"/>
      <c r="M495" s="291"/>
      <c r="N495" s="291"/>
      <c r="O495" s="291"/>
      <c r="P495" s="762"/>
      <c r="Q495" s="291"/>
      <c r="R495" s="291"/>
      <c r="S495" s="291"/>
      <c r="T495" s="291"/>
      <c r="U495" s="291"/>
      <c r="V495" s="291"/>
      <c r="W495" s="291"/>
      <c r="X495" s="291"/>
      <c r="Y495" s="773"/>
      <c r="Z495" s="776"/>
      <c r="AA495" s="776"/>
      <c r="AB495" s="776"/>
      <c r="AC495" s="425"/>
      <c r="AD495" s="425"/>
      <c r="AE495" s="425"/>
      <c r="AF495" s="425"/>
      <c r="AG495" s="425"/>
      <c r="AH495" s="425"/>
      <c r="AI495" s="425"/>
      <c r="AJ495" s="425"/>
      <c r="AK495" s="425"/>
      <c r="AL495" s="425"/>
      <c r="AM495" s="306"/>
    </row>
    <row r="496" spans="1:39" ht="31" outlineLevel="1">
      <c r="A496" s="528">
        <v>29</v>
      </c>
      <c r="B496" s="428" t="s">
        <v>121</v>
      </c>
      <c r="C496" s="291" t="s">
        <v>25</v>
      </c>
      <c r="D496" s="295"/>
      <c r="E496" s="295"/>
      <c r="F496" s="295"/>
      <c r="G496" s="295"/>
      <c r="H496" s="295"/>
      <c r="I496" s="295"/>
      <c r="J496" s="295"/>
      <c r="K496" s="295"/>
      <c r="L496" s="295"/>
      <c r="M496" s="295"/>
      <c r="N496" s="295">
        <v>3</v>
      </c>
      <c r="O496" s="295"/>
      <c r="P496" s="295"/>
      <c r="Q496" s="295"/>
      <c r="R496" s="295"/>
      <c r="S496" s="295"/>
      <c r="T496" s="295"/>
      <c r="U496" s="295"/>
      <c r="V496" s="295"/>
      <c r="W496" s="295"/>
      <c r="X496" s="295"/>
      <c r="Y496" s="772"/>
      <c r="Z496" s="764"/>
      <c r="AA496" s="764"/>
      <c r="AB496" s="764"/>
      <c r="AC496" s="410"/>
      <c r="AD496" s="410"/>
      <c r="AE496" s="410"/>
      <c r="AF496" s="415"/>
      <c r="AG496" s="415"/>
      <c r="AH496" s="415"/>
      <c r="AI496" s="415"/>
      <c r="AJ496" s="415"/>
      <c r="AK496" s="415"/>
      <c r="AL496" s="415"/>
      <c r="AM496" s="296">
        <f>SUM(Y496:AL496)</f>
        <v>0</v>
      </c>
    </row>
    <row r="497" spans="1:39" ht="15.5" outlineLevel="1">
      <c r="A497" s="528"/>
      <c r="B497" s="431" t="s">
        <v>308</v>
      </c>
      <c r="C497" s="291" t="s">
        <v>163</v>
      </c>
      <c r="D497" s="295"/>
      <c r="E497" s="295"/>
      <c r="F497" s="295"/>
      <c r="G497" s="295"/>
      <c r="H497" s="295"/>
      <c r="I497" s="295"/>
      <c r="J497" s="295"/>
      <c r="K497" s="295"/>
      <c r="L497" s="295"/>
      <c r="M497" s="295"/>
      <c r="N497" s="295">
        <f>N496</f>
        <v>3</v>
      </c>
      <c r="O497" s="295"/>
      <c r="P497" s="295"/>
      <c r="Q497" s="295"/>
      <c r="R497" s="295"/>
      <c r="S497" s="295"/>
      <c r="T497" s="295"/>
      <c r="U497" s="295"/>
      <c r="V497" s="295"/>
      <c r="W497" s="295"/>
      <c r="X497" s="295"/>
      <c r="Y497" s="774">
        <f>Y496</f>
        <v>0</v>
      </c>
      <c r="Z497" s="774">
        <f t="shared" ref="Z497:AB497" si="1186">Z496</f>
        <v>0</v>
      </c>
      <c r="AA497" s="774">
        <f t="shared" si="1186"/>
        <v>0</v>
      </c>
      <c r="AB497" s="774">
        <f t="shared" si="1186"/>
        <v>0</v>
      </c>
      <c r="AC497" s="411">
        <f t="shared" ref="AC497" si="1187">AC496</f>
        <v>0</v>
      </c>
      <c r="AD497" s="411">
        <f t="shared" ref="AD497" si="1188">AD496</f>
        <v>0</v>
      </c>
      <c r="AE497" s="411">
        <f t="shared" ref="AE497" si="1189">AE496</f>
        <v>0</v>
      </c>
      <c r="AF497" s="411">
        <f t="shared" ref="AF497" si="1190">AF496</f>
        <v>0</v>
      </c>
      <c r="AG497" s="411">
        <f t="shared" ref="AG497" si="1191">AG496</f>
        <v>0</v>
      </c>
      <c r="AH497" s="411">
        <f t="shared" ref="AH497" si="1192">AH496</f>
        <v>0</v>
      </c>
      <c r="AI497" s="411">
        <f t="shared" ref="AI497" si="1193">AI496</f>
        <v>0</v>
      </c>
      <c r="AJ497" s="411">
        <f t="shared" ref="AJ497" si="1194">AJ496</f>
        <v>0</v>
      </c>
      <c r="AK497" s="411">
        <f t="shared" ref="AK497" si="1195">AK496</f>
        <v>0</v>
      </c>
      <c r="AL497" s="411">
        <f t="shared" ref="AL497" si="1196">AL496</f>
        <v>0</v>
      </c>
      <c r="AM497" s="306"/>
    </row>
    <row r="498" spans="1:39" ht="15.5" outlineLevel="1">
      <c r="A498" s="528"/>
      <c r="B498" s="431"/>
      <c r="C498" s="291"/>
      <c r="D498" s="291"/>
      <c r="E498" s="762"/>
      <c r="F498" s="291"/>
      <c r="G498" s="291"/>
      <c r="H498" s="291"/>
      <c r="I498" s="291"/>
      <c r="J498" s="291"/>
      <c r="K498" s="291"/>
      <c r="L498" s="291"/>
      <c r="M498" s="291"/>
      <c r="N498" s="291"/>
      <c r="O498" s="291"/>
      <c r="P498" s="762"/>
      <c r="Q498" s="291"/>
      <c r="R498" s="291"/>
      <c r="S498" s="291"/>
      <c r="T498" s="291"/>
      <c r="U498" s="291"/>
      <c r="V498" s="291"/>
      <c r="W498" s="291"/>
      <c r="X498" s="291"/>
      <c r="Y498" s="773"/>
      <c r="Z498" s="776"/>
      <c r="AA498" s="776"/>
      <c r="AB498" s="776"/>
      <c r="AC498" s="425"/>
      <c r="AD498" s="425"/>
      <c r="AE498" s="425"/>
      <c r="AF498" s="425"/>
      <c r="AG498" s="425"/>
      <c r="AH498" s="425"/>
      <c r="AI498" s="425"/>
      <c r="AJ498" s="425"/>
      <c r="AK498" s="425"/>
      <c r="AL498" s="425"/>
      <c r="AM498" s="306"/>
    </row>
    <row r="499" spans="1:39" ht="31" outlineLevel="1">
      <c r="A499" s="528">
        <v>30</v>
      </c>
      <c r="B499" s="428" t="s">
        <v>122</v>
      </c>
      <c r="C499" s="291" t="s">
        <v>25</v>
      </c>
      <c r="D499" s="295"/>
      <c r="E499" s="295"/>
      <c r="F499" s="295"/>
      <c r="G499" s="295"/>
      <c r="H499" s="295"/>
      <c r="I499" s="295"/>
      <c r="J499" s="295"/>
      <c r="K499" s="295"/>
      <c r="L499" s="295"/>
      <c r="M499" s="295"/>
      <c r="N499" s="295">
        <v>12</v>
      </c>
      <c r="O499" s="295"/>
      <c r="P499" s="295"/>
      <c r="Q499" s="295"/>
      <c r="R499" s="295"/>
      <c r="S499" s="295"/>
      <c r="T499" s="295"/>
      <c r="U499" s="295"/>
      <c r="V499" s="295"/>
      <c r="W499" s="295"/>
      <c r="X499" s="295"/>
      <c r="Y499" s="772"/>
      <c r="Z499" s="764"/>
      <c r="AA499" s="764"/>
      <c r="AB499" s="764"/>
      <c r="AC499" s="410"/>
      <c r="AD499" s="410"/>
      <c r="AE499" s="410"/>
      <c r="AF499" s="415"/>
      <c r="AG499" s="415"/>
      <c r="AH499" s="415"/>
      <c r="AI499" s="415"/>
      <c r="AJ499" s="415"/>
      <c r="AK499" s="415"/>
      <c r="AL499" s="415"/>
      <c r="AM499" s="296">
        <f>SUM(Y499:AL499)</f>
        <v>0</v>
      </c>
    </row>
    <row r="500" spans="1:39" ht="15.5" outlineLevel="1">
      <c r="A500" s="528"/>
      <c r="B500" s="431" t="s">
        <v>308</v>
      </c>
      <c r="C500" s="291" t="s">
        <v>163</v>
      </c>
      <c r="D500" s="295"/>
      <c r="E500" s="295"/>
      <c r="F500" s="295"/>
      <c r="G500" s="295"/>
      <c r="H500" s="295"/>
      <c r="I500" s="295"/>
      <c r="J500" s="295"/>
      <c r="K500" s="295"/>
      <c r="L500" s="295"/>
      <c r="M500" s="295"/>
      <c r="N500" s="295">
        <f>N499</f>
        <v>12</v>
      </c>
      <c r="O500" s="295"/>
      <c r="P500" s="295"/>
      <c r="Q500" s="295"/>
      <c r="R500" s="295"/>
      <c r="S500" s="295"/>
      <c r="T500" s="295"/>
      <c r="U500" s="295"/>
      <c r="V500" s="295"/>
      <c r="W500" s="295"/>
      <c r="X500" s="295"/>
      <c r="Y500" s="774">
        <f>Y499</f>
        <v>0</v>
      </c>
      <c r="Z500" s="774">
        <f t="shared" ref="Z500:AB500" si="1197">Z499</f>
        <v>0</v>
      </c>
      <c r="AA500" s="774">
        <f t="shared" si="1197"/>
        <v>0</v>
      </c>
      <c r="AB500" s="774">
        <f t="shared" si="1197"/>
        <v>0</v>
      </c>
      <c r="AC500" s="411">
        <f t="shared" ref="AC500" si="1198">AC499</f>
        <v>0</v>
      </c>
      <c r="AD500" s="411">
        <f t="shared" ref="AD500" si="1199">AD499</f>
        <v>0</v>
      </c>
      <c r="AE500" s="411">
        <f t="shared" ref="AE500" si="1200">AE499</f>
        <v>0</v>
      </c>
      <c r="AF500" s="411">
        <f t="shared" ref="AF500" si="1201">AF499</f>
        <v>0</v>
      </c>
      <c r="AG500" s="411">
        <f t="shared" ref="AG500" si="1202">AG499</f>
        <v>0</v>
      </c>
      <c r="AH500" s="411">
        <f t="shared" ref="AH500" si="1203">AH499</f>
        <v>0</v>
      </c>
      <c r="AI500" s="411">
        <f t="shared" ref="AI500" si="1204">AI499</f>
        <v>0</v>
      </c>
      <c r="AJ500" s="411">
        <f t="shared" ref="AJ500" si="1205">AJ499</f>
        <v>0</v>
      </c>
      <c r="AK500" s="411">
        <f t="shared" ref="AK500" si="1206">AK499</f>
        <v>0</v>
      </c>
      <c r="AL500" s="411">
        <f t="shared" ref="AL500" si="1207">AL499</f>
        <v>0</v>
      </c>
      <c r="AM500" s="306"/>
    </row>
    <row r="501" spans="1:39" ht="15.5" outlineLevel="1">
      <c r="A501" s="528"/>
      <c r="B501" s="431"/>
      <c r="C501" s="291"/>
      <c r="D501" s="291"/>
      <c r="E501" s="762"/>
      <c r="F501" s="291"/>
      <c r="G501" s="291"/>
      <c r="H501" s="291"/>
      <c r="I501" s="291"/>
      <c r="J501" s="291"/>
      <c r="K501" s="291"/>
      <c r="L501" s="291"/>
      <c r="M501" s="291"/>
      <c r="N501" s="291"/>
      <c r="O501" s="291"/>
      <c r="P501" s="762"/>
      <c r="Q501" s="291"/>
      <c r="R501" s="291"/>
      <c r="S501" s="291"/>
      <c r="T501" s="291"/>
      <c r="U501" s="291"/>
      <c r="V501" s="291"/>
      <c r="W501" s="291"/>
      <c r="X501" s="291"/>
      <c r="Y501" s="773"/>
      <c r="Z501" s="776"/>
      <c r="AA501" s="776"/>
      <c r="AB501" s="776"/>
      <c r="AC501" s="425"/>
      <c r="AD501" s="425"/>
      <c r="AE501" s="425"/>
      <c r="AF501" s="425"/>
      <c r="AG501" s="425"/>
      <c r="AH501" s="425"/>
      <c r="AI501" s="425"/>
      <c r="AJ501" s="425"/>
      <c r="AK501" s="425"/>
      <c r="AL501" s="425"/>
      <c r="AM501" s="306"/>
    </row>
    <row r="502" spans="1:39" ht="31" outlineLevel="1">
      <c r="A502" s="528">
        <v>31</v>
      </c>
      <c r="B502" s="428" t="s">
        <v>123</v>
      </c>
      <c r="C502" s="291" t="s">
        <v>25</v>
      </c>
      <c r="D502" s="295"/>
      <c r="E502" s="295"/>
      <c r="F502" s="295"/>
      <c r="G502" s="295"/>
      <c r="H502" s="295"/>
      <c r="I502" s="295"/>
      <c r="J502" s="295"/>
      <c r="K502" s="295"/>
      <c r="L502" s="295"/>
      <c r="M502" s="295"/>
      <c r="N502" s="295">
        <v>12</v>
      </c>
      <c r="O502" s="295"/>
      <c r="P502" s="295"/>
      <c r="Q502" s="295"/>
      <c r="R502" s="295"/>
      <c r="S502" s="295"/>
      <c r="T502" s="295"/>
      <c r="U502" s="295"/>
      <c r="V502" s="295"/>
      <c r="W502" s="295"/>
      <c r="X502" s="295"/>
      <c r="Y502" s="772"/>
      <c r="Z502" s="764"/>
      <c r="AA502" s="764"/>
      <c r="AB502" s="764"/>
      <c r="AC502" s="410"/>
      <c r="AD502" s="410"/>
      <c r="AE502" s="410"/>
      <c r="AF502" s="415"/>
      <c r="AG502" s="415"/>
      <c r="AH502" s="415"/>
      <c r="AI502" s="415"/>
      <c r="AJ502" s="415"/>
      <c r="AK502" s="415"/>
      <c r="AL502" s="415"/>
      <c r="AM502" s="296">
        <f>SUM(Y502:AL502)</f>
        <v>0</v>
      </c>
    </row>
    <row r="503" spans="1:39" ht="15.5" outlineLevel="1">
      <c r="A503" s="528"/>
      <c r="B503" s="431" t="s">
        <v>308</v>
      </c>
      <c r="C503" s="291" t="s">
        <v>163</v>
      </c>
      <c r="D503" s="295"/>
      <c r="E503" s="295" t="s">
        <v>718</v>
      </c>
      <c r="F503" s="295"/>
      <c r="G503" s="295"/>
      <c r="H503" s="295"/>
      <c r="I503" s="295"/>
      <c r="J503" s="295"/>
      <c r="K503" s="295"/>
      <c r="L503" s="295"/>
      <c r="M503" s="295"/>
      <c r="N503" s="295">
        <f>N502</f>
        <v>12</v>
      </c>
      <c r="O503" s="295"/>
      <c r="P503" s="295"/>
      <c r="Q503" s="295"/>
      <c r="R503" s="295"/>
      <c r="S503" s="295"/>
      <c r="T503" s="295"/>
      <c r="U503" s="295"/>
      <c r="V503" s="295"/>
      <c r="W503" s="295"/>
      <c r="X503" s="295"/>
      <c r="Y503" s="774">
        <f>Y502</f>
        <v>0</v>
      </c>
      <c r="Z503" s="774">
        <f t="shared" ref="Z503:AB503" si="1208">Z502</f>
        <v>0</v>
      </c>
      <c r="AA503" s="774">
        <f t="shared" si="1208"/>
        <v>0</v>
      </c>
      <c r="AB503" s="774">
        <f t="shared" si="1208"/>
        <v>0</v>
      </c>
      <c r="AC503" s="411">
        <f t="shared" ref="AC503" si="1209">AC502</f>
        <v>0</v>
      </c>
      <c r="AD503" s="411">
        <f t="shared" ref="AD503" si="1210">AD502</f>
        <v>0</v>
      </c>
      <c r="AE503" s="411">
        <f t="shared" ref="AE503" si="1211">AE502</f>
        <v>0</v>
      </c>
      <c r="AF503" s="411">
        <f t="shared" ref="AF503" si="1212">AF502</f>
        <v>0</v>
      </c>
      <c r="AG503" s="411">
        <f t="shared" ref="AG503" si="1213">AG502</f>
        <v>0</v>
      </c>
      <c r="AH503" s="411">
        <f t="shared" ref="AH503" si="1214">AH502</f>
        <v>0</v>
      </c>
      <c r="AI503" s="411">
        <f t="shared" ref="AI503" si="1215">AI502</f>
        <v>0</v>
      </c>
      <c r="AJ503" s="411">
        <f t="shared" ref="AJ503" si="1216">AJ502</f>
        <v>0</v>
      </c>
      <c r="AK503" s="411">
        <f t="shared" ref="AK503" si="1217">AK502</f>
        <v>0</v>
      </c>
      <c r="AL503" s="411">
        <f t="shared" ref="AL503" si="1218">AL502</f>
        <v>0</v>
      </c>
      <c r="AM503" s="306"/>
    </row>
    <row r="504" spans="1:39" ht="15.5" outlineLevel="1">
      <c r="A504" s="528"/>
      <c r="B504" s="428"/>
      <c r="C504" s="291"/>
      <c r="D504" s="291"/>
      <c r="E504" s="762"/>
      <c r="F504" s="291"/>
      <c r="G504" s="291"/>
      <c r="H504" s="291"/>
      <c r="I504" s="291"/>
      <c r="J504" s="291"/>
      <c r="K504" s="291"/>
      <c r="L504" s="291"/>
      <c r="M504" s="291"/>
      <c r="N504" s="291"/>
      <c r="O504" s="291"/>
      <c r="P504" s="762"/>
      <c r="Q504" s="291"/>
      <c r="R504" s="291"/>
      <c r="S504" s="291"/>
      <c r="T504" s="291"/>
      <c r="U504" s="291"/>
      <c r="V504" s="291"/>
      <c r="W504" s="291"/>
      <c r="X504" s="291"/>
      <c r="Y504" s="773"/>
      <c r="Z504" s="776"/>
      <c r="AA504" s="776"/>
      <c r="AB504" s="776"/>
      <c r="AC504" s="425"/>
      <c r="AD504" s="425"/>
      <c r="AE504" s="425"/>
      <c r="AF504" s="425"/>
      <c r="AG504" s="425"/>
      <c r="AH504" s="425"/>
      <c r="AI504" s="425"/>
      <c r="AJ504" s="425"/>
      <c r="AK504" s="425"/>
      <c r="AL504" s="425"/>
      <c r="AM504" s="306"/>
    </row>
    <row r="505" spans="1:39" ht="15.5" outlineLevel="1">
      <c r="A505" s="528">
        <v>32</v>
      </c>
      <c r="B505" s="428" t="s">
        <v>124</v>
      </c>
      <c r="C505" s="291" t="s">
        <v>25</v>
      </c>
      <c r="D505" s="295"/>
      <c r="E505" s="295">
        <v>653</v>
      </c>
      <c r="F505" s="295"/>
      <c r="G505" s="295"/>
      <c r="H505" s="295"/>
      <c r="I505" s="295"/>
      <c r="J505" s="295"/>
      <c r="K505" s="295"/>
      <c r="L505" s="295"/>
      <c r="M505" s="295"/>
      <c r="N505" s="295">
        <v>12</v>
      </c>
      <c r="O505" s="295"/>
      <c r="P505" s="295"/>
      <c r="Q505" s="295"/>
      <c r="R505" s="295"/>
      <c r="S505" s="295"/>
      <c r="T505" s="295"/>
      <c r="U505" s="295"/>
      <c r="V505" s="295"/>
      <c r="W505" s="295"/>
      <c r="X505" s="295"/>
      <c r="Y505" s="772"/>
      <c r="Z505" s="764"/>
      <c r="AA505" s="764">
        <v>1</v>
      </c>
      <c r="AB505" s="764"/>
      <c r="AC505" s="410"/>
      <c r="AD505" s="410"/>
      <c r="AE505" s="410"/>
      <c r="AF505" s="415"/>
      <c r="AG505" s="415"/>
      <c r="AH505" s="415"/>
      <c r="AI505" s="415"/>
      <c r="AJ505" s="415"/>
      <c r="AK505" s="415"/>
      <c r="AL505" s="415"/>
      <c r="AM505" s="296">
        <f>SUM(Y505:AL505)</f>
        <v>1</v>
      </c>
    </row>
    <row r="506" spans="1:39" ht="15.5" outlineLevel="1">
      <c r="A506" s="528"/>
      <c r="B506" s="431" t="s">
        <v>308</v>
      </c>
      <c r="C506" s="291" t="s">
        <v>163</v>
      </c>
      <c r="D506" s="295"/>
      <c r="E506" s="295" t="s">
        <v>718</v>
      </c>
      <c r="F506" s="295"/>
      <c r="G506" s="295"/>
      <c r="H506" s="295"/>
      <c r="I506" s="295"/>
      <c r="J506" s="295"/>
      <c r="K506" s="295"/>
      <c r="L506" s="295"/>
      <c r="M506" s="295"/>
      <c r="N506" s="295">
        <f>N505</f>
        <v>12</v>
      </c>
      <c r="O506" s="295"/>
      <c r="P506" s="295" t="s">
        <v>718</v>
      </c>
      <c r="Q506" s="295"/>
      <c r="R506" s="295"/>
      <c r="S506" s="295"/>
      <c r="T506" s="295"/>
      <c r="U506" s="295"/>
      <c r="V506" s="295"/>
      <c r="W506" s="295"/>
      <c r="X506" s="295"/>
      <c r="Y506" s="774">
        <f>Y505</f>
        <v>0</v>
      </c>
      <c r="Z506" s="774">
        <f t="shared" ref="Z506:AB506" si="1219">Z505</f>
        <v>0</v>
      </c>
      <c r="AA506" s="774">
        <f t="shared" si="1219"/>
        <v>1</v>
      </c>
      <c r="AB506" s="774">
        <f t="shared" si="1219"/>
        <v>0</v>
      </c>
      <c r="AC506" s="411">
        <f t="shared" ref="AC506" si="1220">AC505</f>
        <v>0</v>
      </c>
      <c r="AD506" s="411">
        <f t="shared" ref="AD506" si="1221">AD505</f>
        <v>0</v>
      </c>
      <c r="AE506" s="411">
        <f t="shared" ref="AE506" si="1222">AE505</f>
        <v>0</v>
      </c>
      <c r="AF506" s="411">
        <f t="shared" ref="AF506" si="1223">AF505</f>
        <v>0</v>
      </c>
      <c r="AG506" s="411">
        <f t="shared" ref="AG506" si="1224">AG505</f>
        <v>0</v>
      </c>
      <c r="AH506" s="411">
        <f t="shared" ref="AH506" si="1225">AH505</f>
        <v>0</v>
      </c>
      <c r="AI506" s="411">
        <f t="shared" ref="AI506" si="1226">AI505</f>
        <v>0</v>
      </c>
      <c r="AJ506" s="411">
        <f t="shared" ref="AJ506" si="1227">AJ505</f>
        <v>0</v>
      </c>
      <c r="AK506" s="411">
        <f t="shared" ref="AK506" si="1228">AK505</f>
        <v>0</v>
      </c>
      <c r="AL506" s="411">
        <f t="shared" ref="AL506" si="1229">AL505</f>
        <v>0</v>
      </c>
      <c r="AM506" s="306"/>
    </row>
    <row r="507" spans="1:39" ht="15.5" outlineLevel="1">
      <c r="A507" s="528"/>
      <c r="B507" s="428"/>
      <c r="C507" s="291"/>
      <c r="D507" s="291"/>
      <c r="E507" s="762"/>
      <c r="F507" s="291"/>
      <c r="G507" s="291"/>
      <c r="H507" s="291"/>
      <c r="I507" s="291"/>
      <c r="J507" s="291"/>
      <c r="K507" s="291"/>
      <c r="L507" s="291"/>
      <c r="M507" s="291"/>
      <c r="N507" s="291"/>
      <c r="O507" s="291"/>
      <c r="P507" s="762"/>
      <c r="Q507" s="291"/>
      <c r="R507" s="291"/>
      <c r="S507" s="291"/>
      <c r="T507" s="291"/>
      <c r="U507" s="291"/>
      <c r="V507" s="291"/>
      <c r="W507" s="291"/>
      <c r="X507" s="291"/>
      <c r="Y507" s="773"/>
      <c r="Z507" s="776"/>
      <c r="AA507" s="776"/>
      <c r="AB507" s="776"/>
      <c r="AC507" s="425"/>
      <c r="AD507" s="425"/>
      <c r="AE507" s="425"/>
      <c r="AF507" s="425"/>
      <c r="AG507" s="425"/>
      <c r="AH507" s="425"/>
      <c r="AI507" s="425"/>
      <c r="AJ507" s="425"/>
      <c r="AK507" s="425"/>
      <c r="AL507" s="425"/>
      <c r="AM507" s="306"/>
    </row>
    <row r="508" spans="1:39" ht="15.5" outlineLevel="1">
      <c r="A508" s="528"/>
      <c r="B508" s="500" t="s">
        <v>500</v>
      </c>
      <c r="C508" s="291"/>
      <c r="D508" s="291"/>
      <c r="E508" s="762"/>
      <c r="F508" s="291"/>
      <c r="G508" s="291"/>
      <c r="H508" s="291"/>
      <c r="I508" s="291"/>
      <c r="J508" s="291"/>
      <c r="K508" s="291"/>
      <c r="L508" s="291"/>
      <c r="M508" s="291"/>
      <c r="N508" s="291"/>
      <c r="O508" s="291"/>
      <c r="P508" s="762"/>
      <c r="Q508" s="291"/>
      <c r="R508" s="291"/>
      <c r="S508" s="291"/>
      <c r="T508" s="291"/>
      <c r="U508" s="291"/>
      <c r="V508" s="291"/>
      <c r="W508" s="291"/>
      <c r="X508" s="291"/>
      <c r="Y508" s="773"/>
      <c r="Z508" s="776"/>
      <c r="AA508" s="776"/>
      <c r="AB508" s="776"/>
      <c r="AC508" s="425"/>
      <c r="AD508" s="425"/>
      <c r="AE508" s="425"/>
      <c r="AF508" s="425"/>
      <c r="AG508" s="425"/>
      <c r="AH508" s="425"/>
      <c r="AI508" s="425"/>
      <c r="AJ508" s="425"/>
      <c r="AK508" s="425"/>
      <c r="AL508" s="425"/>
      <c r="AM508" s="306"/>
    </row>
    <row r="509" spans="1:39" ht="15.5" outlineLevel="1">
      <c r="A509" s="528">
        <v>33</v>
      </c>
      <c r="B509" s="428" t="s">
        <v>125</v>
      </c>
      <c r="C509" s="291" t="s">
        <v>25</v>
      </c>
      <c r="D509" s="295"/>
      <c r="E509" s="295" t="s">
        <v>718</v>
      </c>
      <c r="F509" s="295"/>
      <c r="G509" s="295"/>
      <c r="H509" s="295"/>
      <c r="I509" s="295"/>
      <c r="J509" s="295"/>
      <c r="K509" s="295"/>
      <c r="L509" s="295"/>
      <c r="M509" s="295"/>
      <c r="N509" s="295">
        <v>0</v>
      </c>
      <c r="O509" s="295"/>
      <c r="P509" s="295" t="s">
        <v>718</v>
      </c>
      <c r="Q509" s="295"/>
      <c r="R509" s="295"/>
      <c r="S509" s="295"/>
      <c r="T509" s="295"/>
      <c r="U509" s="295"/>
      <c r="V509" s="295"/>
      <c r="W509" s="295"/>
      <c r="X509" s="295"/>
      <c r="Y509" s="772"/>
      <c r="Z509" s="764"/>
      <c r="AA509" s="764"/>
      <c r="AB509" s="764"/>
      <c r="AC509" s="410"/>
      <c r="AD509" s="410"/>
      <c r="AE509" s="410"/>
      <c r="AF509" s="415"/>
      <c r="AG509" s="415"/>
      <c r="AH509" s="415"/>
      <c r="AI509" s="415"/>
      <c r="AJ509" s="415"/>
      <c r="AK509" s="415"/>
      <c r="AL509" s="415"/>
      <c r="AM509" s="296">
        <f>SUM(Y509:AL509)</f>
        <v>0</v>
      </c>
    </row>
    <row r="510" spans="1:39" ht="15.5" outlineLevel="1">
      <c r="A510" s="528"/>
      <c r="B510" s="431" t="s">
        <v>308</v>
      </c>
      <c r="C510" s="291" t="s">
        <v>163</v>
      </c>
      <c r="D510" s="295"/>
      <c r="E510" s="295" t="s">
        <v>718</v>
      </c>
      <c r="F510" s="295"/>
      <c r="G510" s="295"/>
      <c r="H510" s="295"/>
      <c r="I510" s="295"/>
      <c r="J510" s="295"/>
      <c r="K510" s="295"/>
      <c r="L510" s="295"/>
      <c r="M510" s="295"/>
      <c r="N510" s="295">
        <f>N509</f>
        <v>0</v>
      </c>
      <c r="O510" s="295"/>
      <c r="P510" s="295" t="s">
        <v>718</v>
      </c>
      <c r="Q510" s="295"/>
      <c r="R510" s="295"/>
      <c r="S510" s="295"/>
      <c r="T510" s="295"/>
      <c r="U510" s="295"/>
      <c r="V510" s="295"/>
      <c r="W510" s="295"/>
      <c r="X510" s="295"/>
      <c r="Y510" s="774">
        <f>Y509</f>
        <v>0</v>
      </c>
      <c r="Z510" s="774">
        <f t="shared" ref="Z510:AB510" si="1230">Z509</f>
        <v>0</v>
      </c>
      <c r="AA510" s="774">
        <f t="shared" si="1230"/>
        <v>0</v>
      </c>
      <c r="AB510" s="774">
        <f t="shared" si="1230"/>
        <v>0</v>
      </c>
      <c r="AC510" s="411">
        <f t="shared" ref="AC510" si="1231">AC509</f>
        <v>0</v>
      </c>
      <c r="AD510" s="411">
        <f t="shared" ref="AD510" si="1232">AD509</f>
        <v>0</v>
      </c>
      <c r="AE510" s="411">
        <f t="shared" ref="AE510" si="1233">AE509</f>
        <v>0</v>
      </c>
      <c r="AF510" s="411">
        <f t="shared" ref="AF510" si="1234">AF509</f>
        <v>0</v>
      </c>
      <c r="AG510" s="411">
        <f t="shared" ref="AG510" si="1235">AG509</f>
        <v>0</v>
      </c>
      <c r="AH510" s="411">
        <f t="shared" ref="AH510" si="1236">AH509</f>
        <v>0</v>
      </c>
      <c r="AI510" s="411">
        <f t="shared" ref="AI510" si="1237">AI509</f>
        <v>0</v>
      </c>
      <c r="AJ510" s="411">
        <f t="shared" ref="AJ510" si="1238">AJ509</f>
        <v>0</v>
      </c>
      <c r="AK510" s="411">
        <f t="shared" ref="AK510" si="1239">AK509</f>
        <v>0</v>
      </c>
      <c r="AL510" s="411">
        <f t="shared" ref="AL510" si="1240">AL509</f>
        <v>0</v>
      </c>
      <c r="AM510" s="306"/>
    </row>
    <row r="511" spans="1:39" ht="15.5" outlineLevel="1">
      <c r="A511" s="528"/>
      <c r="B511" s="428"/>
      <c r="C511" s="291"/>
      <c r="D511" s="291"/>
      <c r="E511" s="762"/>
      <c r="F511" s="291"/>
      <c r="G511" s="291"/>
      <c r="H511" s="291"/>
      <c r="I511" s="291"/>
      <c r="J511" s="291"/>
      <c r="K511" s="291"/>
      <c r="L511" s="291"/>
      <c r="M511" s="291"/>
      <c r="N511" s="291"/>
      <c r="O511" s="291"/>
      <c r="P511" s="762"/>
      <c r="Q511" s="291"/>
      <c r="R511" s="291"/>
      <c r="S511" s="291"/>
      <c r="T511" s="291"/>
      <c r="U511" s="291"/>
      <c r="V511" s="291"/>
      <c r="W511" s="291"/>
      <c r="X511" s="291"/>
      <c r="Y511" s="773"/>
      <c r="Z511" s="776"/>
      <c r="AA511" s="776"/>
      <c r="AB511" s="776"/>
      <c r="AC511" s="425"/>
      <c r="AD511" s="425"/>
      <c r="AE511" s="425"/>
      <c r="AF511" s="425"/>
      <c r="AG511" s="425"/>
      <c r="AH511" s="425"/>
      <c r="AI511" s="425"/>
      <c r="AJ511" s="425"/>
      <c r="AK511" s="425"/>
      <c r="AL511" s="425"/>
      <c r="AM511" s="306"/>
    </row>
    <row r="512" spans="1:39" ht="15.5" outlineLevel="1">
      <c r="A512" s="528">
        <v>34</v>
      </c>
      <c r="B512" s="428" t="s">
        <v>126</v>
      </c>
      <c r="C512" s="291" t="s">
        <v>25</v>
      </c>
      <c r="D512" s="295"/>
      <c r="E512" s="295" t="s">
        <v>718</v>
      </c>
      <c r="F512" s="295"/>
      <c r="G512" s="295"/>
      <c r="H512" s="295"/>
      <c r="I512" s="295"/>
      <c r="J512" s="295"/>
      <c r="K512" s="295"/>
      <c r="L512" s="295"/>
      <c r="M512" s="295"/>
      <c r="N512" s="295">
        <v>0</v>
      </c>
      <c r="O512" s="295"/>
      <c r="P512" s="295" t="s">
        <v>718</v>
      </c>
      <c r="Q512" s="295"/>
      <c r="R512" s="295"/>
      <c r="S512" s="295"/>
      <c r="T512" s="295"/>
      <c r="U512" s="295"/>
      <c r="V512" s="295"/>
      <c r="W512" s="295"/>
      <c r="X512" s="295"/>
      <c r="Y512" s="772"/>
      <c r="Z512" s="764"/>
      <c r="AA512" s="764"/>
      <c r="AB512" s="764"/>
      <c r="AC512" s="410"/>
      <c r="AD512" s="410"/>
      <c r="AE512" s="410"/>
      <c r="AF512" s="415"/>
      <c r="AG512" s="415"/>
      <c r="AH512" s="415"/>
      <c r="AI512" s="415"/>
      <c r="AJ512" s="415"/>
      <c r="AK512" s="415"/>
      <c r="AL512" s="415"/>
      <c r="AM512" s="296">
        <f>SUM(Y512:AL512)</f>
        <v>0</v>
      </c>
    </row>
    <row r="513" spans="1:39" ht="15.5" outlineLevel="1">
      <c r="A513" s="528"/>
      <c r="B513" s="431" t="s">
        <v>308</v>
      </c>
      <c r="C513" s="291" t="s">
        <v>163</v>
      </c>
      <c r="D513" s="295"/>
      <c r="E513" s="295" t="s">
        <v>718</v>
      </c>
      <c r="F513" s="295"/>
      <c r="G513" s="295"/>
      <c r="H513" s="295"/>
      <c r="I513" s="295"/>
      <c r="J513" s="295"/>
      <c r="K513" s="295"/>
      <c r="L513" s="295"/>
      <c r="M513" s="295"/>
      <c r="N513" s="295">
        <f>N512</f>
        <v>0</v>
      </c>
      <c r="O513" s="295"/>
      <c r="P513" s="295" t="s">
        <v>718</v>
      </c>
      <c r="Q513" s="295"/>
      <c r="R513" s="295"/>
      <c r="S513" s="295"/>
      <c r="T513" s="295"/>
      <c r="U513" s="295"/>
      <c r="V513" s="295"/>
      <c r="W513" s="295"/>
      <c r="X513" s="295"/>
      <c r="Y513" s="774">
        <f>Y512</f>
        <v>0</v>
      </c>
      <c r="Z513" s="774">
        <f t="shared" ref="Z513:AB513" si="1241">Z512</f>
        <v>0</v>
      </c>
      <c r="AA513" s="774">
        <f t="shared" si="1241"/>
        <v>0</v>
      </c>
      <c r="AB513" s="774">
        <f t="shared" si="1241"/>
        <v>0</v>
      </c>
      <c r="AC513" s="411">
        <f t="shared" ref="AC513" si="1242">AC512</f>
        <v>0</v>
      </c>
      <c r="AD513" s="411">
        <f t="shared" ref="AD513" si="1243">AD512</f>
        <v>0</v>
      </c>
      <c r="AE513" s="411">
        <f t="shared" ref="AE513" si="1244">AE512</f>
        <v>0</v>
      </c>
      <c r="AF513" s="411">
        <f t="shared" ref="AF513" si="1245">AF512</f>
        <v>0</v>
      </c>
      <c r="AG513" s="411">
        <f t="shared" ref="AG513" si="1246">AG512</f>
        <v>0</v>
      </c>
      <c r="AH513" s="411">
        <f t="shared" ref="AH513" si="1247">AH512</f>
        <v>0</v>
      </c>
      <c r="AI513" s="411">
        <f t="shared" ref="AI513" si="1248">AI512</f>
        <v>0</v>
      </c>
      <c r="AJ513" s="411">
        <f t="shared" ref="AJ513" si="1249">AJ512</f>
        <v>0</v>
      </c>
      <c r="AK513" s="411">
        <f t="shared" ref="AK513" si="1250">AK512</f>
        <v>0</v>
      </c>
      <c r="AL513" s="411">
        <f t="shared" ref="AL513" si="1251">AL512</f>
        <v>0</v>
      </c>
      <c r="AM513" s="306"/>
    </row>
    <row r="514" spans="1:39" ht="15.5" outlineLevel="1">
      <c r="A514" s="528"/>
      <c r="B514" s="428"/>
      <c r="C514" s="291"/>
      <c r="D514" s="291"/>
      <c r="E514" s="762"/>
      <c r="F514" s="291"/>
      <c r="G514" s="291"/>
      <c r="H514" s="291"/>
      <c r="I514" s="291"/>
      <c r="J514" s="291"/>
      <c r="K514" s="291"/>
      <c r="L514" s="291"/>
      <c r="M514" s="291"/>
      <c r="N514" s="291"/>
      <c r="O514" s="291"/>
      <c r="P514" s="762"/>
      <c r="Q514" s="291"/>
      <c r="R514" s="291"/>
      <c r="S514" s="291"/>
      <c r="T514" s="291"/>
      <c r="U514" s="291"/>
      <c r="V514" s="291"/>
      <c r="W514" s="291"/>
      <c r="X514" s="291"/>
      <c r="Y514" s="773"/>
      <c r="Z514" s="776"/>
      <c r="AA514" s="776"/>
      <c r="AB514" s="776"/>
      <c r="AC514" s="425"/>
      <c r="AD514" s="425"/>
      <c r="AE514" s="425"/>
      <c r="AF514" s="425"/>
      <c r="AG514" s="425"/>
      <c r="AH514" s="425"/>
      <c r="AI514" s="425"/>
      <c r="AJ514" s="425"/>
      <c r="AK514" s="425"/>
      <c r="AL514" s="425"/>
      <c r="AM514" s="306"/>
    </row>
    <row r="515" spans="1:39" ht="15.5" outlineLevel="1">
      <c r="A515" s="528">
        <v>35</v>
      </c>
      <c r="B515" s="428" t="s">
        <v>127</v>
      </c>
      <c r="C515" s="291" t="s">
        <v>25</v>
      </c>
      <c r="D515" s="295"/>
      <c r="E515" s="295"/>
      <c r="F515" s="295"/>
      <c r="G515" s="295"/>
      <c r="H515" s="295"/>
      <c r="I515" s="295"/>
      <c r="J515" s="295"/>
      <c r="K515" s="295"/>
      <c r="L515" s="295"/>
      <c r="M515" s="295"/>
      <c r="N515" s="295">
        <v>0</v>
      </c>
      <c r="O515" s="295"/>
      <c r="P515" s="295"/>
      <c r="Q515" s="295"/>
      <c r="R515" s="295"/>
      <c r="S515" s="295"/>
      <c r="T515" s="295"/>
      <c r="U515" s="295"/>
      <c r="V515" s="295"/>
      <c r="W515" s="295"/>
      <c r="X515" s="295"/>
      <c r="Y515" s="772"/>
      <c r="Z515" s="764"/>
      <c r="AA515" s="764"/>
      <c r="AB515" s="764"/>
      <c r="AC515" s="410"/>
      <c r="AD515" s="410"/>
      <c r="AE515" s="410"/>
      <c r="AF515" s="415"/>
      <c r="AG515" s="415"/>
      <c r="AH515" s="415"/>
      <c r="AI515" s="415"/>
      <c r="AJ515" s="415"/>
      <c r="AK515" s="415"/>
      <c r="AL515" s="415"/>
      <c r="AM515" s="296">
        <f>SUM(Y515:AL515)</f>
        <v>0</v>
      </c>
    </row>
    <row r="516" spans="1:39" ht="15.5" outlineLevel="1">
      <c r="A516" s="528"/>
      <c r="B516" s="431" t="s">
        <v>308</v>
      </c>
      <c r="C516" s="291" t="s">
        <v>163</v>
      </c>
      <c r="D516" s="295"/>
      <c r="E516" s="295" t="s">
        <v>718</v>
      </c>
      <c r="F516" s="295"/>
      <c r="G516" s="295"/>
      <c r="H516" s="295"/>
      <c r="I516" s="295"/>
      <c r="J516" s="295"/>
      <c r="K516" s="295"/>
      <c r="L516" s="295"/>
      <c r="M516" s="295"/>
      <c r="N516" s="295">
        <f>N515</f>
        <v>0</v>
      </c>
      <c r="O516" s="295"/>
      <c r="P516" s="295" t="s">
        <v>718</v>
      </c>
      <c r="Q516" s="295"/>
      <c r="R516" s="295"/>
      <c r="S516" s="295"/>
      <c r="T516" s="295"/>
      <c r="U516" s="295"/>
      <c r="V516" s="295"/>
      <c r="W516" s="295"/>
      <c r="X516" s="295"/>
      <c r="Y516" s="774">
        <f>Y515</f>
        <v>0</v>
      </c>
      <c r="Z516" s="774">
        <f t="shared" ref="Z516:AB516" si="1252">Z515</f>
        <v>0</v>
      </c>
      <c r="AA516" s="774">
        <f t="shared" si="1252"/>
        <v>0</v>
      </c>
      <c r="AB516" s="774">
        <f t="shared" si="1252"/>
        <v>0</v>
      </c>
      <c r="AC516" s="411">
        <f t="shared" ref="AC516" si="1253">AC515</f>
        <v>0</v>
      </c>
      <c r="AD516" s="411">
        <f t="shared" ref="AD516" si="1254">AD515</f>
        <v>0</v>
      </c>
      <c r="AE516" s="411">
        <f t="shared" ref="AE516" si="1255">AE515</f>
        <v>0</v>
      </c>
      <c r="AF516" s="411">
        <f t="shared" ref="AF516" si="1256">AF515</f>
        <v>0</v>
      </c>
      <c r="AG516" s="411">
        <f t="shared" ref="AG516" si="1257">AG515</f>
        <v>0</v>
      </c>
      <c r="AH516" s="411">
        <f t="shared" ref="AH516" si="1258">AH515</f>
        <v>0</v>
      </c>
      <c r="AI516" s="411">
        <f t="shared" ref="AI516" si="1259">AI515</f>
        <v>0</v>
      </c>
      <c r="AJ516" s="411">
        <f t="shared" ref="AJ516" si="1260">AJ515</f>
        <v>0</v>
      </c>
      <c r="AK516" s="411">
        <f t="shared" ref="AK516" si="1261">AK515</f>
        <v>0</v>
      </c>
      <c r="AL516" s="411">
        <f t="shared" ref="AL516" si="1262">AL515</f>
        <v>0</v>
      </c>
      <c r="AM516" s="306"/>
    </row>
    <row r="517" spans="1:39" ht="15.5" outlineLevel="1">
      <c r="A517" s="528"/>
      <c r="B517" s="431"/>
      <c r="C517" s="291"/>
      <c r="D517" s="291"/>
      <c r="E517" s="762"/>
      <c r="F517" s="291"/>
      <c r="G517" s="291"/>
      <c r="H517" s="291"/>
      <c r="I517" s="291"/>
      <c r="J517" s="291"/>
      <c r="K517" s="291"/>
      <c r="L517" s="291"/>
      <c r="M517" s="291"/>
      <c r="N517" s="291"/>
      <c r="O517" s="291"/>
      <c r="P517" s="762"/>
      <c r="Q517" s="291"/>
      <c r="R517" s="291"/>
      <c r="S517" s="291"/>
      <c r="T517" s="291"/>
      <c r="U517" s="291"/>
      <c r="V517" s="291"/>
      <c r="W517" s="291"/>
      <c r="X517" s="291"/>
      <c r="Y517" s="773"/>
      <c r="Z517" s="776"/>
      <c r="AA517" s="776"/>
      <c r="AB517" s="776"/>
      <c r="AC517" s="425"/>
      <c r="AD517" s="425"/>
      <c r="AE517" s="425"/>
      <c r="AF517" s="425"/>
      <c r="AG517" s="425"/>
      <c r="AH517" s="425"/>
      <c r="AI517" s="425"/>
      <c r="AJ517" s="425"/>
      <c r="AK517" s="425"/>
      <c r="AL517" s="425"/>
      <c r="AM517" s="306"/>
    </row>
    <row r="518" spans="1:39" ht="15.5" outlineLevel="1">
      <c r="A518" s="528"/>
      <c r="B518" s="500" t="s">
        <v>501</v>
      </c>
      <c r="C518" s="291"/>
      <c r="D518" s="291"/>
      <c r="E518" s="762"/>
      <c r="F518" s="291"/>
      <c r="G518" s="291"/>
      <c r="H518" s="291"/>
      <c r="I518" s="291"/>
      <c r="J518" s="291"/>
      <c r="K518" s="291"/>
      <c r="L518" s="291"/>
      <c r="M518" s="291"/>
      <c r="N518" s="291"/>
      <c r="O518" s="291"/>
      <c r="P518" s="762"/>
      <c r="Q518" s="291"/>
      <c r="R518" s="291"/>
      <c r="S518" s="291"/>
      <c r="T518" s="291"/>
      <c r="U518" s="291"/>
      <c r="V518" s="291"/>
      <c r="W518" s="291"/>
      <c r="X518" s="291"/>
      <c r="Y518" s="773"/>
      <c r="Z518" s="776"/>
      <c r="AA518" s="776"/>
      <c r="AB518" s="776"/>
      <c r="AC518" s="425"/>
      <c r="AD518" s="425"/>
      <c r="AE518" s="425"/>
      <c r="AF518" s="425"/>
      <c r="AG518" s="425"/>
      <c r="AH518" s="425"/>
      <c r="AI518" s="425"/>
      <c r="AJ518" s="425"/>
      <c r="AK518" s="425"/>
      <c r="AL518" s="425"/>
      <c r="AM518" s="306"/>
    </row>
    <row r="519" spans="1:39" ht="46.5" outlineLevel="1">
      <c r="A519" s="528">
        <v>36</v>
      </c>
      <c r="B519" s="428" t="s">
        <v>128</v>
      </c>
      <c r="C519" s="291" t="s">
        <v>25</v>
      </c>
      <c r="D519" s="295"/>
      <c r="E519" s="295" t="s">
        <v>718</v>
      </c>
      <c r="F519" s="295"/>
      <c r="G519" s="295"/>
      <c r="H519" s="295"/>
      <c r="I519" s="295"/>
      <c r="J519" s="295"/>
      <c r="K519" s="295"/>
      <c r="L519" s="295"/>
      <c r="M519" s="295"/>
      <c r="N519" s="295">
        <v>12</v>
      </c>
      <c r="O519" s="295"/>
      <c r="P519" s="295" t="s">
        <v>718</v>
      </c>
      <c r="Q519" s="295"/>
      <c r="R519" s="295"/>
      <c r="S519" s="295"/>
      <c r="T519" s="295"/>
      <c r="U519" s="295"/>
      <c r="V519" s="295"/>
      <c r="W519" s="295"/>
      <c r="X519" s="295"/>
      <c r="Y519" s="772"/>
      <c r="Z519" s="764"/>
      <c r="AA519" s="764"/>
      <c r="AB519" s="764"/>
      <c r="AC519" s="410"/>
      <c r="AD519" s="410"/>
      <c r="AE519" s="410"/>
      <c r="AF519" s="415"/>
      <c r="AG519" s="415"/>
      <c r="AH519" s="415"/>
      <c r="AI519" s="415"/>
      <c r="AJ519" s="415"/>
      <c r="AK519" s="415"/>
      <c r="AL519" s="415"/>
      <c r="AM519" s="296">
        <f>SUM(Y519:AL519)</f>
        <v>0</v>
      </c>
    </row>
    <row r="520" spans="1:39" ht="15.5" outlineLevel="1">
      <c r="A520" s="528"/>
      <c r="B520" s="431" t="s">
        <v>308</v>
      </c>
      <c r="C520" s="291" t="s">
        <v>163</v>
      </c>
      <c r="D520" s="295"/>
      <c r="E520" s="295" t="s">
        <v>718</v>
      </c>
      <c r="F520" s="295"/>
      <c r="G520" s="295"/>
      <c r="H520" s="295"/>
      <c r="I520" s="295"/>
      <c r="J520" s="295"/>
      <c r="K520" s="295"/>
      <c r="L520" s="295"/>
      <c r="M520" s="295"/>
      <c r="N520" s="295">
        <f>N519</f>
        <v>12</v>
      </c>
      <c r="O520" s="295"/>
      <c r="P520" s="295" t="s">
        <v>718</v>
      </c>
      <c r="Q520" s="295"/>
      <c r="R520" s="295"/>
      <c r="S520" s="295"/>
      <c r="T520" s="295"/>
      <c r="U520" s="295"/>
      <c r="V520" s="295"/>
      <c r="W520" s="295"/>
      <c r="X520" s="295"/>
      <c r="Y520" s="774">
        <f>Y519</f>
        <v>0</v>
      </c>
      <c r="Z520" s="774">
        <f t="shared" ref="Z520:AB520" si="1263">Z519</f>
        <v>0</v>
      </c>
      <c r="AA520" s="774">
        <f t="shared" si="1263"/>
        <v>0</v>
      </c>
      <c r="AB520" s="774">
        <f t="shared" si="1263"/>
        <v>0</v>
      </c>
      <c r="AC520" s="411">
        <f t="shared" ref="AC520" si="1264">AC519</f>
        <v>0</v>
      </c>
      <c r="AD520" s="411">
        <f t="shared" ref="AD520" si="1265">AD519</f>
        <v>0</v>
      </c>
      <c r="AE520" s="411">
        <f t="shared" ref="AE520" si="1266">AE519</f>
        <v>0</v>
      </c>
      <c r="AF520" s="411">
        <f t="shared" ref="AF520" si="1267">AF519</f>
        <v>0</v>
      </c>
      <c r="AG520" s="411">
        <f t="shared" ref="AG520" si="1268">AG519</f>
        <v>0</v>
      </c>
      <c r="AH520" s="411">
        <f t="shared" ref="AH520" si="1269">AH519</f>
        <v>0</v>
      </c>
      <c r="AI520" s="411">
        <f t="shared" ref="AI520" si="1270">AI519</f>
        <v>0</v>
      </c>
      <c r="AJ520" s="411">
        <f t="shared" ref="AJ520" si="1271">AJ519</f>
        <v>0</v>
      </c>
      <c r="AK520" s="411">
        <f t="shared" ref="AK520" si="1272">AK519</f>
        <v>0</v>
      </c>
      <c r="AL520" s="411">
        <f t="shared" ref="AL520" si="1273">AL519</f>
        <v>0</v>
      </c>
      <c r="AM520" s="306"/>
    </row>
    <row r="521" spans="1:39" ht="15.5" outlineLevel="1">
      <c r="A521" s="528"/>
      <c r="B521" s="428"/>
      <c r="C521" s="291"/>
      <c r="D521" s="291"/>
      <c r="E521" s="762"/>
      <c r="F521" s="291"/>
      <c r="G521" s="291"/>
      <c r="H521" s="291"/>
      <c r="I521" s="291"/>
      <c r="J521" s="291"/>
      <c r="K521" s="291"/>
      <c r="L521" s="291"/>
      <c r="M521" s="291"/>
      <c r="N521" s="291"/>
      <c r="O521" s="291"/>
      <c r="P521" s="762"/>
      <c r="Q521" s="291"/>
      <c r="R521" s="291"/>
      <c r="S521" s="291"/>
      <c r="T521" s="291"/>
      <c r="U521" s="291"/>
      <c r="V521" s="291"/>
      <c r="W521" s="291"/>
      <c r="X521" s="291"/>
      <c r="Y521" s="773"/>
      <c r="Z521" s="776"/>
      <c r="AA521" s="776"/>
      <c r="AB521" s="776"/>
      <c r="AC521" s="425"/>
      <c r="AD521" s="425"/>
      <c r="AE521" s="425"/>
      <c r="AF521" s="425"/>
      <c r="AG521" s="425"/>
      <c r="AH521" s="425"/>
      <c r="AI521" s="425"/>
      <c r="AJ521" s="425"/>
      <c r="AK521" s="425"/>
      <c r="AL521" s="425"/>
      <c r="AM521" s="306"/>
    </row>
    <row r="522" spans="1:39" ht="31" outlineLevel="1">
      <c r="A522" s="528">
        <v>37</v>
      </c>
      <c r="B522" s="428" t="s">
        <v>129</v>
      </c>
      <c r="C522" s="291" t="s">
        <v>25</v>
      </c>
      <c r="D522" s="295"/>
      <c r="E522" s="295" t="s">
        <v>718</v>
      </c>
      <c r="F522" s="295"/>
      <c r="G522" s="295"/>
      <c r="H522" s="295"/>
      <c r="I522" s="295"/>
      <c r="J522" s="295"/>
      <c r="K522" s="295"/>
      <c r="L522" s="295"/>
      <c r="M522" s="295"/>
      <c r="N522" s="295">
        <v>12</v>
      </c>
      <c r="O522" s="295"/>
      <c r="P522" s="295" t="s">
        <v>718</v>
      </c>
      <c r="Q522" s="295"/>
      <c r="R522" s="295"/>
      <c r="S522" s="295"/>
      <c r="T522" s="295"/>
      <c r="U522" s="295"/>
      <c r="V522" s="295"/>
      <c r="W522" s="295"/>
      <c r="X522" s="295"/>
      <c r="Y522" s="772"/>
      <c r="Z522" s="764"/>
      <c r="AA522" s="764"/>
      <c r="AB522" s="764"/>
      <c r="AC522" s="410"/>
      <c r="AD522" s="410"/>
      <c r="AE522" s="410"/>
      <c r="AF522" s="415"/>
      <c r="AG522" s="415"/>
      <c r="AH522" s="415"/>
      <c r="AI522" s="415"/>
      <c r="AJ522" s="415"/>
      <c r="AK522" s="415"/>
      <c r="AL522" s="415"/>
      <c r="AM522" s="296">
        <f>SUM(Y522:AL522)</f>
        <v>0</v>
      </c>
    </row>
    <row r="523" spans="1:39" ht="15.5" outlineLevel="1">
      <c r="A523" s="528"/>
      <c r="B523" s="431" t="s">
        <v>308</v>
      </c>
      <c r="C523" s="291" t="s">
        <v>163</v>
      </c>
      <c r="D523" s="295"/>
      <c r="E523" s="295" t="s">
        <v>718</v>
      </c>
      <c r="F523" s="295"/>
      <c r="G523" s="295"/>
      <c r="H523" s="295"/>
      <c r="I523" s="295"/>
      <c r="J523" s="295"/>
      <c r="K523" s="295"/>
      <c r="L523" s="295"/>
      <c r="M523" s="295"/>
      <c r="N523" s="295">
        <f>N522</f>
        <v>12</v>
      </c>
      <c r="O523" s="295"/>
      <c r="P523" s="295" t="s">
        <v>718</v>
      </c>
      <c r="Q523" s="295"/>
      <c r="R523" s="295"/>
      <c r="S523" s="295"/>
      <c r="T523" s="295"/>
      <c r="U523" s="295"/>
      <c r="V523" s="295"/>
      <c r="W523" s="295"/>
      <c r="X523" s="295"/>
      <c r="Y523" s="774">
        <f>Y522</f>
        <v>0</v>
      </c>
      <c r="Z523" s="774">
        <f t="shared" ref="Z523:AB523" si="1274">Z522</f>
        <v>0</v>
      </c>
      <c r="AA523" s="774">
        <f t="shared" si="1274"/>
        <v>0</v>
      </c>
      <c r="AB523" s="774">
        <f t="shared" si="1274"/>
        <v>0</v>
      </c>
      <c r="AC523" s="411">
        <f t="shared" ref="AC523" si="1275">AC522</f>
        <v>0</v>
      </c>
      <c r="AD523" s="411">
        <f t="shared" ref="AD523" si="1276">AD522</f>
        <v>0</v>
      </c>
      <c r="AE523" s="411">
        <f t="shared" ref="AE523" si="1277">AE522</f>
        <v>0</v>
      </c>
      <c r="AF523" s="411">
        <f t="shared" ref="AF523" si="1278">AF522</f>
        <v>0</v>
      </c>
      <c r="AG523" s="411">
        <f t="shared" ref="AG523" si="1279">AG522</f>
        <v>0</v>
      </c>
      <c r="AH523" s="411">
        <f t="shared" ref="AH523" si="1280">AH522</f>
        <v>0</v>
      </c>
      <c r="AI523" s="411">
        <f t="shared" ref="AI523" si="1281">AI522</f>
        <v>0</v>
      </c>
      <c r="AJ523" s="411">
        <f t="shared" ref="AJ523" si="1282">AJ522</f>
        <v>0</v>
      </c>
      <c r="AK523" s="411">
        <f t="shared" ref="AK523" si="1283">AK522</f>
        <v>0</v>
      </c>
      <c r="AL523" s="411">
        <f t="shared" ref="AL523" si="1284">AL522</f>
        <v>0</v>
      </c>
      <c r="AM523" s="306"/>
    </row>
    <row r="524" spans="1:39" ht="15.5" outlineLevel="1">
      <c r="A524" s="528"/>
      <c r="B524" s="428"/>
      <c r="C524" s="291"/>
      <c r="D524" s="291"/>
      <c r="E524" s="762"/>
      <c r="F524" s="291"/>
      <c r="G524" s="291"/>
      <c r="H524" s="291"/>
      <c r="I524" s="291"/>
      <c r="J524" s="291"/>
      <c r="K524" s="291"/>
      <c r="L524" s="291"/>
      <c r="M524" s="291"/>
      <c r="N524" s="291"/>
      <c r="O524" s="291"/>
      <c r="P524" s="762"/>
      <c r="Q524" s="291"/>
      <c r="R524" s="291"/>
      <c r="S524" s="291"/>
      <c r="T524" s="291"/>
      <c r="U524" s="291"/>
      <c r="V524" s="291"/>
      <c r="W524" s="291"/>
      <c r="X524" s="291"/>
      <c r="Y524" s="773"/>
      <c r="Z524" s="776"/>
      <c r="AA524" s="776"/>
      <c r="AB524" s="776"/>
      <c r="AC524" s="425"/>
      <c r="AD524" s="425"/>
      <c r="AE524" s="425"/>
      <c r="AF524" s="425"/>
      <c r="AG524" s="425"/>
      <c r="AH524" s="425"/>
      <c r="AI524" s="425"/>
      <c r="AJ524" s="425"/>
      <c r="AK524" s="425"/>
      <c r="AL524" s="425"/>
      <c r="AM524" s="306"/>
    </row>
    <row r="525" spans="1:39" ht="15.5" outlineLevel="1">
      <c r="A525" s="528">
        <v>38</v>
      </c>
      <c r="B525" s="428" t="s">
        <v>130</v>
      </c>
      <c r="C525" s="291" t="s">
        <v>25</v>
      </c>
      <c r="D525" s="295"/>
      <c r="E525" s="295" t="s">
        <v>718</v>
      </c>
      <c r="F525" s="295"/>
      <c r="G525" s="295"/>
      <c r="H525" s="295"/>
      <c r="I525" s="295"/>
      <c r="J525" s="295"/>
      <c r="K525" s="295"/>
      <c r="L525" s="295"/>
      <c r="M525" s="295"/>
      <c r="N525" s="295">
        <v>12</v>
      </c>
      <c r="O525" s="295"/>
      <c r="P525" s="295" t="s">
        <v>718</v>
      </c>
      <c r="Q525" s="295"/>
      <c r="R525" s="295"/>
      <c r="S525" s="295"/>
      <c r="T525" s="295"/>
      <c r="U525" s="295"/>
      <c r="V525" s="295"/>
      <c r="W525" s="295"/>
      <c r="X525" s="295"/>
      <c r="Y525" s="772"/>
      <c r="Z525" s="764"/>
      <c r="AA525" s="764"/>
      <c r="AB525" s="764"/>
      <c r="AC525" s="410"/>
      <c r="AD525" s="410"/>
      <c r="AE525" s="410"/>
      <c r="AF525" s="415"/>
      <c r="AG525" s="415"/>
      <c r="AH525" s="415"/>
      <c r="AI525" s="415"/>
      <c r="AJ525" s="415"/>
      <c r="AK525" s="415"/>
      <c r="AL525" s="415"/>
      <c r="AM525" s="296">
        <f>SUM(Y525:AL525)</f>
        <v>0</v>
      </c>
    </row>
    <row r="526" spans="1:39" ht="15.5" outlineLevel="1">
      <c r="A526" s="528"/>
      <c r="B526" s="431" t="s">
        <v>308</v>
      </c>
      <c r="C526" s="291" t="s">
        <v>163</v>
      </c>
      <c r="D526" s="295"/>
      <c r="E526" s="295" t="s">
        <v>718</v>
      </c>
      <c r="F526" s="295"/>
      <c r="G526" s="295"/>
      <c r="H526" s="295"/>
      <c r="I526" s="295"/>
      <c r="J526" s="295"/>
      <c r="K526" s="295"/>
      <c r="L526" s="295"/>
      <c r="M526" s="295"/>
      <c r="N526" s="295">
        <f>N525</f>
        <v>12</v>
      </c>
      <c r="O526" s="295"/>
      <c r="P526" s="295" t="s">
        <v>718</v>
      </c>
      <c r="Q526" s="295"/>
      <c r="R526" s="295"/>
      <c r="S526" s="295"/>
      <c r="T526" s="295"/>
      <c r="U526" s="295"/>
      <c r="V526" s="295"/>
      <c r="W526" s="295"/>
      <c r="X526" s="295"/>
      <c r="Y526" s="774">
        <f>Y525</f>
        <v>0</v>
      </c>
      <c r="Z526" s="774">
        <f t="shared" ref="Z526:AB526" si="1285">Z525</f>
        <v>0</v>
      </c>
      <c r="AA526" s="774">
        <f t="shared" si="1285"/>
        <v>0</v>
      </c>
      <c r="AB526" s="774">
        <f t="shared" si="1285"/>
        <v>0</v>
      </c>
      <c r="AC526" s="411">
        <f t="shared" ref="AC526" si="1286">AC525</f>
        <v>0</v>
      </c>
      <c r="AD526" s="411">
        <f t="shared" ref="AD526" si="1287">AD525</f>
        <v>0</v>
      </c>
      <c r="AE526" s="411">
        <f t="shared" ref="AE526" si="1288">AE525</f>
        <v>0</v>
      </c>
      <c r="AF526" s="411">
        <f t="shared" ref="AF526" si="1289">AF525</f>
        <v>0</v>
      </c>
      <c r="AG526" s="411">
        <f t="shared" ref="AG526" si="1290">AG525</f>
        <v>0</v>
      </c>
      <c r="AH526" s="411">
        <f t="shared" ref="AH526" si="1291">AH525</f>
        <v>0</v>
      </c>
      <c r="AI526" s="411">
        <f t="shared" ref="AI526" si="1292">AI525</f>
        <v>0</v>
      </c>
      <c r="AJ526" s="411">
        <f t="shared" ref="AJ526" si="1293">AJ525</f>
        <v>0</v>
      </c>
      <c r="AK526" s="411">
        <f t="shared" ref="AK526" si="1294">AK525</f>
        <v>0</v>
      </c>
      <c r="AL526" s="411">
        <f t="shared" ref="AL526" si="1295">AL525</f>
        <v>0</v>
      </c>
      <c r="AM526" s="306"/>
    </row>
    <row r="527" spans="1:39" ht="15.5" outlineLevel="1">
      <c r="A527" s="528"/>
      <c r="B527" s="428"/>
      <c r="C527" s="291"/>
      <c r="D527" s="291"/>
      <c r="E527" s="762"/>
      <c r="F527" s="291"/>
      <c r="G527" s="291"/>
      <c r="H527" s="291"/>
      <c r="I527" s="291"/>
      <c r="J527" s="291"/>
      <c r="K527" s="291"/>
      <c r="L527" s="291"/>
      <c r="M527" s="291"/>
      <c r="N527" s="291"/>
      <c r="O527" s="291"/>
      <c r="P527" s="762"/>
      <c r="Q527" s="291"/>
      <c r="R527" s="291"/>
      <c r="S527" s="291"/>
      <c r="T527" s="291"/>
      <c r="U527" s="291"/>
      <c r="V527" s="291"/>
      <c r="W527" s="291"/>
      <c r="X527" s="291"/>
      <c r="Y527" s="773"/>
      <c r="Z527" s="776"/>
      <c r="AA527" s="776"/>
      <c r="AB527" s="776"/>
      <c r="AC527" s="425"/>
      <c r="AD527" s="425"/>
      <c r="AE527" s="425"/>
      <c r="AF527" s="425"/>
      <c r="AG527" s="425"/>
      <c r="AH527" s="425"/>
      <c r="AI527" s="425"/>
      <c r="AJ527" s="425"/>
      <c r="AK527" s="425"/>
      <c r="AL527" s="425"/>
      <c r="AM527" s="306"/>
    </row>
    <row r="528" spans="1:39" ht="31" outlineLevel="1">
      <c r="A528" s="528">
        <v>39</v>
      </c>
      <c r="B528" s="428" t="s">
        <v>131</v>
      </c>
      <c r="C528" s="291" t="s">
        <v>25</v>
      </c>
      <c r="D528" s="295"/>
      <c r="E528" s="295" t="s">
        <v>718</v>
      </c>
      <c r="F528" s="295"/>
      <c r="G528" s="295"/>
      <c r="H528" s="295"/>
      <c r="I528" s="295"/>
      <c r="J528" s="295"/>
      <c r="K528" s="295"/>
      <c r="L528" s="295"/>
      <c r="M528" s="295"/>
      <c r="N528" s="295">
        <v>12</v>
      </c>
      <c r="O528" s="295"/>
      <c r="P528" s="295" t="s">
        <v>718</v>
      </c>
      <c r="Q528" s="295"/>
      <c r="R528" s="295"/>
      <c r="S528" s="295"/>
      <c r="T528" s="295"/>
      <c r="U528" s="295"/>
      <c r="V528" s="295"/>
      <c r="W528" s="295"/>
      <c r="X528" s="295"/>
      <c r="Y528" s="772"/>
      <c r="Z528" s="764"/>
      <c r="AA528" s="764"/>
      <c r="AB528" s="764"/>
      <c r="AC528" s="410"/>
      <c r="AD528" s="410"/>
      <c r="AE528" s="410"/>
      <c r="AF528" s="415"/>
      <c r="AG528" s="415"/>
      <c r="AH528" s="415"/>
      <c r="AI528" s="415"/>
      <c r="AJ528" s="415"/>
      <c r="AK528" s="415"/>
      <c r="AL528" s="415"/>
      <c r="AM528" s="296">
        <f>SUM(Y528:AL528)</f>
        <v>0</v>
      </c>
    </row>
    <row r="529" spans="1:39" ht="15.5" outlineLevel="1">
      <c r="A529" s="528"/>
      <c r="B529" s="431" t="s">
        <v>308</v>
      </c>
      <c r="C529" s="291" t="s">
        <v>163</v>
      </c>
      <c r="D529" s="295"/>
      <c r="E529" s="295" t="s">
        <v>718</v>
      </c>
      <c r="F529" s="295"/>
      <c r="G529" s="295"/>
      <c r="H529" s="295"/>
      <c r="I529" s="295"/>
      <c r="J529" s="295"/>
      <c r="K529" s="295"/>
      <c r="L529" s="295"/>
      <c r="M529" s="295"/>
      <c r="N529" s="295">
        <f>N528</f>
        <v>12</v>
      </c>
      <c r="O529" s="295"/>
      <c r="P529" s="295" t="s">
        <v>718</v>
      </c>
      <c r="Q529" s="295"/>
      <c r="R529" s="295"/>
      <c r="S529" s="295"/>
      <c r="T529" s="295"/>
      <c r="U529" s="295"/>
      <c r="V529" s="295"/>
      <c r="W529" s="295"/>
      <c r="X529" s="295"/>
      <c r="Y529" s="774">
        <f>Y528</f>
        <v>0</v>
      </c>
      <c r="Z529" s="774">
        <f t="shared" ref="Z529:AB529" si="1296">Z528</f>
        <v>0</v>
      </c>
      <c r="AA529" s="774">
        <f t="shared" si="1296"/>
        <v>0</v>
      </c>
      <c r="AB529" s="774">
        <f t="shared" si="1296"/>
        <v>0</v>
      </c>
      <c r="AC529" s="411">
        <f t="shared" ref="AC529" si="1297">AC528</f>
        <v>0</v>
      </c>
      <c r="AD529" s="411">
        <f t="shared" ref="AD529" si="1298">AD528</f>
        <v>0</v>
      </c>
      <c r="AE529" s="411">
        <f t="shared" ref="AE529" si="1299">AE528</f>
        <v>0</v>
      </c>
      <c r="AF529" s="411">
        <f t="shared" ref="AF529" si="1300">AF528</f>
        <v>0</v>
      </c>
      <c r="AG529" s="411">
        <f t="shared" ref="AG529" si="1301">AG528</f>
        <v>0</v>
      </c>
      <c r="AH529" s="411">
        <f t="shared" ref="AH529" si="1302">AH528</f>
        <v>0</v>
      </c>
      <c r="AI529" s="411">
        <f t="shared" ref="AI529" si="1303">AI528</f>
        <v>0</v>
      </c>
      <c r="AJ529" s="411">
        <f t="shared" ref="AJ529" si="1304">AJ528</f>
        <v>0</v>
      </c>
      <c r="AK529" s="411">
        <f t="shared" ref="AK529" si="1305">AK528</f>
        <v>0</v>
      </c>
      <c r="AL529" s="411">
        <f t="shared" ref="AL529" si="1306">AL528</f>
        <v>0</v>
      </c>
      <c r="AM529" s="306"/>
    </row>
    <row r="530" spans="1:39" ht="15.5" outlineLevel="1">
      <c r="A530" s="528"/>
      <c r="B530" s="428"/>
      <c r="C530" s="291"/>
      <c r="D530" s="291"/>
      <c r="E530" s="762"/>
      <c r="F530" s="291"/>
      <c r="G530" s="291"/>
      <c r="H530" s="291"/>
      <c r="I530" s="291"/>
      <c r="J530" s="291"/>
      <c r="K530" s="291"/>
      <c r="L530" s="291"/>
      <c r="M530" s="291"/>
      <c r="N530" s="291"/>
      <c r="O530" s="291"/>
      <c r="P530" s="762"/>
      <c r="Q530" s="291"/>
      <c r="R530" s="291"/>
      <c r="S530" s="291"/>
      <c r="T530" s="291"/>
      <c r="U530" s="291"/>
      <c r="V530" s="291"/>
      <c r="W530" s="291"/>
      <c r="X530" s="291"/>
      <c r="Y530" s="773"/>
      <c r="Z530" s="776"/>
      <c r="AA530" s="776"/>
      <c r="AB530" s="776"/>
      <c r="AC530" s="425"/>
      <c r="AD530" s="425"/>
      <c r="AE530" s="425"/>
      <c r="AF530" s="425"/>
      <c r="AG530" s="425"/>
      <c r="AH530" s="425"/>
      <c r="AI530" s="425"/>
      <c r="AJ530" s="425"/>
      <c r="AK530" s="425"/>
      <c r="AL530" s="425"/>
      <c r="AM530" s="306"/>
    </row>
    <row r="531" spans="1:39" ht="31" outlineLevel="1">
      <c r="A531" s="528">
        <v>40</v>
      </c>
      <c r="B531" s="428" t="s">
        <v>132</v>
      </c>
      <c r="C531" s="291" t="s">
        <v>25</v>
      </c>
      <c r="D531" s="295"/>
      <c r="E531" s="295" t="s">
        <v>718</v>
      </c>
      <c r="F531" s="295"/>
      <c r="G531" s="295"/>
      <c r="H531" s="295"/>
      <c r="I531" s="295"/>
      <c r="J531" s="295"/>
      <c r="K531" s="295"/>
      <c r="L531" s="295"/>
      <c r="M531" s="295"/>
      <c r="N531" s="295">
        <v>12</v>
      </c>
      <c r="O531" s="295"/>
      <c r="P531" s="295" t="s">
        <v>718</v>
      </c>
      <c r="Q531" s="295"/>
      <c r="R531" s="295"/>
      <c r="S531" s="295"/>
      <c r="T531" s="295"/>
      <c r="U531" s="295"/>
      <c r="V531" s="295"/>
      <c r="W531" s="295"/>
      <c r="X531" s="295"/>
      <c r="Y531" s="772"/>
      <c r="Z531" s="764"/>
      <c r="AA531" s="764"/>
      <c r="AB531" s="764"/>
      <c r="AC531" s="410"/>
      <c r="AD531" s="410"/>
      <c r="AE531" s="410"/>
      <c r="AF531" s="415"/>
      <c r="AG531" s="415"/>
      <c r="AH531" s="415"/>
      <c r="AI531" s="415"/>
      <c r="AJ531" s="415"/>
      <c r="AK531" s="415"/>
      <c r="AL531" s="415"/>
      <c r="AM531" s="296">
        <f>SUM(Y531:AL531)</f>
        <v>0</v>
      </c>
    </row>
    <row r="532" spans="1:39" ht="15.5" outlineLevel="1">
      <c r="A532" s="528"/>
      <c r="B532" s="431" t="s">
        <v>308</v>
      </c>
      <c r="C532" s="291" t="s">
        <v>163</v>
      </c>
      <c r="D532" s="295"/>
      <c r="E532" s="295" t="s">
        <v>718</v>
      </c>
      <c r="F532" s="295"/>
      <c r="G532" s="295"/>
      <c r="H532" s="295"/>
      <c r="I532" s="295"/>
      <c r="J532" s="295"/>
      <c r="K532" s="295"/>
      <c r="L532" s="295"/>
      <c r="M532" s="295"/>
      <c r="N532" s="295">
        <f>N531</f>
        <v>12</v>
      </c>
      <c r="O532" s="295"/>
      <c r="P532" s="295" t="s">
        <v>718</v>
      </c>
      <c r="Q532" s="295"/>
      <c r="R532" s="295"/>
      <c r="S532" s="295"/>
      <c r="T532" s="295"/>
      <c r="U532" s="295"/>
      <c r="V532" s="295"/>
      <c r="W532" s="295"/>
      <c r="X532" s="295"/>
      <c r="Y532" s="774">
        <f>Y531</f>
        <v>0</v>
      </c>
      <c r="Z532" s="774">
        <f t="shared" ref="Z532:AB532" si="1307">Z531</f>
        <v>0</v>
      </c>
      <c r="AA532" s="774">
        <f t="shared" si="1307"/>
        <v>0</v>
      </c>
      <c r="AB532" s="774">
        <f t="shared" si="1307"/>
        <v>0</v>
      </c>
      <c r="AC532" s="411">
        <f t="shared" ref="AC532" si="1308">AC531</f>
        <v>0</v>
      </c>
      <c r="AD532" s="411">
        <f t="shared" ref="AD532" si="1309">AD531</f>
        <v>0</v>
      </c>
      <c r="AE532" s="411">
        <f t="shared" ref="AE532" si="1310">AE531</f>
        <v>0</v>
      </c>
      <c r="AF532" s="411">
        <f t="shared" ref="AF532" si="1311">AF531</f>
        <v>0</v>
      </c>
      <c r="AG532" s="411">
        <f t="shared" ref="AG532" si="1312">AG531</f>
        <v>0</v>
      </c>
      <c r="AH532" s="411">
        <f t="shared" ref="AH532" si="1313">AH531</f>
        <v>0</v>
      </c>
      <c r="AI532" s="411">
        <f t="shared" ref="AI532" si="1314">AI531</f>
        <v>0</v>
      </c>
      <c r="AJ532" s="411">
        <f t="shared" ref="AJ532" si="1315">AJ531</f>
        <v>0</v>
      </c>
      <c r="AK532" s="411">
        <f t="shared" ref="AK532" si="1316">AK531</f>
        <v>0</v>
      </c>
      <c r="AL532" s="411">
        <f t="shared" ref="AL532" si="1317">AL531</f>
        <v>0</v>
      </c>
      <c r="AM532" s="306"/>
    </row>
    <row r="533" spans="1:39" ht="15.5" outlineLevel="1">
      <c r="A533" s="528"/>
      <c r="B533" s="428"/>
      <c r="C533" s="291"/>
      <c r="D533" s="291"/>
      <c r="E533" s="762"/>
      <c r="F533" s="291"/>
      <c r="G533" s="291"/>
      <c r="H533" s="291"/>
      <c r="I533" s="291"/>
      <c r="J533" s="291"/>
      <c r="K533" s="291"/>
      <c r="L533" s="291"/>
      <c r="M533" s="291"/>
      <c r="N533" s="291"/>
      <c r="O533" s="291"/>
      <c r="P533" s="762"/>
      <c r="Q533" s="291"/>
      <c r="R533" s="291"/>
      <c r="S533" s="291"/>
      <c r="T533" s="291"/>
      <c r="U533" s="291"/>
      <c r="V533" s="291"/>
      <c r="W533" s="291"/>
      <c r="X533" s="291"/>
      <c r="Y533" s="773"/>
      <c r="Z533" s="776"/>
      <c r="AA533" s="776"/>
      <c r="AB533" s="776"/>
      <c r="AC533" s="425"/>
      <c r="AD533" s="425"/>
      <c r="AE533" s="425"/>
      <c r="AF533" s="425"/>
      <c r="AG533" s="425"/>
      <c r="AH533" s="425"/>
      <c r="AI533" s="425"/>
      <c r="AJ533" s="425"/>
      <c r="AK533" s="425"/>
      <c r="AL533" s="425"/>
      <c r="AM533" s="306"/>
    </row>
    <row r="534" spans="1:39" ht="46.5" outlineLevel="1">
      <c r="A534" s="528">
        <v>41</v>
      </c>
      <c r="B534" s="428" t="s">
        <v>133</v>
      </c>
      <c r="C534" s="291" t="s">
        <v>25</v>
      </c>
      <c r="D534" s="295"/>
      <c r="E534" s="295" t="s">
        <v>718</v>
      </c>
      <c r="F534" s="295"/>
      <c r="G534" s="295"/>
      <c r="H534" s="295"/>
      <c r="I534" s="295"/>
      <c r="J534" s="295"/>
      <c r="K534" s="295"/>
      <c r="L534" s="295"/>
      <c r="M534" s="295"/>
      <c r="N534" s="295">
        <v>12</v>
      </c>
      <c r="O534" s="295"/>
      <c r="P534" s="295" t="s">
        <v>718</v>
      </c>
      <c r="Q534" s="295"/>
      <c r="R534" s="295"/>
      <c r="S534" s="295"/>
      <c r="T534" s="295"/>
      <c r="U534" s="295"/>
      <c r="V534" s="295"/>
      <c r="W534" s="295"/>
      <c r="X534" s="295"/>
      <c r="Y534" s="772"/>
      <c r="Z534" s="764"/>
      <c r="AA534" s="764"/>
      <c r="AB534" s="764"/>
      <c r="AC534" s="410"/>
      <c r="AD534" s="410"/>
      <c r="AE534" s="410"/>
      <c r="AF534" s="415"/>
      <c r="AG534" s="415"/>
      <c r="AH534" s="415"/>
      <c r="AI534" s="415"/>
      <c r="AJ534" s="415"/>
      <c r="AK534" s="415"/>
      <c r="AL534" s="415"/>
      <c r="AM534" s="296">
        <f>SUM(Y534:AL534)</f>
        <v>0</v>
      </c>
    </row>
    <row r="535" spans="1:39" ht="15.5" outlineLevel="1">
      <c r="A535" s="528"/>
      <c r="B535" s="431" t="s">
        <v>308</v>
      </c>
      <c r="C535" s="291" t="s">
        <v>163</v>
      </c>
      <c r="D535" s="295"/>
      <c r="E535" s="295" t="s">
        <v>718</v>
      </c>
      <c r="F535" s="295"/>
      <c r="G535" s="295"/>
      <c r="H535" s="295"/>
      <c r="I535" s="295"/>
      <c r="J535" s="295"/>
      <c r="K535" s="295"/>
      <c r="L535" s="295"/>
      <c r="M535" s="295"/>
      <c r="N535" s="295">
        <f>N534</f>
        <v>12</v>
      </c>
      <c r="O535" s="295"/>
      <c r="P535" s="295" t="s">
        <v>718</v>
      </c>
      <c r="Q535" s="295"/>
      <c r="R535" s="295"/>
      <c r="S535" s="295"/>
      <c r="T535" s="295"/>
      <c r="U535" s="295"/>
      <c r="V535" s="295"/>
      <c r="W535" s="295"/>
      <c r="X535" s="295"/>
      <c r="Y535" s="774">
        <f t="shared" ref="Y535:AB535" si="1318">Y536</f>
        <v>0</v>
      </c>
      <c r="Z535" s="774">
        <f t="shared" si="1318"/>
        <v>0</v>
      </c>
      <c r="AA535" s="774">
        <f t="shared" si="1318"/>
        <v>0</v>
      </c>
      <c r="AB535" s="774">
        <f t="shared" si="1318"/>
        <v>0</v>
      </c>
      <c r="AC535" s="411">
        <f t="shared" ref="AC535" si="1319">AC534</f>
        <v>0</v>
      </c>
      <c r="AD535" s="411">
        <f t="shared" ref="AD535" si="1320">AD534</f>
        <v>0</v>
      </c>
      <c r="AE535" s="411">
        <f t="shared" ref="AE535" si="1321">AE534</f>
        <v>0</v>
      </c>
      <c r="AF535" s="411">
        <f t="shared" ref="AF535" si="1322">AF534</f>
        <v>0</v>
      </c>
      <c r="AG535" s="411">
        <f t="shared" ref="AG535" si="1323">AG534</f>
        <v>0</v>
      </c>
      <c r="AH535" s="411">
        <f t="shared" ref="AH535" si="1324">AH534</f>
        <v>0</v>
      </c>
      <c r="AI535" s="411">
        <f t="shared" ref="AI535" si="1325">AI534</f>
        <v>0</v>
      </c>
      <c r="AJ535" s="411">
        <f t="shared" ref="AJ535" si="1326">AJ534</f>
        <v>0</v>
      </c>
      <c r="AK535" s="411">
        <f t="shared" ref="AK535" si="1327">AK534</f>
        <v>0</v>
      </c>
      <c r="AL535" s="411">
        <f t="shared" ref="AL535" si="1328">AL534</f>
        <v>0</v>
      </c>
      <c r="AM535" s="306"/>
    </row>
    <row r="536" spans="1:39" ht="15.5" outlineLevel="1">
      <c r="A536" s="528"/>
      <c r="B536" s="428"/>
      <c r="C536" s="291"/>
      <c r="D536" s="291"/>
      <c r="E536" s="762"/>
      <c r="F536" s="291"/>
      <c r="G536" s="291"/>
      <c r="H536" s="291"/>
      <c r="I536" s="291"/>
      <c r="J536" s="291"/>
      <c r="K536" s="291"/>
      <c r="L536" s="291"/>
      <c r="M536" s="291"/>
      <c r="N536" s="291"/>
      <c r="O536" s="291"/>
      <c r="P536" s="762"/>
      <c r="Q536" s="291"/>
      <c r="R536" s="291"/>
      <c r="S536" s="291"/>
      <c r="T536" s="291"/>
      <c r="U536" s="291"/>
      <c r="V536" s="291"/>
      <c r="W536" s="291"/>
      <c r="X536" s="291"/>
      <c r="Y536" s="773"/>
      <c r="Z536" s="776"/>
      <c r="AA536" s="776"/>
      <c r="AB536" s="776"/>
      <c r="AC536" s="425"/>
      <c r="AD536" s="425"/>
      <c r="AE536" s="425"/>
      <c r="AF536" s="425"/>
      <c r="AG536" s="425"/>
      <c r="AH536" s="425"/>
      <c r="AI536" s="425"/>
      <c r="AJ536" s="425"/>
      <c r="AK536" s="425"/>
      <c r="AL536" s="425"/>
      <c r="AM536" s="306"/>
    </row>
    <row r="537" spans="1:39" ht="31" outlineLevel="1">
      <c r="A537" s="528">
        <v>42</v>
      </c>
      <c r="B537" s="428" t="s">
        <v>134</v>
      </c>
      <c r="C537" s="291" t="s">
        <v>25</v>
      </c>
      <c r="D537" s="295"/>
      <c r="E537" s="295" t="s">
        <v>718</v>
      </c>
      <c r="F537" s="295"/>
      <c r="G537" s="295"/>
      <c r="H537" s="295"/>
      <c r="I537" s="295"/>
      <c r="J537" s="295"/>
      <c r="K537" s="295"/>
      <c r="L537" s="295"/>
      <c r="M537" s="295"/>
      <c r="N537" s="291"/>
      <c r="O537" s="295"/>
      <c r="P537" s="295" t="s">
        <v>718</v>
      </c>
      <c r="Q537" s="295"/>
      <c r="R537" s="295"/>
      <c r="S537" s="295"/>
      <c r="T537" s="295"/>
      <c r="U537" s="295"/>
      <c r="V537" s="295"/>
      <c r="W537" s="295"/>
      <c r="X537" s="295"/>
      <c r="Y537" s="772"/>
      <c r="Z537" s="764"/>
      <c r="AA537" s="764"/>
      <c r="AB537" s="764"/>
      <c r="AC537" s="410"/>
      <c r="AD537" s="410"/>
      <c r="AE537" s="410"/>
      <c r="AF537" s="415"/>
      <c r="AG537" s="415"/>
      <c r="AH537" s="415"/>
      <c r="AI537" s="415"/>
      <c r="AJ537" s="415"/>
      <c r="AK537" s="415"/>
      <c r="AL537" s="415"/>
      <c r="AM537" s="296">
        <f>SUM(Y537:AL537)</f>
        <v>0</v>
      </c>
    </row>
    <row r="538" spans="1:39" ht="15.5" outlineLevel="1">
      <c r="A538" s="528"/>
      <c r="B538" s="431" t="s">
        <v>308</v>
      </c>
      <c r="C538" s="291" t="s">
        <v>163</v>
      </c>
      <c r="D538" s="295"/>
      <c r="E538" s="295" t="s">
        <v>718</v>
      </c>
      <c r="F538" s="295"/>
      <c r="G538" s="295"/>
      <c r="H538" s="295"/>
      <c r="I538" s="295"/>
      <c r="J538" s="295"/>
      <c r="K538" s="295"/>
      <c r="L538" s="295"/>
      <c r="M538" s="295"/>
      <c r="N538" s="468"/>
      <c r="O538" s="295"/>
      <c r="P538" s="295" t="s">
        <v>718</v>
      </c>
      <c r="Q538" s="295"/>
      <c r="R538" s="295"/>
      <c r="S538" s="295"/>
      <c r="T538" s="295"/>
      <c r="U538" s="295"/>
      <c r="V538" s="295"/>
      <c r="W538" s="295"/>
      <c r="X538" s="295"/>
      <c r="Y538" s="774">
        <f>Y537</f>
        <v>0</v>
      </c>
      <c r="Z538" s="774">
        <f t="shared" ref="Z538:AB538" si="1329">Z537</f>
        <v>0</v>
      </c>
      <c r="AA538" s="774">
        <f t="shared" si="1329"/>
        <v>0</v>
      </c>
      <c r="AB538" s="774">
        <f t="shared" si="1329"/>
        <v>0</v>
      </c>
      <c r="AC538" s="411">
        <f t="shared" ref="AC538" si="1330">AC537</f>
        <v>0</v>
      </c>
      <c r="AD538" s="411">
        <f t="shared" ref="AD538" si="1331">AD537</f>
        <v>0</v>
      </c>
      <c r="AE538" s="411">
        <f t="shared" ref="AE538" si="1332">AE537</f>
        <v>0</v>
      </c>
      <c r="AF538" s="411">
        <f t="shared" ref="AF538" si="1333">AF537</f>
        <v>0</v>
      </c>
      <c r="AG538" s="411">
        <f t="shared" ref="AG538" si="1334">AG537</f>
        <v>0</v>
      </c>
      <c r="AH538" s="411">
        <f t="shared" ref="AH538" si="1335">AH537</f>
        <v>0</v>
      </c>
      <c r="AI538" s="411">
        <f t="shared" ref="AI538" si="1336">AI537</f>
        <v>0</v>
      </c>
      <c r="AJ538" s="411">
        <f t="shared" ref="AJ538" si="1337">AJ537</f>
        <v>0</v>
      </c>
      <c r="AK538" s="411">
        <f t="shared" ref="AK538" si="1338">AK537</f>
        <v>0</v>
      </c>
      <c r="AL538" s="411">
        <f t="shared" ref="AL538" si="1339">AL537</f>
        <v>0</v>
      </c>
      <c r="AM538" s="306"/>
    </row>
    <row r="539" spans="1:39" ht="15.5" outlineLevel="1">
      <c r="A539" s="528"/>
      <c r="B539" s="428"/>
      <c r="C539" s="291"/>
      <c r="D539" s="291"/>
      <c r="E539" s="762"/>
      <c r="F539" s="291"/>
      <c r="G539" s="291"/>
      <c r="H539" s="291"/>
      <c r="I539" s="291"/>
      <c r="J539" s="291"/>
      <c r="K539" s="291"/>
      <c r="L539" s="291"/>
      <c r="M539" s="291"/>
      <c r="N539" s="291"/>
      <c r="O539" s="291"/>
      <c r="P539" s="762"/>
      <c r="Q539" s="291"/>
      <c r="R539" s="291"/>
      <c r="S539" s="291"/>
      <c r="T539" s="291"/>
      <c r="U539" s="291"/>
      <c r="V539" s="291"/>
      <c r="W539" s="291"/>
      <c r="X539" s="291"/>
      <c r="Y539" s="773"/>
      <c r="Z539" s="776"/>
      <c r="AA539" s="776"/>
      <c r="AB539" s="776"/>
      <c r="AC539" s="425"/>
      <c r="AD539" s="425"/>
      <c r="AE539" s="425"/>
      <c r="AF539" s="425"/>
      <c r="AG539" s="425"/>
      <c r="AH539" s="425"/>
      <c r="AI539" s="425"/>
      <c r="AJ539" s="425"/>
      <c r="AK539" s="425"/>
      <c r="AL539" s="425"/>
      <c r="AM539" s="306"/>
    </row>
    <row r="540" spans="1:39" ht="15.5" outlineLevel="1">
      <c r="A540" s="528">
        <v>43</v>
      </c>
      <c r="B540" s="428" t="s">
        <v>135</v>
      </c>
      <c r="C540" s="291" t="s">
        <v>25</v>
      </c>
      <c r="D540" s="295"/>
      <c r="E540" s="295" t="s">
        <v>718</v>
      </c>
      <c r="F540" s="295"/>
      <c r="G540" s="295"/>
      <c r="H540" s="295"/>
      <c r="I540" s="295"/>
      <c r="J540" s="295"/>
      <c r="K540" s="295"/>
      <c r="L540" s="295"/>
      <c r="M540" s="295"/>
      <c r="N540" s="295">
        <v>12</v>
      </c>
      <c r="O540" s="295"/>
      <c r="P540" s="295" t="s">
        <v>718</v>
      </c>
      <c r="Q540" s="295"/>
      <c r="R540" s="295"/>
      <c r="S540" s="295"/>
      <c r="T540" s="295"/>
      <c r="U540" s="295"/>
      <c r="V540" s="295"/>
      <c r="W540" s="295"/>
      <c r="X540" s="295"/>
      <c r="Y540" s="772"/>
      <c r="Z540" s="764"/>
      <c r="AA540" s="764"/>
      <c r="AB540" s="764"/>
      <c r="AC540" s="410"/>
      <c r="AD540" s="410"/>
      <c r="AE540" s="410"/>
      <c r="AF540" s="415"/>
      <c r="AG540" s="415"/>
      <c r="AH540" s="415"/>
      <c r="AI540" s="415"/>
      <c r="AJ540" s="415"/>
      <c r="AK540" s="415"/>
      <c r="AL540" s="415"/>
      <c r="AM540" s="296">
        <f>SUM(Y540:AL540)</f>
        <v>0</v>
      </c>
    </row>
    <row r="541" spans="1:39" ht="15.5" outlineLevel="1">
      <c r="A541" s="528"/>
      <c r="B541" s="431" t="s">
        <v>308</v>
      </c>
      <c r="C541" s="291" t="s">
        <v>163</v>
      </c>
      <c r="D541" s="295"/>
      <c r="E541" s="295" t="s">
        <v>718</v>
      </c>
      <c r="F541" s="295"/>
      <c r="G541" s="295"/>
      <c r="H541" s="295"/>
      <c r="I541" s="295"/>
      <c r="J541" s="295"/>
      <c r="K541" s="295"/>
      <c r="L541" s="295"/>
      <c r="M541" s="295"/>
      <c r="N541" s="295">
        <f>N540</f>
        <v>12</v>
      </c>
      <c r="O541" s="295"/>
      <c r="P541" s="295" t="s">
        <v>718</v>
      </c>
      <c r="Q541" s="295"/>
      <c r="R541" s="295"/>
      <c r="S541" s="295"/>
      <c r="T541" s="295"/>
      <c r="U541" s="295"/>
      <c r="V541" s="295"/>
      <c r="W541" s="295"/>
      <c r="X541" s="295"/>
      <c r="Y541" s="774">
        <f>Y540</f>
        <v>0</v>
      </c>
      <c r="Z541" s="774">
        <f t="shared" ref="Z541:AB541" si="1340">Z540</f>
        <v>0</v>
      </c>
      <c r="AA541" s="774">
        <f t="shared" si="1340"/>
        <v>0</v>
      </c>
      <c r="AB541" s="774">
        <f t="shared" si="1340"/>
        <v>0</v>
      </c>
      <c r="AC541" s="411">
        <f t="shared" ref="AC541" si="1341">AC540</f>
        <v>0</v>
      </c>
      <c r="AD541" s="411">
        <f t="shared" ref="AD541" si="1342">AD540</f>
        <v>0</v>
      </c>
      <c r="AE541" s="411">
        <f t="shared" ref="AE541" si="1343">AE540</f>
        <v>0</v>
      </c>
      <c r="AF541" s="411">
        <f t="shared" ref="AF541" si="1344">AF540</f>
        <v>0</v>
      </c>
      <c r="AG541" s="411">
        <f t="shared" ref="AG541" si="1345">AG540</f>
        <v>0</v>
      </c>
      <c r="AH541" s="411">
        <f t="shared" ref="AH541" si="1346">AH540</f>
        <v>0</v>
      </c>
      <c r="AI541" s="411">
        <f t="shared" ref="AI541" si="1347">AI540</f>
        <v>0</v>
      </c>
      <c r="AJ541" s="411">
        <f t="shared" ref="AJ541" si="1348">AJ540</f>
        <v>0</v>
      </c>
      <c r="AK541" s="411">
        <f t="shared" ref="AK541" si="1349">AK540</f>
        <v>0</v>
      </c>
      <c r="AL541" s="411">
        <f t="shared" ref="AL541" si="1350">AL540</f>
        <v>0</v>
      </c>
      <c r="AM541" s="306"/>
    </row>
    <row r="542" spans="1:39" ht="15.5" outlineLevel="1">
      <c r="A542" s="528"/>
      <c r="B542" s="428"/>
      <c r="C542" s="291"/>
      <c r="D542" s="291"/>
      <c r="E542" s="762"/>
      <c r="F542" s="291"/>
      <c r="G542" s="291"/>
      <c r="H542" s="291"/>
      <c r="I542" s="291"/>
      <c r="J542" s="291"/>
      <c r="K542" s="291"/>
      <c r="L542" s="291"/>
      <c r="M542" s="291"/>
      <c r="N542" s="291"/>
      <c r="O542" s="291"/>
      <c r="P542" s="762"/>
      <c r="Q542" s="291"/>
      <c r="R542" s="291"/>
      <c r="S542" s="291"/>
      <c r="T542" s="291"/>
      <c r="U542" s="291"/>
      <c r="V542" s="291"/>
      <c r="W542" s="291"/>
      <c r="X542" s="291"/>
      <c r="Y542" s="773"/>
      <c r="Z542" s="776"/>
      <c r="AA542" s="776"/>
      <c r="AB542" s="776"/>
      <c r="AC542" s="425"/>
      <c r="AD542" s="425"/>
      <c r="AE542" s="425"/>
      <c r="AF542" s="425"/>
      <c r="AG542" s="425"/>
      <c r="AH542" s="425"/>
      <c r="AI542" s="425"/>
      <c r="AJ542" s="425"/>
      <c r="AK542" s="425"/>
      <c r="AL542" s="425"/>
      <c r="AM542" s="306"/>
    </row>
    <row r="543" spans="1:39" ht="46.5" outlineLevel="1">
      <c r="A543" s="528">
        <v>44</v>
      </c>
      <c r="B543" s="428" t="s">
        <v>136</v>
      </c>
      <c r="C543" s="291" t="s">
        <v>25</v>
      </c>
      <c r="D543" s="295"/>
      <c r="E543" s="295" t="s">
        <v>718</v>
      </c>
      <c r="F543" s="295"/>
      <c r="G543" s="295"/>
      <c r="H543" s="295"/>
      <c r="I543" s="295"/>
      <c r="J543" s="295"/>
      <c r="K543" s="295"/>
      <c r="L543" s="295"/>
      <c r="M543" s="295"/>
      <c r="N543" s="295">
        <v>12</v>
      </c>
      <c r="O543" s="295"/>
      <c r="P543" s="295" t="s">
        <v>718</v>
      </c>
      <c r="Q543" s="295"/>
      <c r="R543" s="295"/>
      <c r="S543" s="295"/>
      <c r="T543" s="295"/>
      <c r="U543" s="295"/>
      <c r="V543" s="295"/>
      <c r="W543" s="295"/>
      <c r="X543" s="295"/>
      <c r="Y543" s="772"/>
      <c r="Z543" s="764"/>
      <c r="AA543" s="764"/>
      <c r="AB543" s="764"/>
      <c r="AC543" s="410"/>
      <c r="AD543" s="410"/>
      <c r="AE543" s="410"/>
      <c r="AF543" s="415"/>
      <c r="AG543" s="415"/>
      <c r="AH543" s="415"/>
      <c r="AI543" s="415"/>
      <c r="AJ543" s="415"/>
      <c r="AK543" s="415"/>
      <c r="AL543" s="415"/>
      <c r="AM543" s="296">
        <f>SUM(Y543:AL543)</f>
        <v>0</v>
      </c>
    </row>
    <row r="544" spans="1:39" ht="15.5" outlineLevel="1">
      <c r="A544" s="528"/>
      <c r="B544" s="431" t="s">
        <v>308</v>
      </c>
      <c r="C544" s="291" t="s">
        <v>163</v>
      </c>
      <c r="D544" s="295"/>
      <c r="E544" s="295" t="s">
        <v>718</v>
      </c>
      <c r="F544" s="295"/>
      <c r="G544" s="295"/>
      <c r="H544" s="295"/>
      <c r="I544" s="295"/>
      <c r="J544" s="295"/>
      <c r="K544" s="295"/>
      <c r="L544" s="295"/>
      <c r="M544" s="295"/>
      <c r="N544" s="295">
        <f>N543</f>
        <v>12</v>
      </c>
      <c r="O544" s="295"/>
      <c r="P544" s="295" t="s">
        <v>718</v>
      </c>
      <c r="Q544" s="295"/>
      <c r="R544" s="295"/>
      <c r="S544" s="295"/>
      <c r="T544" s="295"/>
      <c r="U544" s="295"/>
      <c r="V544" s="295"/>
      <c r="W544" s="295"/>
      <c r="X544" s="295"/>
      <c r="Y544" s="774">
        <f>Y543</f>
        <v>0</v>
      </c>
      <c r="Z544" s="774">
        <f t="shared" ref="Z544:AB544" si="1351">Z543</f>
        <v>0</v>
      </c>
      <c r="AA544" s="774">
        <f t="shared" si="1351"/>
        <v>0</v>
      </c>
      <c r="AB544" s="774">
        <f t="shared" si="1351"/>
        <v>0</v>
      </c>
      <c r="AC544" s="411">
        <f t="shared" ref="AC544" si="1352">AC543</f>
        <v>0</v>
      </c>
      <c r="AD544" s="411">
        <f t="shared" ref="AD544" si="1353">AD543</f>
        <v>0</v>
      </c>
      <c r="AE544" s="411">
        <f t="shared" ref="AE544" si="1354">AE543</f>
        <v>0</v>
      </c>
      <c r="AF544" s="411">
        <f t="shared" ref="AF544" si="1355">AF543</f>
        <v>0</v>
      </c>
      <c r="AG544" s="411">
        <f t="shared" ref="AG544" si="1356">AG543</f>
        <v>0</v>
      </c>
      <c r="AH544" s="411">
        <f t="shared" ref="AH544" si="1357">AH543</f>
        <v>0</v>
      </c>
      <c r="AI544" s="411">
        <f t="shared" ref="AI544" si="1358">AI543</f>
        <v>0</v>
      </c>
      <c r="AJ544" s="411">
        <f t="shared" ref="AJ544" si="1359">AJ543</f>
        <v>0</v>
      </c>
      <c r="AK544" s="411">
        <f t="shared" ref="AK544" si="1360">AK543</f>
        <v>0</v>
      </c>
      <c r="AL544" s="411">
        <f t="shared" ref="AL544" si="1361">AL543</f>
        <v>0</v>
      </c>
      <c r="AM544" s="306"/>
    </row>
    <row r="545" spans="1:39" ht="15.5" outlineLevel="1">
      <c r="A545" s="528"/>
      <c r="B545" s="428"/>
      <c r="C545" s="291"/>
      <c r="D545" s="291"/>
      <c r="E545" s="762"/>
      <c r="F545" s="291"/>
      <c r="G545" s="291"/>
      <c r="H545" s="291"/>
      <c r="I545" s="291"/>
      <c r="J545" s="291"/>
      <c r="K545" s="291"/>
      <c r="L545" s="291"/>
      <c r="M545" s="291"/>
      <c r="N545" s="291"/>
      <c r="O545" s="291"/>
      <c r="P545" s="762"/>
      <c r="Q545" s="291"/>
      <c r="R545" s="291"/>
      <c r="S545" s="291"/>
      <c r="T545" s="291"/>
      <c r="U545" s="291"/>
      <c r="V545" s="291"/>
      <c r="W545" s="291"/>
      <c r="X545" s="291"/>
      <c r="Y545" s="773"/>
      <c r="Z545" s="776"/>
      <c r="AA545" s="776"/>
      <c r="AB545" s="776"/>
      <c r="AC545" s="425"/>
      <c r="AD545" s="425"/>
      <c r="AE545" s="425"/>
      <c r="AF545" s="425"/>
      <c r="AG545" s="425"/>
      <c r="AH545" s="425"/>
      <c r="AI545" s="425"/>
      <c r="AJ545" s="425"/>
      <c r="AK545" s="425"/>
      <c r="AL545" s="425"/>
      <c r="AM545" s="306"/>
    </row>
    <row r="546" spans="1:39" ht="31" outlineLevel="1">
      <c r="A546" s="528">
        <v>45</v>
      </c>
      <c r="B546" s="428" t="s">
        <v>137</v>
      </c>
      <c r="C546" s="291" t="s">
        <v>25</v>
      </c>
      <c r="D546" s="295"/>
      <c r="E546" s="295" t="s">
        <v>718</v>
      </c>
      <c r="F546" s="295"/>
      <c r="G546" s="295"/>
      <c r="H546" s="295"/>
      <c r="I546" s="295"/>
      <c r="J546" s="295"/>
      <c r="K546" s="295"/>
      <c r="L546" s="295"/>
      <c r="M546" s="295"/>
      <c r="N546" s="295">
        <v>12</v>
      </c>
      <c r="O546" s="295"/>
      <c r="P546" s="295" t="s">
        <v>718</v>
      </c>
      <c r="Q546" s="295"/>
      <c r="R546" s="295"/>
      <c r="S546" s="295"/>
      <c r="T546" s="295"/>
      <c r="U546" s="295"/>
      <c r="V546" s="295"/>
      <c r="W546" s="295"/>
      <c r="X546" s="295"/>
      <c r="Y546" s="772"/>
      <c r="Z546" s="764"/>
      <c r="AA546" s="764"/>
      <c r="AB546" s="764"/>
      <c r="AC546" s="410"/>
      <c r="AD546" s="410"/>
      <c r="AE546" s="410"/>
      <c r="AF546" s="415"/>
      <c r="AG546" s="415"/>
      <c r="AH546" s="415"/>
      <c r="AI546" s="415"/>
      <c r="AJ546" s="415"/>
      <c r="AK546" s="415"/>
      <c r="AL546" s="415"/>
      <c r="AM546" s="296">
        <f>SUM(Y546:AL546)</f>
        <v>0</v>
      </c>
    </row>
    <row r="547" spans="1:39" ht="15.5" outlineLevel="1">
      <c r="A547" s="528"/>
      <c r="B547" s="431" t="s">
        <v>308</v>
      </c>
      <c r="C547" s="291" t="s">
        <v>163</v>
      </c>
      <c r="D547" s="295"/>
      <c r="E547" s="295" t="s">
        <v>718</v>
      </c>
      <c r="F547" s="295"/>
      <c r="G547" s="295"/>
      <c r="H547" s="295"/>
      <c r="I547" s="295"/>
      <c r="J547" s="295"/>
      <c r="K547" s="295"/>
      <c r="L547" s="295"/>
      <c r="M547" s="295"/>
      <c r="N547" s="295">
        <f>N546</f>
        <v>12</v>
      </c>
      <c r="O547" s="295"/>
      <c r="P547" s="295" t="s">
        <v>718</v>
      </c>
      <c r="Q547" s="295"/>
      <c r="R547" s="295"/>
      <c r="S547" s="295"/>
      <c r="T547" s="295"/>
      <c r="U547" s="295"/>
      <c r="V547" s="295"/>
      <c r="W547" s="295"/>
      <c r="X547" s="295"/>
      <c r="Y547" s="774">
        <f>Y546</f>
        <v>0</v>
      </c>
      <c r="Z547" s="774">
        <f t="shared" ref="Z547:AB547" si="1362">Z546</f>
        <v>0</v>
      </c>
      <c r="AA547" s="774">
        <f t="shared" si="1362"/>
        <v>0</v>
      </c>
      <c r="AB547" s="774">
        <f t="shared" si="1362"/>
        <v>0</v>
      </c>
      <c r="AC547" s="411">
        <f t="shared" ref="AC547" si="1363">AC546</f>
        <v>0</v>
      </c>
      <c r="AD547" s="411">
        <f t="shared" ref="AD547" si="1364">AD546</f>
        <v>0</v>
      </c>
      <c r="AE547" s="411">
        <f t="shared" ref="AE547" si="1365">AE546</f>
        <v>0</v>
      </c>
      <c r="AF547" s="411">
        <f t="shared" ref="AF547" si="1366">AF546</f>
        <v>0</v>
      </c>
      <c r="AG547" s="411">
        <f t="shared" ref="AG547" si="1367">AG546</f>
        <v>0</v>
      </c>
      <c r="AH547" s="411">
        <f t="shared" ref="AH547" si="1368">AH546</f>
        <v>0</v>
      </c>
      <c r="AI547" s="411">
        <f t="shared" ref="AI547" si="1369">AI546</f>
        <v>0</v>
      </c>
      <c r="AJ547" s="411">
        <f t="shared" ref="AJ547" si="1370">AJ546</f>
        <v>0</v>
      </c>
      <c r="AK547" s="411">
        <f t="shared" ref="AK547" si="1371">AK546</f>
        <v>0</v>
      </c>
      <c r="AL547" s="411">
        <f t="shared" ref="AL547" si="1372">AL546</f>
        <v>0</v>
      </c>
      <c r="AM547" s="306"/>
    </row>
    <row r="548" spans="1:39" ht="15.5" outlineLevel="1">
      <c r="A548" s="528"/>
      <c r="B548" s="428"/>
      <c r="C548" s="291"/>
      <c r="D548" s="291"/>
      <c r="E548" s="762"/>
      <c r="F548" s="291"/>
      <c r="G548" s="291"/>
      <c r="H548" s="291"/>
      <c r="I548" s="291"/>
      <c r="J548" s="291"/>
      <c r="K548" s="291"/>
      <c r="L548" s="291"/>
      <c r="M548" s="291"/>
      <c r="N548" s="291"/>
      <c r="O548" s="291"/>
      <c r="P548" s="762"/>
      <c r="Q548" s="291"/>
      <c r="R548" s="291"/>
      <c r="S548" s="291"/>
      <c r="T548" s="291"/>
      <c r="U548" s="291"/>
      <c r="V548" s="291"/>
      <c r="W548" s="291"/>
      <c r="X548" s="291"/>
      <c r="Y548" s="773"/>
      <c r="Z548" s="776"/>
      <c r="AA548" s="776"/>
      <c r="AB548" s="776"/>
      <c r="AC548" s="425"/>
      <c r="AD548" s="425"/>
      <c r="AE548" s="425"/>
      <c r="AF548" s="425"/>
      <c r="AG548" s="425"/>
      <c r="AH548" s="425"/>
      <c r="AI548" s="425"/>
      <c r="AJ548" s="425"/>
      <c r="AK548" s="425"/>
      <c r="AL548" s="425"/>
      <c r="AM548" s="306"/>
    </row>
    <row r="549" spans="1:39" ht="31" outlineLevel="1">
      <c r="A549" s="528">
        <v>46</v>
      </c>
      <c r="B549" s="428" t="s">
        <v>138</v>
      </c>
      <c r="C549" s="291" t="s">
        <v>25</v>
      </c>
      <c r="D549" s="295"/>
      <c r="E549" s="295" t="s">
        <v>718</v>
      </c>
      <c r="F549" s="295"/>
      <c r="G549" s="295"/>
      <c r="H549" s="295"/>
      <c r="I549" s="295"/>
      <c r="J549" s="295"/>
      <c r="K549" s="295"/>
      <c r="L549" s="295"/>
      <c r="M549" s="295"/>
      <c r="N549" s="295">
        <v>12</v>
      </c>
      <c r="O549" s="295"/>
      <c r="P549" s="295" t="s">
        <v>718</v>
      </c>
      <c r="Q549" s="295"/>
      <c r="R549" s="295"/>
      <c r="S549" s="295"/>
      <c r="T549" s="295"/>
      <c r="U549" s="295"/>
      <c r="V549" s="295"/>
      <c r="W549" s="295"/>
      <c r="X549" s="295"/>
      <c r="Y549" s="772"/>
      <c r="Z549" s="764"/>
      <c r="AA549" s="764"/>
      <c r="AB549" s="764"/>
      <c r="AC549" s="410"/>
      <c r="AD549" s="410"/>
      <c r="AE549" s="410"/>
      <c r="AF549" s="415"/>
      <c r="AG549" s="415"/>
      <c r="AH549" s="415"/>
      <c r="AI549" s="415"/>
      <c r="AJ549" s="415"/>
      <c r="AK549" s="415"/>
      <c r="AL549" s="415"/>
      <c r="AM549" s="296">
        <f>SUM(Y549:AL549)</f>
        <v>0</v>
      </c>
    </row>
    <row r="550" spans="1:39" ht="15.5" outlineLevel="1">
      <c r="A550" s="528"/>
      <c r="B550" s="431" t="s">
        <v>308</v>
      </c>
      <c r="C550" s="291" t="s">
        <v>163</v>
      </c>
      <c r="D550" s="295"/>
      <c r="E550" s="295" t="s">
        <v>718</v>
      </c>
      <c r="F550" s="295"/>
      <c r="G550" s="295"/>
      <c r="H550" s="295"/>
      <c r="I550" s="295"/>
      <c r="J550" s="295"/>
      <c r="K550" s="295"/>
      <c r="L550" s="295"/>
      <c r="M550" s="295"/>
      <c r="N550" s="295">
        <f>N549</f>
        <v>12</v>
      </c>
      <c r="O550" s="295"/>
      <c r="P550" s="295" t="s">
        <v>718</v>
      </c>
      <c r="Q550" s="295"/>
      <c r="R550" s="295"/>
      <c r="S550" s="295"/>
      <c r="T550" s="295"/>
      <c r="U550" s="295"/>
      <c r="V550" s="295"/>
      <c r="W550" s="295"/>
      <c r="X550" s="295"/>
      <c r="Y550" s="774">
        <f>Y549</f>
        <v>0</v>
      </c>
      <c r="Z550" s="774">
        <f t="shared" ref="Z550:AB550" si="1373">Z549</f>
        <v>0</v>
      </c>
      <c r="AA550" s="774">
        <f t="shared" si="1373"/>
        <v>0</v>
      </c>
      <c r="AB550" s="774">
        <f t="shared" si="1373"/>
        <v>0</v>
      </c>
      <c r="AC550" s="411">
        <f t="shared" ref="AC550" si="1374">AC549</f>
        <v>0</v>
      </c>
      <c r="AD550" s="411">
        <f t="shared" ref="AD550" si="1375">AD549</f>
        <v>0</v>
      </c>
      <c r="AE550" s="411">
        <f t="shared" ref="AE550" si="1376">AE549</f>
        <v>0</v>
      </c>
      <c r="AF550" s="411">
        <f t="shared" ref="AF550" si="1377">AF549</f>
        <v>0</v>
      </c>
      <c r="AG550" s="411">
        <f t="shared" ref="AG550" si="1378">AG549</f>
        <v>0</v>
      </c>
      <c r="AH550" s="411">
        <f t="shared" ref="AH550" si="1379">AH549</f>
        <v>0</v>
      </c>
      <c r="AI550" s="411">
        <f t="shared" ref="AI550" si="1380">AI549</f>
        <v>0</v>
      </c>
      <c r="AJ550" s="411">
        <f t="shared" ref="AJ550" si="1381">AJ549</f>
        <v>0</v>
      </c>
      <c r="AK550" s="411">
        <f t="shared" ref="AK550" si="1382">AK549</f>
        <v>0</v>
      </c>
      <c r="AL550" s="411">
        <f t="shared" ref="AL550" si="1383">AL549</f>
        <v>0</v>
      </c>
      <c r="AM550" s="306"/>
    </row>
    <row r="551" spans="1:39" ht="15.5" outlineLevel="1">
      <c r="A551" s="528"/>
      <c r="B551" s="428"/>
      <c r="C551" s="291"/>
      <c r="D551" s="291"/>
      <c r="E551" s="762"/>
      <c r="F551" s="291"/>
      <c r="G551" s="291"/>
      <c r="H551" s="291"/>
      <c r="I551" s="291"/>
      <c r="J551" s="291"/>
      <c r="K551" s="291"/>
      <c r="L551" s="291"/>
      <c r="M551" s="291"/>
      <c r="N551" s="291"/>
      <c r="O551" s="291"/>
      <c r="P551" s="762"/>
      <c r="Q551" s="291"/>
      <c r="R551" s="291"/>
      <c r="S551" s="291"/>
      <c r="T551" s="291"/>
      <c r="U551" s="291"/>
      <c r="V551" s="291"/>
      <c r="W551" s="291"/>
      <c r="X551" s="291"/>
      <c r="Y551" s="773"/>
      <c r="Z551" s="776"/>
      <c r="AA551" s="776"/>
      <c r="AB551" s="776"/>
      <c r="AC551" s="425"/>
      <c r="AD551" s="425"/>
      <c r="AE551" s="425"/>
      <c r="AF551" s="425"/>
      <c r="AG551" s="425"/>
      <c r="AH551" s="425"/>
      <c r="AI551" s="425"/>
      <c r="AJ551" s="425"/>
      <c r="AK551" s="425"/>
      <c r="AL551" s="425"/>
      <c r="AM551" s="306"/>
    </row>
    <row r="552" spans="1:39" ht="31" outlineLevel="1">
      <c r="A552" s="528">
        <v>47</v>
      </c>
      <c r="B552" s="428" t="s">
        <v>139</v>
      </c>
      <c r="C552" s="291" t="s">
        <v>25</v>
      </c>
      <c r="D552" s="295"/>
      <c r="E552" s="295" t="s">
        <v>718</v>
      </c>
      <c r="F552" s="295"/>
      <c r="G552" s="295"/>
      <c r="H552" s="295"/>
      <c r="I552" s="295"/>
      <c r="J552" s="295"/>
      <c r="K552" s="295"/>
      <c r="L552" s="295"/>
      <c r="M552" s="295"/>
      <c r="N552" s="295">
        <v>12</v>
      </c>
      <c r="O552" s="295"/>
      <c r="P552" s="295" t="s">
        <v>718</v>
      </c>
      <c r="Q552" s="295"/>
      <c r="R552" s="295"/>
      <c r="S552" s="295"/>
      <c r="T552" s="295"/>
      <c r="U552" s="295"/>
      <c r="V552" s="295"/>
      <c r="W552" s="295"/>
      <c r="X552" s="295"/>
      <c r="Y552" s="772"/>
      <c r="Z552" s="764"/>
      <c r="AA552" s="764"/>
      <c r="AB552" s="764"/>
      <c r="AC552" s="410"/>
      <c r="AD552" s="410"/>
      <c r="AE552" s="410"/>
      <c r="AF552" s="415"/>
      <c r="AG552" s="415"/>
      <c r="AH552" s="415"/>
      <c r="AI552" s="415"/>
      <c r="AJ552" s="415"/>
      <c r="AK552" s="415"/>
      <c r="AL552" s="415"/>
      <c r="AM552" s="296">
        <f>SUM(Y552:AL552)</f>
        <v>0</v>
      </c>
    </row>
    <row r="553" spans="1:39" ht="15.5" outlineLevel="1">
      <c r="A553" s="528"/>
      <c r="B553" s="431" t="s">
        <v>308</v>
      </c>
      <c r="C553" s="291" t="s">
        <v>163</v>
      </c>
      <c r="D553" s="295"/>
      <c r="E553" s="295" t="s">
        <v>718</v>
      </c>
      <c r="F553" s="295"/>
      <c r="G553" s="295"/>
      <c r="H553" s="295"/>
      <c r="I553" s="295"/>
      <c r="J553" s="295"/>
      <c r="K553" s="295"/>
      <c r="L553" s="295"/>
      <c r="M553" s="295"/>
      <c r="N553" s="295">
        <f>N552</f>
        <v>12</v>
      </c>
      <c r="O553" s="295"/>
      <c r="P553" s="295" t="s">
        <v>718</v>
      </c>
      <c r="Q553" s="295"/>
      <c r="R553" s="295"/>
      <c r="S553" s="295"/>
      <c r="T553" s="295"/>
      <c r="U553" s="295"/>
      <c r="V553" s="295"/>
      <c r="W553" s="295"/>
      <c r="X553" s="295"/>
      <c r="Y553" s="774">
        <f>Y552</f>
        <v>0</v>
      </c>
      <c r="Z553" s="774">
        <f t="shared" ref="Z553:AB553" si="1384">Z552</f>
        <v>0</v>
      </c>
      <c r="AA553" s="774">
        <f t="shared" si="1384"/>
        <v>0</v>
      </c>
      <c r="AB553" s="774">
        <f t="shared" si="1384"/>
        <v>0</v>
      </c>
      <c r="AC553" s="411">
        <f t="shared" ref="AC553" si="1385">AC552</f>
        <v>0</v>
      </c>
      <c r="AD553" s="411">
        <f t="shared" ref="AD553" si="1386">AD552</f>
        <v>0</v>
      </c>
      <c r="AE553" s="411">
        <f t="shared" ref="AE553" si="1387">AE552</f>
        <v>0</v>
      </c>
      <c r="AF553" s="411">
        <f t="shared" ref="AF553" si="1388">AF552</f>
        <v>0</v>
      </c>
      <c r="AG553" s="411">
        <f t="shared" ref="AG553" si="1389">AG552</f>
        <v>0</v>
      </c>
      <c r="AH553" s="411">
        <f t="shared" ref="AH553" si="1390">AH552</f>
        <v>0</v>
      </c>
      <c r="AI553" s="411">
        <f t="shared" ref="AI553" si="1391">AI552</f>
        <v>0</v>
      </c>
      <c r="AJ553" s="411">
        <f t="shared" ref="AJ553" si="1392">AJ552</f>
        <v>0</v>
      </c>
      <c r="AK553" s="411">
        <f t="shared" ref="AK553" si="1393">AK552</f>
        <v>0</v>
      </c>
      <c r="AL553" s="411">
        <f t="shared" ref="AL553" si="1394">AL552</f>
        <v>0</v>
      </c>
      <c r="AM553" s="306"/>
    </row>
    <row r="554" spans="1:39" ht="15.5" outlineLevel="1">
      <c r="A554" s="528"/>
      <c r="B554" s="428"/>
      <c r="C554" s="291"/>
      <c r="D554" s="291"/>
      <c r="E554" s="762"/>
      <c r="F554" s="291"/>
      <c r="G554" s="291"/>
      <c r="H554" s="291"/>
      <c r="I554" s="291"/>
      <c r="J554" s="291"/>
      <c r="K554" s="291"/>
      <c r="L554" s="291"/>
      <c r="M554" s="291"/>
      <c r="N554" s="291"/>
      <c r="O554" s="291"/>
      <c r="P554" s="762"/>
      <c r="Q554" s="291"/>
      <c r="R554" s="291"/>
      <c r="S554" s="291"/>
      <c r="T554" s="291"/>
      <c r="U554" s="291"/>
      <c r="V554" s="291"/>
      <c r="W554" s="291"/>
      <c r="X554" s="291"/>
      <c r="Y554" s="773"/>
      <c r="Z554" s="776"/>
      <c r="AA554" s="776"/>
      <c r="AB554" s="776"/>
      <c r="AC554" s="425"/>
      <c r="AD554" s="425"/>
      <c r="AE554" s="425"/>
      <c r="AF554" s="425"/>
      <c r="AG554" s="425"/>
      <c r="AH554" s="425"/>
      <c r="AI554" s="425"/>
      <c r="AJ554" s="425"/>
      <c r="AK554" s="425"/>
      <c r="AL554" s="425"/>
      <c r="AM554" s="306"/>
    </row>
    <row r="555" spans="1:39" ht="31" outlineLevel="1">
      <c r="A555" s="528">
        <v>48</v>
      </c>
      <c r="B555" s="428" t="s">
        <v>140</v>
      </c>
      <c r="C555" s="291" t="s">
        <v>25</v>
      </c>
      <c r="D555" s="295"/>
      <c r="E555" s="295" t="s">
        <v>718</v>
      </c>
      <c r="F555" s="295"/>
      <c r="G555" s="295"/>
      <c r="H555" s="295"/>
      <c r="I555" s="295"/>
      <c r="J555" s="295"/>
      <c r="K555" s="295"/>
      <c r="L555" s="295"/>
      <c r="M555" s="295"/>
      <c r="N555" s="295">
        <v>12</v>
      </c>
      <c r="O555" s="295"/>
      <c r="P555" s="295" t="s">
        <v>718</v>
      </c>
      <c r="Q555" s="295"/>
      <c r="R555" s="295"/>
      <c r="S555" s="295"/>
      <c r="T555" s="295"/>
      <c r="U555" s="295"/>
      <c r="V555" s="295"/>
      <c r="W555" s="295"/>
      <c r="X555" s="295"/>
      <c r="Y555" s="772"/>
      <c r="Z555" s="764"/>
      <c r="AA555" s="764"/>
      <c r="AB555" s="764"/>
      <c r="AC555" s="410"/>
      <c r="AD555" s="410"/>
      <c r="AE555" s="410"/>
      <c r="AF555" s="415"/>
      <c r="AG555" s="415"/>
      <c r="AH555" s="415"/>
      <c r="AI555" s="415"/>
      <c r="AJ555" s="415"/>
      <c r="AK555" s="415"/>
      <c r="AL555" s="415"/>
      <c r="AM555" s="296">
        <f>SUM(Y555:AL555)</f>
        <v>0</v>
      </c>
    </row>
    <row r="556" spans="1:39" ht="15.5" outlineLevel="1">
      <c r="A556" s="528"/>
      <c r="B556" s="431" t="s">
        <v>308</v>
      </c>
      <c r="C556" s="291" t="s">
        <v>163</v>
      </c>
      <c r="D556" s="295"/>
      <c r="E556" s="295" t="s">
        <v>718</v>
      </c>
      <c r="F556" s="295"/>
      <c r="G556" s="295"/>
      <c r="H556" s="295"/>
      <c r="I556" s="295"/>
      <c r="J556" s="295"/>
      <c r="K556" s="295"/>
      <c r="L556" s="295"/>
      <c r="M556" s="295"/>
      <c r="N556" s="295">
        <f>N555</f>
        <v>12</v>
      </c>
      <c r="O556" s="295"/>
      <c r="P556" s="295" t="s">
        <v>718</v>
      </c>
      <c r="Q556" s="295"/>
      <c r="R556" s="295"/>
      <c r="S556" s="295"/>
      <c r="T556" s="295"/>
      <c r="U556" s="295"/>
      <c r="V556" s="295"/>
      <c r="W556" s="295"/>
      <c r="X556" s="295"/>
      <c r="Y556" s="411">
        <f>Y555</f>
        <v>0</v>
      </c>
      <c r="Z556" s="411">
        <f t="shared" ref="Z556" si="1395">Z555</f>
        <v>0</v>
      </c>
      <c r="AA556" s="411">
        <f t="shared" ref="AA556" si="1396">AA555</f>
        <v>0</v>
      </c>
      <c r="AB556" s="411">
        <f t="shared" ref="AB556" si="1397">AB555</f>
        <v>0</v>
      </c>
      <c r="AC556" s="411">
        <f t="shared" ref="AC556" si="1398">AC555</f>
        <v>0</v>
      </c>
      <c r="AD556" s="411">
        <f t="shared" ref="AD556" si="1399">AD555</f>
        <v>0</v>
      </c>
      <c r="AE556" s="411">
        <f t="shared" ref="AE556" si="1400">AE555</f>
        <v>0</v>
      </c>
      <c r="AF556" s="411">
        <f t="shared" ref="AF556" si="1401">AF555</f>
        <v>0</v>
      </c>
      <c r="AG556" s="411">
        <f t="shared" ref="AG556" si="1402">AG555</f>
        <v>0</v>
      </c>
      <c r="AH556" s="411">
        <f t="shared" ref="AH556" si="1403">AH555</f>
        <v>0</v>
      </c>
      <c r="AI556" s="411">
        <f t="shared" ref="AI556" si="1404">AI555</f>
        <v>0</v>
      </c>
      <c r="AJ556" s="411">
        <f t="shared" ref="AJ556" si="1405">AJ555</f>
        <v>0</v>
      </c>
      <c r="AK556" s="411">
        <f t="shared" ref="AK556" si="1406">AK555</f>
        <v>0</v>
      </c>
      <c r="AL556" s="411">
        <f t="shared" ref="AL556" si="1407">AL555</f>
        <v>0</v>
      </c>
      <c r="AM556" s="306"/>
    </row>
    <row r="557" spans="1:39" ht="15.5" outlineLevel="1">
      <c r="A557" s="528"/>
      <c r="B557" s="428"/>
      <c r="C557" s="291"/>
      <c r="D557" s="291"/>
      <c r="E557" s="762"/>
      <c r="F557" s="291"/>
      <c r="G557" s="291"/>
      <c r="H557" s="291"/>
      <c r="I557" s="291"/>
      <c r="J557" s="291"/>
      <c r="K557" s="291"/>
      <c r="L557" s="291"/>
      <c r="M557" s="291"/>
      <c r="N557" s="291"/>
      <c r="O557" s="291"/>
      <c r="P557" s="762"/>
      <c r="Q557" s="291"/>
      <c r="R557" s="291"/>
      <c r="S557" s="291"/>
      <c r="T557" s="291"/>
      <c r="U557" s="291"/>
      <c r="V557" s="291"/>
      <c r="W557" s="291"/>
      <c r="X557" s="291"/>
      <c r="Y557" s="412"/>
      <c r="Z557" s="425"/>
      <c r="AA557" s="425"/>
      <c r="AB557" s="425"/>
      <c r="AC557" s="425"/>
      <c r="AD557" s="425"/>
      <c r="AE557" s="425"/>
      <c r="AF557" s="425"/>
      <c r="AG557" s="425"/>
      <c r="AH557" s="425"/>
      <c r="AI557" s="425"/>
      <c r="AJ557" s="425"/>
      <c r="AK557" s="425"/>
      <c r="AL557" s="425"/>
      <c r="AM557" s="306"/>
    </row>
    <row r="558" spans="1:39" ht="15.5" outlineLevel="1">
      <c r="A558" s="528">
        <v>50</v>
      </c>
      <c r="B558" s="804" t="s">
        <v>738</v>
      </c>
      <c r="C558" s="291" t="s">
        <v>25</v>
      </c>
      <c r="D558" s="295"/>
      <c r="E558" s="295">
        <v>51633</v>
      </c>
      <c r="F558" s="295"/>
      <c r="G558" s="295"/>
      <c r="H558" s="295"/>
      <c r="I558" s="295"/>
      <c r="J558" s="295"/>
      <c r="K558" s="295"/>
      <c r="L558" s="295"/>
      <c r="M558" s="295"/>
      <c r="N558" s="295">
        <v>12</v>
      </c>
      <c r="O558" s="295"/>
      <c r="P558" s="295">
        <v>6</v>
      </c>
      <c r="Q558" s="295"/>
      <c r="R558" s="295"/>
      <c r="S558" s="295"/>
      <c r="T558" s="295"/>
      <c r="U558" s="295"/>
      <c r="V558" s="295"/>
      <c r="W558" s="295"/>
      <c r="X558" s="295"/>
      <c r="Y558" s="426">
        <v>1</v>
      </c>
      <c r="Z558" s="410"/>
      <c r="AA558" s="410"/>
      <c r="AB558" s="410"/>
      <c r="AC558" s="410"/>
      <c r="AD558" s="410"/>
      <c r="AE558" s="410"/>
      <c r="AF558" s="415"/>
      <c r="AG558" s="415"/>
      <c r="AH558" s="415"/>
      <c r="AI558" s="415"/>
      <c r="AJ558" s="415"/>
      <c r="AK558" s="415"/>
      <c r="AL558" s="415"/>
      <c r="AM558" s="296">
        <f>SUM(Y558:AL558)</f>
        <v>1</v>
      </c>
    </row>
    <row r="559" spans="1:39" ht="15.5" outlineLevel="1">
      <c r="A559" s="528"/>
      <c r="B559" s="805" t="s">
        <v>308</v>
      </c>
      <c r="C559" s="291" t="s">
        <v>163</v>
      </c>
      <c r="D559" s="295"/>
      <c r="E559" s="295" t="str">
        <f t="array" ref="E559">IFERROR(INDEX('[2]7.  Persistence Report'!$AQ$27:$BT$561,(MATCH($AF559,'[2]7.  Persistence Report'!$BV$27:$BV$561,0)),(MATCH(E$401,'[2]7.  Persistence Report'!$AQ$26:$BT$26,0))),"")</f>
        <v/>
      </c>
      <c r="F559" s="295"/>
      <c r="G559" s="295"/>
      <c r="H559" s="295"/>
      <c r="I559" s="295"/>
      <c r="J559" s="295"/>
      <c r="K559" s="295"/>
      <c r="L559" s="295"/>
      <c r="M559" s="295"/>
      <c r="N559" s="295">
        <f>N558</f>
        <v>12</v>
      </c>
      <c r="O559" s="295"/>
      <c r="P559" s="295" t="str">
        <f>IFERROR(INDEX('[2]7.  Persistence Report'!$L$27:$AO$561,(MATCH($AF559,'[2]7.  Persistence Report'!$BV$27:$BV$561,0)),(MATCH(P$401,'[2]7.  Persistence Report'!$L$26:$AO$26,0))),"")</f>
        <v/>
      </c>
      <c r="Q559" s="295"/>
      <c r="R559" s="295"/>
      <c r="S559" s="295"/>
      <c r="T559" s="295"/>
      <c r="U559" s="295"/>
      <c r="V559" s="295"/>
      <c r="W559" s="295"/>
      <c r="X559" s="295"/>
      <c r="Y559" s="411">
        <f>Y558</f>
        <v>1</v>
      </c>
      <c r="Z559" s="411">
        <f t="shared" ref="Z559" si="1408">Z558</f>
        <v>0</v>
      </c>
      <c r="AA559" s="411">
        <f t="shared" ref="AA559" si="1409">AA558</f>
        <v>0</v>
      </c>
      <c r="AB559" s="411">
        <f t="shared" ref="AB559" si="1410">AB558</f>
        <v>0</v>
      </c>
      <c r="AC559" s="411">
        <f t="shared" ref="AC559" si="1411">AC558</f>
        <v>0</v>
      </c>
      <c r="AD559" s="411">
        <f t="shared" ref="AD559" si="1412">AD558</f>
        <v>0</v>
      </c>
      <c r="AE559" s="411">
        <f t="shared" ref="AE559" si="1413">AE558</f>
        <v>0</v>
      </c>
      <c r="AF559" s="411">
        <f t="shared" ref="AF559" si="1414">AF558</f>
        <v>0</v>
      </c>
      <c r="AG559" s="411">
        <f t="shared" ref="AG559" si="1415">AG558</f>
        <v>0</v>
      </c>
      <c r="AH559" s="411">
        <f t="shared" ref="AH559" si="1416">AH558</f>
        <v>0</v>
      </c>
      <c r="AI559" s="411">
        <f t="shared" ref="AI559" si="1417">AI558</f>
        <v>0</v>
      </c>
      <c r="AJ559" s="411">
        <f t="shared" ref="AJ559" si="1418">AJ558</f>
        <v>0</v>
      </c>
      <c r="AK559" s="411">
        <f t="shared" ref="AK559" si="1419">AK558</f>
        <v>0</v>
      </c>
      <c r="AL559" s="411">
        <f t="shared" ref="AL559" si="1420">AL558</f>
        <v>0</v>
      </c>
      <c r="AM559" s="306"/>
    </row>
    <row r="560" spans="1:39" ht="15.5" outlineLevel="1">
      <c r="A560" s="528"/>
      <c r="B560" s="805"/>
      <c r="C560" s="305"/>
      <c r="D560" s="291"/>
      <c r="E560" s="762"/>
      <c r="F560" s="291"/>
      <c r="G560" s="291"/>
      <c r="H560" s="291"/>
      <c r="I560" s="291"/>
      <c r="J560" s="291"/>
      <c r="K560" s="291"/>
      <c r="L560" s="291"/>
      <c r="M560" s="291"/>
      <c r="N560" s="291"/>
      <c r="O560" s="291"/>
      <c r="P560" s="762"/>
      <c r="Q560" s="291"/>
      <c r="R560" s="291"/>
      <c r="S560" s="291"/>
      <c r="T560" s="291"/>
      <c r="U560" s="291"/>
      <c r="V560" s="291"/>
      <c r="W560" s="291"/>
      <c r="X560" s="291"/>
      <c r="Y560" s="301"/>
      <c r="Z560" s="301"/>
      <c r="AA560" s="301"/>
      <c r="AB560" s="301"/>
      <c r="AC560" s="301"/>
      <c r="AD560" s="301"/>
      <c r="AE560" s="301"/>
      <c r="AF560" s="301"/>
      <c r="AG560" s="301"/>
      <c r="AH560" s="301"/>
      <c r="AI560" s="301"/>
      <c r="AJ560" s="301"/>
      <c r="AK560" s="301"/>
      <c r="AL560" s="301"/>
      <c r="AM560" s="306"/>
    </row>
    <row r="561" spans="2:39" ht="15.5">
      <c r="B561" s="327" t="s">
        <v>292</v>
      </c>
      <c r="C561" s="329"/>
      <c r="D561" s="329">
        <f>SUM(D404:D559)</f>
        <v>0</v>
      </c>
      <c r="E561" s="329">
        <f t="shared" ref="E561:M561" si="1421">SUM(E404:E559)</f>
        <v>8816512.5845999997</v>
      </c>
      <c r="F561" s="329">
        <f t="shared" si="1421"/>
        <v>0</v>
      </c>
      <c r="G561" s="329">
        <f t="shared" si="1421"/>
        <v>0</v>
      </c>
      <c r="H561" s="329">
        <f t="shared" si="1421"/>
        <v>0</v>
      </c>
      <c r="I561" s="329">
        <f t="shared" si="1421"/>
        <v>0</v>
      </c>
      <c r="J561" s="329">
        <f t="shared" si="1421"/>
        <v>0</v>
      </c>
      <c r="K561" s="329">
        <f t="shared" si="1421"/>
        <v>0</v>
      </c>
      <c r="L561" s="329">
        <f t="shared" si="1421"/>
        <v>0</v>
      </c>
      <c r="M561" s="329">
        <f t="shared" si="1421"/>
        <v>0</v>
      </c>
      <c r="N561" s="329"/>
      <c r="O561" s="329">
        <f>SUM(O404:O559)</f>
        <v>0</v>
      </c>
      <c r="P561" s="329">
        <f t="shared" ref="P561:X561" si="1422">SUM(P404:P559)</f>
        <v>1210</v>
      </c>
      <c r="Q561" s="329">
        <f t="shared" si="1422"/>
        <v>0</v>
      </c>
      <c r="R561" s="329">
        <f t="shared" si="1422"/>
        <v>0</v>
      </c>
      <c r="S561" s="329">
        <f t="shared" si="1422"/>
        <v>0</v>
      </c>
      <c r="T561" s="329">
        <f t="shared" si="1422"/>
        <v>0</v>
      </c>
      <c r="U561" s="329">
        <f t="shared" si="1422"/>
        <v>0</v>
      </c>
      <c r="V561" s="329">
        <f t="shared" si="1422"/>
        <v>0</v>
      </c>
      <c r="W561" s="329">
        <f t="shared" si="1422"/>
        <v>0</v>
      </c>
      <c r="X561" s="329">
        <f t="shared" si="1422"/>
        <v>0</v>
      </c>
      <c r="Y561" s="329">
        <f>IF(Y402="kWh",SUMPRODUCT(D404:D559,Y404:Y559))</f>
        <v>0</v>
      </c>
      <c r="Z561" s="329">
        <f>IF(Z402="kWh",SUMPRODUCT(D404:D559,Z404:Z559))</f>
        <v>0</v>
      </c>
      <c r="AA561" s="329">
        <f>IF(AA402="kw",SUMPRODUCT(N404:N559,O404:O559,AA404:AA559),SUMPRODUCT(D404:D559,AA404:AA559))</f>
        <v>0</v>
      </c>
      <c r="AB561" s="329">
        <f>IF(AB402="kw",SUMPRODUCT(N404:N559,O404:O559,AB404:AB559),SUMPRODUCT(D404:D559,AB404:AB559))</f>
        <v>0</v>
      </c>
      <c r="AC561" s="329">
        <f>IF(AC402="kw",SUMPRODUCT(N404:N559,O404:O559,AC404:AC559),SUMPRODUCT(D404:D559,AC404:AC559))</f>
        <v>0</v>
      </c>
      <c r="AD561" s="329">
        <f>IF(AD402="kw",SUMPRODUCT(N404:N559,O404:O559,AD404:AD559),SUMPRODUCT(D404:D559,AD404:AD559))</f>
        <v>0</v>
      </c>
      <c r="AE561" s="329">
        <f>IF(AE402="kw",SUMPRODUCT(N404:N559,O404:O559,AE404:AE559),SUMPRODUCT(D404:D559,AE404:AE559))</f>
        <v>0</v>
      </c>
      <c r="AF561" s="329">
        <f>IF(AF402="kw",SUMPRODUCT(N404:N559,O404:O559,AF404:AF559),SUMPRODUCT(D404:D559,AF404:AF559))</f>
        <v>0</v>
      </c>
      <c r="AG561" s="329">
        <f>IF(AG402="kw",SUMPRODUCT(N404:N559,O404:O559,AG404:AG559),SUMPRODUCT(D404:D559,AG404:AG559))</f>
        <v>0</v>
      </c>
      <c r="AH561" s="329">
        <f>IF(AH402="kw",SUMPRODUCT(N404:N559,O404:O559,AH404:AH559),SUMPRODUCT(D404:D559,AH404:AH559))</f>
        <v>0</v>
      </c>
      <c r="AI561" s="329">
        <f>IF(AI402="kw",SUMPRODUCT(N404:N559,O404:O559,AI404:AI559),SUMPRODUCT(D404:D559,AI404:AI559))</f>
        <v>0</v>
      </c>
      <c r="AJ561" s="329">
        <f>IF(AJ402="kw",SUMPRODUCT(N404:N559,O404:O559,AJ404:AJ559),SUMPRODUCT(D404:D559,AJ404:AJ559))</f>
        <v>0</v>
      </c>
      <c r="AK561" s="329">
        <f>IF(AK402="kw",SUMPRODUCT(N404:N559,O404:O559,AK404:AK559),SUMPRODUCT(D404:D559,AK404:AK559))</f>
        <v>0</v>
      </c>
      <c r="AL561" s="329">
        <f>IF(AL402="kw",SUMPRODUCT(N404:N559,O404:O559,AL404:AL559),SUMPRODUCT(D404:D559,AL404:AL559))</f>
        <v>0</v>
      </c>
      <c r="AM561" s="330"/>
    </row>
    <row r="562" spans="2:39" ht="15.5">
      <c r="B562" s="391" t="s">
        <v>293</v>
      </c>
      <c r="C562" s="392"/>
      <c r="D562" s="392"/>
      <c r="E562" s="392"/>
      <c r="F562" s="392"/>
      <c r="G562" s="392"/>
      <c r="H562" s="392"/>
      <c r="I562" s="392"/>
      <c r="J562" s="392"/>
      <c r="K562" s="392"/>
      <c r="L562" s="392"/>
      <c r="M562" s="392"/>
      <c r="N562" s="392"/>
      <c r="O562" s="392"/>
      <c r="P562" s="392"/>
      <c r="Q562" s="392"/>
      <c r="R562" s="392"/>
      <c r="S562" s="392"/>
      <c r="T562" s="392"/>
      <c r="U562" s="392"/>
      <c r="V562" s="392"/>
      <c r="W562" s="392"/>
      <c r="X562" s="392"/>
      <c r="Y562" s="392">
        <f>HLOOKUP(Y218,'2. LRAMVA Threshold'!$B$42:$Q$53,9,FALSE)</f>
        <v>0</v>
      </c>
      <c r="Z562" s="392">
        <f>HLOOKUP(Z218,'2. LRAMVA Threshold'!$B$42:$Q$53,9,FALSE)</f>
        <v>0</v>
      </c>
      <c r="AA562" s="392">
        <f>HLOOKUP(AA218,'2. LRAMVA Threshold'!$B$42:$Q$53,9,FALSE)</f>
        <v>0</v>
      </c>
      <c r="AB562" s="392">
        <f>HLOOKUP(AB218,'2. LRAMVA Threshold'!$B$42:$Q$53,9,FALSE)</f>
        <v>0</v>
      </c>
      <c r="AC562" s="392">
        <f>HLOOKUP(AC218,'2. LRAMVA Threshold'!$B$42:$Q$53,9,FALSE)</f>
        <v>0</v>
      </c>
      <c r="AD562" s="392">
        <f>HLOOKUP(AD218,'2. LRAMVA Threshold'!$B$42:$Q$53,9,FALSE)</f>
        <v>0</v>
      </c>
      <c r="AE562" s="392">
        <f>HLOOKUP(AE218,'2. LRAMVA Threshold'!$B$42:$Q$53,9,FALSE)</f>
        <v>0</v>
      </c>
      <c r="AF562" s="392">
        <f>HLOOKUP(AF218,'2. LRAMVA Threshold'!$B$42:$Q$53,9,FALSE)</f>
        <v>0</v>
      </c>
      <c r="AG562" s="392">
        <f>HLOOKUP(AG218,'2. LRAMVA Threshold'!$B$42:$Q$53,9,FALSE)</f>
        <v>0</v>
      </c>
      <c r="AH562" s="392">
        <f>HLOOKUP(AH218,'2. LRAMVA Threshold'!$B$42:$Q$53,9,FALSE)</f>
        <v>0</v>
      </c>
      <c r="AI562" s="392">
        <f>HLOOKUP(AI218,'2. LRAMVA Threshold'!$B$42:$Q$53,9,FALSE)</f>
        <v>0</v>
      </c>
      <c r="AJ562" s="392">
        <f>HLOOKUP(AJ218,'2. LRAMVA Threshold'!$B$42:$Q$53,9,FALSE)</f>
        <v>0</v>
      </c>
      <c r="AK562" s="392">
        <f>HLOOKUP(AK218,'2. LRAMVA Threshold'!$B$42:$Q$53,9,FALSE)</f>
        <v>0</v>
      </c>
      <c r="AL562" s="392">
        <f>HLOOKUP(AL218,'2. LRAMVA Threshold'!$B$42:$Q$53,9,FALSE)</f>
        <v>0</v>
      </c>
      <c r="AM562" s="393"/>
    </row>
    <row r="563" spans="2:39" ht="15.5">
      <c r="B563" s="394"/>
      <c r="C563" s="432"/>
      <c r="D563" s="433"/>
      <c r="E563" s="433"/>
      <c r="F563" s="433"/>
      <c r="G563" s="433"/>
      <c r="H563" s="433"/>
      <c r="I563" s="433"/>
      <c r="J563" s="433"/>
      <c r="K563" s="433"/>
      <c r="L563" s="433"/>
      <c r="M563" s="433"/>
      <c r="N563" s="433"/>
      <c r="O563" s="434"/>
      <c r="P563" s="433"/>
      <c r="Q563" s="433"/>
      <c r="R563" s="433"/>
      <c r="S563" s="435"/>
      <c r="T563" s="435"/>
      <c r="U563" s="435"/>
      <c r="V563" s="435"/>
      <c r="W563" s="433"/>
      <c r="X563" s="433"/>
      <c r="Y563" s="436"/>
      <c r="Z563" s="436"/>
      <c r="AA563" s="436"/>
      <c r="AB563" s="436"/>
      <c r="AC563" s="436"/>
      <c r="AD563" s="436"/>
      <c r="AE563" s="436"/>
      <c r="AF563" s="399"/>
      <c r="AG563" s="399"/>
      <c r="AH563" s="399"/>
      <c r="AI563" s="399"/>
      <c r="AJ563" s="399"/>
      <c r="AK563" s="399"/>
      <c r="AL563" s="399"/>
      <c r="AM563" s="400"/>
    </row>
    <row r="564" spans="2:39" ht="15.5">
      <c r="B564" s="324" t="s">
        <v>294</v>
      </c>
      <c r="C564" s="338"/>
      <c r="D564" s="338"/>
      <c r="E564" s="376"/>
      <c r="F564" s="376"/>
      <c r="G564" s="376"/>
      <c r="H564" s="376"/>
      <c r="I564" s="376"/>
      <c r="J564" s="376"/>
      <c r="K564" s="376"/>
      <c r="L564" s="376"/>
      <c r="M564" s="376"/>
      <c r="N564" s="376"/>
      <c r="O564" s="291"/>
      <c r="P564" s="340"/>
      <c r="Q564" s="340"/>
      <c r="R564" s="340"/>
      <c r="S564" s="339"/>
      <c r="T564" s="339"/>
      <c r="U564" s="339"/>
      <c r="V564" s="339"/>
      <c r="W564" s="340"/>
      <c r="X564" s="340"/>
      <c r="Y564" s="341">
        <f>HLOOKUP(Y$35,'3.  Distribution Rates'!$C$122:$P$133,9,FALSE)</f>
        <v>8.6999999999999994E-3</v>
      </c>
      <c r="Z564" s="341">
        <f>HLOOKUP(Z$35,'3.  Distribution Rates'!$C$122:$P$133,9,FALSE)</f>
        <v>1.9800000000000002E-2</v>
      </c>
      <c r="AA564" s="341">
        <f>HLOOKUP(AA$35,'3.  Distribution Rates'!$C$122:$P$133,9,FALSE)</f>
        <v>4.7404000000000002</v>
      </c>
      <c r="AB564" s="341">
        <f>HLOOKUP(AB$35,'3.  Distribution Rates'!$C$122:$P$133,9,FALSE)</f>
        <v>4.8734999999999999</v>
      </c>
      <c r="AC564" s="341">
        <f>HLOOKUP(AC$35,'3.  Distribution Rates'!$C$122:$P$133,9,FALSE)</f>
        <v>15.617599999999999</v>
      </c>
      <c r="AD564" s="341">
        <f>HLOOKUP(AD$35,'3.  Distribution Rates'!$C$122:$P$133,9,FALSE)</f>
        <v>0</v>
      </c>
      <c r="AE564" s="341">
        <f>HLOOKUP(AE$35,'3.  Distribution Rates'!$C$122:$P$133,9,FALSE)</f>
        <v>0</v>
      </c>
      <c r="AF564" s="341">
        <f>HLOOKUP(AF$35,'3.  Distribution Rates'!$C$122:$P$133,9,FALSE)</f>
        <v>0</v>
      </c>
      <c r="AG564" s="341">
        <f>HLOOKUP(AG$35,'3.  Distribution Rates'!$C$122:$P$133,9,FALSE)</f>
        <v>0</v>
      </c>
      <c r="AH564" s="341">
        <f>HLOOKUP(AH$35,'3.  Distribution Rates'!$C$122:$P$133,9,FALSE)</f>
        <v>0</v>
      </c>
      <c r="AI564" s="341">
        <f>HLOOKUP(AI$35,'3.  Distribution Rates'!$C$122:$P$133,9,FALSE)</f>
        <v>0</v>
      </c>
      <c r="AJ564" s="341">
        <f>HLOOKUP(AJ$35,'3.  Distribution Rates'!$C$122:$P$133,9,FALSE)</f>
        <v>0</v>
      </c>
      <c r="AK564" s="341">
        <f>HLOOKUP(AK$35,'3.  Distribution Rates'!$C$122:$P$133,9,FALSE)</f>
        <v>0</v>
      </c>
      <c r="AL564" s="341">
        <f>HLOOKUP(AL$35,'3.  Distribution Rates'!$C$122:$P$133,9,FALSE)</f>
        <v>0</v>
      </c>
      <c r="AM564" s="441"/>
    </row>
    <row r="565" spans="2:39" ht="15.5">
      <c r="B565" s="324" t="s">
        <v>295</v>
      </c>
      <c r="C565" s="345"/>
      <c r="D565" s="309"/>
      <c r="E565" s="279"/>
      <c r="F565" s="279"/>
      <c r="G565" s="279"/>
      <c r="H565" s="279"/>
      <c r="I565" s="279"/>
      <c r="J565" s="279"/>
      <c r="K565" s="279"/>
      <c r="L565" s="279"/>
      <c r="M565" s="279"/>
      <c r="N565" s="279"/>
      <c r="O565" s="291"/>
      <c r="P565" s="279"/>
      <c r="Q565" s="279"/>
      <c r="R565" s="279"/>
      <c r="S565" s="309"/>
      <c r="T565" s="309"/>
      <c r="U565" s="309"/>
      <c r="V565" s="309"/>
      <c r="W565" s="279"/>
      <c r="X565" s="279"/>
      <c r="Y565" s="378">
        <f>'4.  2011-2014 LRAM'!Y140*Y564</f>
        <v>0</v>
      </c>
      <c r="Z565" s="378">
        <f>'4.  2011-2014 LRAM'!Z140*Z564</f>
        <v>0</v>
      </c>
      <c r="AA565" s="378">
        <f>'4.  2011-2014 LRAM'!AA140*AA564</f>
        <v>0</v>
      </c>
      <c r="AB565" s="378">
        <f>'4.  2011-2014 LRAM'!AB140*AB564</f>
        <v>0</v>
      </c>
      <c r="AC565" s="378">
        <f>'4.  2011-2014 LRAM'!AC140*AC564</f>
        <v>0</v>
      </c>
      <c r="AD565" s="378">
        <f>'4.  2011-2014 LRAM'!AD140*AD564</f>
        <v>0</v>
      </c>
      <c r="AE565" s="378">
        <f>'4.  2011-2014 LRAM'!AE140*AE564</f>
        <v>0</v>
      </c>
      <c r="AF565" s="378">
        <f>'4.  2011-2014 LRAM'!AF140*AF564</f>
        <v>0</v>
      </c>
      <c r="AG565" s="378">
        <f>'4.  2011-2014 LRAM'!AG140*AG564</f>
        <v>0</v>
      </c>
      <c r="AH565" s="378">
        <f>'4.  2011-2014 LRAM'!AH140*AH564</f>
        <v>0</v>
      </c>
      <c r="AI565" s="378">
        <f>'4.  2011-2014 LRAM'!AI140*AI564</f>
        <v>0</v>
      </c>
      <c r="AJ565" s="378">
        <f>'4.  2011-2014 LRAM'!AJ140*AJ564</f>
        <v>0</v>
      </c>
      <c r="AK565" s="378">
        <f>'4.  2011-2014 LRAM'!AK140*AK564</f>
        <v>0</v>
      </c>
      <c r="AL565" s="378">
        <f>'4.  2011-2014 LRAM'!AL140*AL564</f>
        <v>0</v>
      </c>
      <c r="AM565" s="625">
        <f t="shared" ref="AM565:AM571" si="1423">SUM(Y565:AL565)</f>
        <v>0</v>
      </c>
    </row>
    <row r="566" spans="2:39" ht="15.5">
      <c r="B566" s="324" t="s">
        <v>296</v>
      </c>
      <c r="C566" s="345"/>
      <c r="D566" s="309"/>
      <c r="E566" s="279"/>
      <c r="F566" s="279"/>
      <c r="G566" s="279"/>
      <c r="H566" s="279"/>
      <c r="I566" s="279"/>
      <c r="J566" s="279"/>
      <c r="K566" s="279"/>
      <c r="L566" s="279"/>
      <c r="M566" s="279"/>
      <c r="N566" s="279"/>
      <c r="O566" s="291"/>
      <c r="P566" s="279"/>
      <c r="Q566" s="279"/>
      <c r="R566" s="279"/>
      <c r="S566" s="309"/>
      <c r="T566" s="309"/>
      <c r="U566" s="309"/>
      <c r="V566" s="309"/>
      <c r="W566" s="279"/>
      <c r="X566" s="279"/>
      <c r="Y566" s="378">
        <f>'4.  2011-2014 LRAM'!Y269*Y564</f>
        <v>0</v>
      </c>
      <c r="Z566" s="378">
        <f>'4.  2011-2014 LRAM'!Z269*Z564</f>
        <v>0</v>
      </c>
      <c r="AA566" s="378">
        <f>'4.  2011-2014 LRAM'!AA269*AA564</f>
        <v>0</v>
      </c>
      <c r="AB566" s="378">
        <f>'4.  2011-2014 LRAM'!AB269*AB564</f>
        <v>0</v>
      </c>
      <c r="AC566" s="378">
        <f>'4.  2011-2014 LRAM'!AC269*AC564</f>
        <v>0</v>
      </c>
      <c r="AD566" s="378">
        <f>'4.  2011-2014 LRAM'!AD269*AD564</f>
        <v>0</v>
      </c>
      <c r="AE566" s="378">
        <f>'4.  2011-2014 LRAM'!AE269*AE564</f>
        <v>0</v>
      </c>
      <c r="AF566" s="378">
        <f>'4.  2011-2014 LRAM'!AF269*AF564</f>
        <v>0</v>
      </c>
      <c r="AG566" s="378">
        <f>'4.  2011-2014 LRAM'!AG269*AG564</f>
        <v>0</v>
      </c>
      <c r="AH566" s="378">
        <f>'4.  2011-2014 LRAM'!AH269*AH564</f>
        <v>0</v>
      </c>
      <c r="AI566" s="378">
        <f>'4.  2011-2014 LRAM'!AI269*AI564</f>
        <v>0</v>
      </c>
      <c r="AJ566" s="378">
        <f>'4.  2011-2014 LRAM'!AJ269*AJ564</f>
        <v>0</v>
      </c>
      <c r="AK566" s="378">
        <f>'4.  2011-2014 LRAM'!AK269*AK564</f>
        <v>0</v>
      </c>
      <c r="AL566" s="378">
        <f>'4.  2011-2014 LRAM'!AL269*AL564</f>
        <v>0</v>
      </c>
      <c r="AM566" s="625">
        <f t="shared" si="1423"/>
        <v>0</v>
      </c>
    </row>
    <row r="567" spans="2:39" ht="15.5">
      <c r="B567" s="324" t="s">
        <v>297</v>
      </c>
      <c r="C567" s="345"/>
      <c r="D567" s="309"/>
      <c r="E567" s="279"/>
      <c r="F567" s="279"/>
      <c r="G567" s="279"/>
      <c r="H567" s="279"/>
      <c r="I567" s="279"/>
      <c r="J567" s="279"/>
      <c r="K567" s="279"/>
      <c r="L567" s="279"/>
      <c r="M567" s="279"/>
      <c r="N567" s="279"/>
      <c r="O567" s="291"/>
      <c r="P567" s="279"/>
      <c r="Q567" s="279"/>
      <c r="R567" s="279"/>
      <c r="S567" s="309"/>
      <c r="T567" s="309"/>
      <c r="U567" s="309"/>
      <c r="V567" s="309"/>
      <c r="W567" s="279"/>
      <c r="X567" s="279"/>
      <c r="Y567" s="378">
        <f>'4.  2011-2014 LRAM'!Y398*Y564</f>
        <v>0</v>
      </c>
      <c r="Z567" s="378">
        <f>'4.  2011-2014 LRAM'!Z398*Z564</f>
        <v>0</v>
      </c>
      <c r="AA567" s="378">
        <f>'4.  2011-2014 LRAM'!AA398*AA564</f>
        <v>0</v>
      </c>
      <c r="AB567" s="378">
        <f>'4.  2011-2014 LRAM'!AB398*AB564</f>
        <v>0</v>
      </c>
      <c r="AC567" s="378">
        <f>'4.  2011-2014 LRAM'!AC398*AC564</f>
        <v>0</v>
      </c>
      <c r="AD567" s="378">
        <f>'4.  2011-2014 LRAM'!AD398*AD564</f>
        <v>0</v>
      </c>
      <c r="AE567" s="378">
        <f>'4.  2011-2014 LRAM'!AE398*AE564</f>
        <v>0</v>
      </c>
      <c r="AF567" s="378">
        <f>'4.  2011-2014 LRAM'!AF398*AF564</f>
        <v>0</v>
      </c>
      <c r="AG567" s="378">
        <f>'4.  2011-2014 LRAM'!AG398*AG564</f>
        <v>0</v>
      </c>
      <c r="AH567" s="378">
        <f>'4.  2011-2014 LRAM'!AH398*AH564</f>
        <v>0</v>
      </c>
      <c r="AI567" s="378">
        <f>'4.  2011-2014 LRAM'!AI398*AI564</f>
        <v>0</v>
      </c>
      <c r="AJ567" s="378">
        <f>'4.  2011-2014 LRAM'!AJ398*AJ564</f>
        <v>0</v>
      </c>
      <c r="AK567" s="378">
        <f>'4.  2011-2014 LRAM'!AK398*AK564</f>
        <v>0</v>
      </c>
      <c r="AL567" s="378">
        <f>'4.  2011-2014 LRAM'!AL398*AL564</f>
        <v>0</v>
      </c>
      <c r="AM567" s="625">
        <f t="shared" si="1423"/>
        <v>0</v>
      </c>
    </row>
    <row r="568" spans="2:39" ht="15.5">
      <c r="B568" s="324" t="s">
        <v>298</v>
      </c>
      <c r="C568" s="345"/>
      <c r="D568" s="309"/>
      <c r="E568" s="279"/>
      <c r="F568" s="279"/>
      <c r="G568" s="279"/>
      <c r="H568" s="279"/>
      <c r="I568" s="279"/>
      <c r="J568" s="279"/>
      <c r="K568" s="279"/>
      <c r="L568" s="279"/>
      <c r="M568" s="279"/>
      <c r="N568" s="279"/>
      <c r="O568" s="291"/>
      <c r="P568" s="279"/>
      <c r="Q568" s="279"/>
      <c r="R568" s="279"/>
      <c r="S568" s="309"/>
      <c r="T568" s="309"/>
      <c r="U568" s="309"/>
      <c r="V568" s="309"/>
      <c r="W568" s="279"/>
      <c r="X568" s="279"/>
      <c r="Y568" s="378">
        <f>'4.  2011-2014 LRAM'!Y528*Y564</f>
        <v>0</v>
      </c>
      <c r="Z568" s="378">
        <f>'4.  2011-2014 LRAM'!Z528*Z564</f>
        <v>0</v>
      </c>
      <c r="AA568" s="378">
        <f>'4.  2011-2014 LRAM'!AA528*AA564</f>
        <v>0</v>
      </c>
      <c r="AB568" s="378">
        <f>'4.  2011-2014 LRAM'!AB528*AB564</f>
        <v>0</v>
      </c>
      <c r="AC568" s="378">
        <f>'4.  2011-2014 LRAM'!AC528*AC564</f>
        <v>0</v>
      </c>
      <c r="AD568" s="378">
        <f>'4.  2011-2014 LRAM'!AD528*AD564</f>
        <v>0</v>
      </c>
      <c r="AE568" s="378">
        <f>'4.  2011-2014 LRAM'!AE528*AE564</f>
        <v>0</v>
      </c>
      <c r="AF568" s="378">
        <f>'4.  2011-2014 LRAM'!AF528*AF564</f>
        <v>0</v>
      </c>
      <c r="AG568" s="378">
        <f>'4.  2011-2014 LRAM'!AG528*AG564</f>
        <v>0</v>
      </c>
      <c r="AH568" s="378">
        <f>'4.  2011-2014 LRAM'!AH528*AH564</f>
        <v>0</v>
      </c>
      <c r="AI568" s="378">
        <f>'4.  2011-2014 LRAM'!AI528*AI564</f>
        <v>0</v>
      </c>
      <c r="AJ568" s="378">
        <f>'4.  2011-2014 LRAM'!AJ528*AJ564</f>
        <v>0</v>
      </c>
      <c r="AK568" s="378">
        <f>'4.  2011-2014 LRAM'!AK528*AK564</f>
        <v>0</v>
      </c>
      <c r="AL568" s="378">
        <f>'4.  2011-2014 LRAM'!AL528*AL564</f>
        <v>0</v>
      </c>
      <c r="AM568" s="625">
        <f t="shared" si="1423"/>
        <v>0</v>
      </c>
    </row>
    <row r="569" spans="2:39" ht="15.5">
      <c r="B569" s="324" t="s">
        <v>299</v>
      </c>
      <c r="C569" s="345"/>
      <c r="D569" s="309"/>
      <c r="E569" s="279"/>
      <c r="F569" s="279"/>
      <c r="G569" s="279"/>
      <c r="H569" s="279"/>
      <c r="I569" s="279"/>
      <c r="J569" s="279"/>
      <c r="K569" s="279"/>
      <c r="L569" s="279"/>
      <c r="M569" s="279"/>
      <c r="N569" s="279"/>
      <c r="O569" s="291"/>
      <c r="P569" s="279"/>
      <c r="Q569" s="279"/>
      <c r="R569" s="279"/>
      <c r="S569" s="309"/>
      <c r="T569" s="309"/>
      <c r="U569" s="309"/>
      <c r="V569" s="309"/>
      <c r="W569" s="279"/>
      <c r="X569" s="279"/>
      <c r="Y569" s="378">
        <f t="shared" ref="Y569:AL569" si="1424">Y209*Y564</f>
        <v>0</v>
      </c>
      <c r="Z569" s="378">
        <f t="shared" si="1424"/>
        <v>0</v>
      </c>
      <c r="AA569" s="378">
        <f t="shared" si="1424"/>
        <v>0</v>
      </c>
      <c r="AB569" s="378">
        <f>AB209*AB564</f>
        <v>0</v>
      </c>
      <c r="AC569" s="378">
        <f t="shared" si="1424"/>
        <v>0</v>
      </c>
      <c r="AD569" s="378">
        <f t="shared" si="1424"/>
        <v>0</v>
      </c>
      <c r="AE569" s="378">
        <f t="shared" si="1424"/>
        <v>0</v>
      </c>
      <c r="AF569" s="378">
        <f t="shared" si="1424"/>
        <v>0</v>
      </c>
      <c r="AG569" s="378">
        <f t="shared" si="1424"/>
        <v>0</v>
      </c>
      <c r="AH569" s="378">
        <f t="shared" si="1424"/>
        <v>0</v>
      </c>
      <c r="AI569" s="378">
        <f t="shared" si="1424"/>
        <v>0</v>
      </c>
      <c r="AJ569" s="378">
        <f t="shared" si="1424"/>
        <v>0</v>
      </c>
      <c r="AK569" s="378">
        <f t="shared" si="1424"/>
        <v>0</v>
      </c>
      <c r="AL569" s="378">
        <f t="shared" si="1424"/>
        <v>0</v>
      </c>
      <c r="AM569" s="625">
        <f t="shared" si="1423"/>
        <v>0</v>
      </c>
    </row>
    <row r="570" spans="2:39" ht="15.5">
      <c r="B570" s="324" t="s">
        <v>300</v>
      </c>
      <c r="C570" s="345"/>
      <c r="D570" s="309"/>
      <c r="E570" s="279"/>
      <c r="F570" s="279"/>
      <c r="G570" s="279"/>
      <c r="H570" s="279"/>
      <c r="I570" s="279"/>
      <c r="J570" s="279"/>
      <c r="K570" s="279"/>
      <c r="L570" s="279"/>
      <c r="M570" s="279"/>
      <c r="N570" s="279"/>
      <c r="O570" s="291"/>
      <c r="P570" s="279"/>
      <c r="Q570" s="279"/>
      <c r="R570" s="279"/>
      <c r="S570" s="309"/>
      <c r="T570" s="309"/>
      <c r="U570" s="309"/>
      <c r="V570" s="309"/>
      <c r="W570" s="279"/>
      <c r="X570" s="279"/>
      <c r="Y570" s="378">
        <f>Y392*Y564</f>
        <v>0</v>
      </c>
      <c r="Z570" s="378">
        <f>Z392*Z564</f>
        <v>0</v>
      </c>
      <c r="AA570" s="378">
        <f t="shared" ref="AA570:AL570" si="1425">AA392*AA564</f>
        <v>0</v>
      </c>
      <c r="AB570" s="378">
        <f>AB392*AB564</f>
        <v>0</v>
      </c>
      <c r="AC570" s="378">
        <f t="shared" si="1425"/>
        <v>0</v>
      </c>
      <c r="AD570" s="378">
        <f t="shared" si="1425"/>
        <v>0</v>
      </c>
      <c r="AE570" s="378">
        <f t="shared" si="1425"/>
        <v>0</v>
      </c>
      <c r="AF570" s="378">
        <f t="shared" si="1425"/>
        <v>0</v>
      </c>
      <c r="AG570" s="378">
        <f t="shared" si="1425"/>
        <v>0</v>
      </c>
      <c r="AH570" s="378">
        <f t="shared" si="1425"/>
        <v>0</v>
      </c>
      <c r="AI570" s="378">
        <f t="shared" si="1425"/>
        <v>0</v>
      </c>
      <c r="AJ570" s="378">
        <f t="shared" si="1425"/>
        <v>0</v>
      </c>
      <c r="AK570" s="378">
        <f t="shared" si="1425"/>
        <v>0</v>
      </c>
      <c r="AL570" s="378">
        <f t="shared" si="1425"/>
        <v>0</v>
      </c>
      <c r="AM570" s="625">
        <f t="shared" si="1423"/>
        <v>0</v>
      </c>
    </row>
    <row r="571" spans="2:39" ht="15.5">
      <c r="B571" s="324" t="s">
        <v>301</v>
      </c>
      <c r="C571" s="345"/>
      <c r="D571" s="309"/>
      <c r="E571" s="279"/>
      <c r="F571" s="279"/>
      <c r="G571" s="279"/>
      <c r="H571" s="279"/>
      <c r="I571" s="279"/>
      <c r="J571" s="279"/>
      <c r="K571" s="279"/>
      <c r="L571" s="279"/>
      <c r="M571" s="279"/>
      <c r="N571" s="279"/>
      <c r="O571" s="291"/>
      <c r="P571" s="279"/>
      <c r="Q571" s="279"/>
      <c r="R571" s="279"/>
      <c r="S571" s="309"/>
      <c r="T571" s="309"/>
      <c r="U571" s="309"/>
      <c r="V571" s="309"/>
      <c r="W571" s="279"/>
      <c r="X571" s="279"/>
      <c r="Y571" s="378">
        <f>Y561*Y564</f>
        <v>0</v>
      </c>
      <c r="Z571" s="378">
        <f t="shared" ref="Z571:AL571" si="1426">Z561*Z564</f>
        <v>0</v>
      </c>
      <c r="AA571" s="378">
        <f t="shared" si="1426"/>
        <v>0</v>
      </c>
      <c r="AB571" s="378">
        <f t="shared" si="1426"/>
        <v>0</v>
      </c>
      <c r="AC571" s="378">
        <f t="shared" si="1426"/>
        <v>0</v>
      </c>
      <c r="AD571" s="378">
        <f t="shared" si="1426"/>
        <v>0</v>
      </c>
      <c r="AE571" s="378">
        <f t="shared" si="1426"/>
        <v>0</v>
      </c>
      <c r="AF571" s="378">
        <f t="shared" si="1426"/>
        <v>0</v>
      </c>
      <c r="AG571" s="378">
        <f t="shared" si="1426"/>
        <v>0</v>
      </c>
      <c r="AH571" s="378">
        <f t="shared" si="1426"/>
        <v>0</v>
      </c>
      <c r="AI571" s="378">
        <f t="shared" si="1426"/>
        <v>0</v>
      </c>
      <c r="AJ571" s="378">
        <f t="shared" si="1426"/>
        <v>0</v>
      </c>
      <c r="AK571" s="378">
        <f t="shared" si="1426"/>
        <v>0</v>
      </c>
      <c r="AL571" s="378">
        <f t="shared" si="1426"/>
        <v>0</v>
      </c>
      <c r="AM571" s="625">
        <f t="shared" si="1423"/>
        <v>0</v>
      </c>
    </row>
    <row r="572" spans="2:39" ht="15.5">
      <c r="B572" s="349" t="s">
        <v>302</v>
      </c>
      <c r="C572" s="345"/>
      <c r="D572" s="336"/>
      <c r="E572" s="334"/>
      <c r="F572" s="334"/>
      <c r="G572" s="334"/>
      <c r="H572" s="334"/>
      <c r="I572" s="334"/>
      <c r="J572" s="334"/>
      <c r="K572" s="334"/>
      <c r="L572" s="334"/>
      <c r="M572" s="334"/>
      <c r="N572" s="334"/>
      <c r="O572" s="300"/>
      <c r="P572" s="334"/>
      <c r="Q572" s="334"/>
      <c r="R572" s="334"/>
      <c r="S572" s="336"/>
      <c r="T572" s="336"/>
      <c r="U572" s="336"/>
      <c r="V572" s="336"/>
      <c r="W572" s="334"/>
      <c r="X572" s="334"/>
      <c r="Y572" s="346">
        <f>SUM(Y565:Y571)</f>
        <v>0</v>
      </c>
      <c r="Z572" s="346">
        <f>SUM(Z565:Z571)</f>
        <v>0</v>
      </c>
      <c r="AA572" s="346">
        <f t="shared" ref="AA572:AE572" si="1427">SUM(AA565:AA571)</f>
        <v>0</v>
      </c>
      <c r="AB572" s="346">
        <f t="shared" si="1427"/>
        <v>0</v>
      </c>
      <c r="AC572" s="346">
        <f t="shared" si="1427"/>
        <v>0</v>
      </c>
      <c r="AD572" s="346">
        <f>SUM(AD565:AD571)</f>
        <v>0</v>
      </c>
      <c r="AE572" s="346">
        <f t="shared" si="1427"/>
        <v>0</v>
      </c>
      <c r="AF572" s="346">
        <f>SUM(AF565:AF571)</f>
        <v>0</v>
      </c>
      <c r="AG572" s="346">
        <f>SUM(AG565:AG571)</f>
        <v>0</v>
      </c>
      <c r="AH572" s="346">
        <f t="shared" ref="AH572:AL572" si="1428">SUM(AH565:AH571)</f>
        <v>0</v>
      </c>
      <c r="AI572" s="346">
        <f t="shared" si="1428"/>
        <v>0</v>
      </c>
      <c r="AJ572" s="346">
        <f>SUM(AJ565:AJ571)</f>
        <v>0</v>
      </c>
      <c r="AK572" s="346">
        <f t="shared" si="1428"/>
        <v>0</v>
      </c>
      <c r="AL572" s="346">
        <f t="shared" si="1428"/>
        <v>0</v>
      </c>
      <c r="AM572" s="407">
        <f>SUM(AM565:AM571)</f>
        <v>0</v>
      </c>
    </row>
    <row r="573" spans="2:39" ht="15.5">
      <c r="B573" s="349" t="s">
        <v>303</v>
      </c>
      <c r="C573" s="345"/>
      <c r="D573" s="350"/>
      <c r="E573" s="334"/>
      <c r="F573" s="334"/>
      <c r="G573" s="334"/>
      <c r="H573" s="334"/>
      <c r="I573" s="334"/>
      <c r="J573" s="334"/>
      <c r="K573" s="334"/>
      <c r="L573" s="334"/>
      <c r="M573" s="334"/>
      <c r="N573" s="334"/>
      <c r="O573" s="300"/>
      <c r="P573" s="334"/>
      <c r="Q573" s="334"/>
      <c r="R573" s="334"/>
      <c r="S573" s="336"/>
      <c r="T573" s="336"/>
      <c r="U573" s="336"/>
      <c r="V573" s="336"/>
      <c r="W573" s="334"/>
      <c r="X573" s="334"/>
      <c r="Y573" s="347">
        <f>Y562*Y564</f>
        <v>0</v>
      </c>
      <c r="Z573" s="347">
        <f t="shared" ref="Z573:AE573" si="1429">Z562*Z564</f>
        <v>0</v>
      </c>
      <c r="AA573" s="347">
        <f t="shared" si="1429"/>
        <v>0</v>
      </c>
      <c r="AB573" s="347">
        <f t="shared" si="1429"/>
        <v>0</v>
      </c>
      <c r="AC573" s="347">
        <f t="shared" si="1429"/>
        <v>0</v>
      </c>
      <c r="AD573" s="347">
        <f>AD562*AD564</f>
        <v>0</v>
      </c>
      <c r="AE573" s="347">
        <f t="shared" si="1429"/>
        <v>0</v>
      </c>
      <c r="AF573" s="347">
        <f>AF562*AF564</f>
        <v>0</v>
      </c>
      <c r="AG573" s="347">
        <f t="shared" ref="AG573:AL573" si="1430">AG562*AG564</f>
        <v>0</v>
      </c>
      <c r="AH573" s="347">
        <f t="shared" si="1430"/>
        <v>0</v>
      </c>
      <c r="AI573" s="347">
        <f t="shared" si="1430"/>
        <v>0</v>
      </c>
      <c r="AJ573" s="347">
        <f>AJ562*AJ564</f>
        <v>0</v>
      </c>
      <c r="AK573" s="347">
        <f>AK562*AK564</f>
        <v>0</v>
      </c>
      <c r="AL573" s="347">
        <f t="shared" si="1430"/>
        <v>0</v>
      </c>
      <c r="AM573" s="407">
        <f>SUM(Y573:AL573)</f>
        <v>0</v>
      </c>
    </row>
    <row r="574" spans="2:39" ht="15.5">
      <c r="B574" s="349" t="s">
        <v>304</v>
      </c>
      <c r="C574" s="345"/>
      <c r="D574" s="350"/>
      <c r="E574" s="334"/>
      <c r="F574" s="334"/>
      <c r="G574" s="334"/>
      <c r="H574" s="334"/>
      <c r="I574" s="334"/>
      <c r="J574" s="334"/>
      <c r="K574" s="334"/>
      <c r="L574" s="334"/>
      <c r="M574" s="334"/>
      <c r="N574" s="334"/>
      <c r="O574" s="300"/>
      <c r="P574" s="334"/>
      <c r="Q574" s="334"/>
      <c r="R574" s="334"/>
      <c r="S574" s="350"/>
      <c r="T574" s="350"/>
      <c r="U574" s="350"/>
      <c r="V574" s="350"/>
      <c r="W574" s="334"/>
      <c r="X574" s="334"/>
      <c r="Y574" s="351"/>
      <c r="Z574" s="351"/>
      <c r="AA574" s="351"/>
      <c r="AB574" s="351"/>
      <c r="AC574" s="351"/>
      <c r="AD574" s="351"/>
      <c r="AE574" s="351"/>
      <c r="AF574" s="351"/>
      <c r="AG574" s="351"/>
      <c r="AH574" s="351"/>
      <c r="AI574" s="351"/>
      <c r="AJ574" s="351"/>
      <c r="AK574" s="351"/>
      <c r="AL574" s="351"/>
      <c r="AM574" s="407">
        <f>AM572-AM573</f>
        <v>0</v>
      </c>
    </row>
    <row r="575" spans="2:39" ht="15.5">
      <c r="B575" s="324"/>
      <c r="C575" s="350"/>
      <c r="D575" s="350"/>
      <c r="E575" s="334"/>
      <c r="F575" s="334"/>
      <c r="G575" s="334"/>
      <c r="H575" s="334"/>
      <c r="I575" s="334"/>
      <c r="J575" s="334"/>
      <c r="K575" s="334"/>
      <c r="L575" s="334"/>
      <c r="M575" s="334"/>
      <c r="N575" s="334"/>
      <c r="O575" s="300"/>
      <c r="P575" s="334"/>
      <c r="Q575" s="334"/>
      <c r="R575" s="334"/>
      <c r="S575" s="350"/>
      <c r="T575" s="345"/>
      <c r="U575" s="350"/>
      <c r="V575" s="350"/>
      <c r="W575" s="334"/>
      <c r="X575" s="334"/>
      <c r="Y575" s="352"/>
      <c r="Z575" s="352"/>
      <c r="AA575" s="352"/>
      <c r="AB575" s="352"/>
      <c r="AC575" s="352"/>
      <c r="AD575" s="352"/>
      <c r="AE575" s="352"/>
      <c r="AF575" s="352"/>
      <c r="AG575" s="352"/>
      <c r="AH575" s="352"/>
      <c r="AI575" s="352"/>
      <c r="AJ575" s="352"/>
      <c r="AK575" s="352"/>
      <c r="AL575" s="352"/>
      <c r="AM575" s="348"/>
    </row>
    <row r="576" spans="2:39" ht="15.5">
      <c r="B576" s="439" t="s">
        <v>305</v>
      </c>
      <c r="C576" s="304"/>
      <c r="D576" s="279"/>
      <c r="E576" s="279"/>
      <c r="F576" s="279"/>
      <c r="G576" s="279"/>
      <c r="H576" s="279"/>
      <c r="I576" s="279"/>
      <c r="J576" s="279"/>
      <c r="K576" s="279"/>
      <c r="L576" s="279"/>
      <c r="M576" s="279"/>
      <c r="N576" s="279"/>
      <c r="O576" s="357"/>
      <c r="P576" s="279"/>
      <c r="Q576" s="279"/>
      <c r="R576" s="279"/>
      <c r="S576" s="304"/>
      <c r="T576" s="309"/>
      <c r="U576" s="309"/>
      <c r="V576" s="279"/>
      <c r="W576" s="279"/>
      <c r="X576" s="309"/>
      <c r="Y576" s="291">
        <f>SUMPRODUCT(E404:E559,Y404:Y559)</f>
        <v>4738271</v>
      </c>
      <c r="Z576" s="291">
        <f>SUMPRODUCT(E404:E559,Z404:Z559)</f>
        <v>1031251.0499999999</v>
      </c>
      <c r="AA576" s="291">
        <f>IF(AA402="kw",SUMPRODUCT($N$404:$N$559,$P$404:$P$559,AA404:AA559),SUMPRODUCT($E$404:$E$559,AA404:AA559))</f>
        <v>6505.8</v>
      </c>
      <c r="AB576" s="291">
        <f>IF(AB402="kw",SUMPRODUCT($N$404:$N$559,$P$404:$P$559,AB404:AB559),SUMPRODUCT($E$404:$E$559,AB404:AB559))</f>
        <v>378.6</v>
      </c>
      <c r="AC576" s="291">
        <f>IF(AC402="kw",SUMPRODUCT($N$404:$N$559,$P$404:$P$559,AC404:AC559),SUMPRODUCT($E$404:$E$559,AC404:AC559))</f>
        <v>0</v>
      </c>
      <c r="AD576" s="291">
        <f t="shared" ref="AD576:AL576" si="1431">IF(AD402="kw",SUMPRODUCT($N$404:$N$559,$P$404:$P$559,AD404:AD559),SUMPRODUCT($E$404:$E$559,AD404:AD559))</f>
        <v>0</v>
      </c>
      <c r="AE576" s="291">
        <f t="shared" si="1431"/>
        <v>0</v>
      </c>
      <c r="AF576" s="291">
        <f t="shared" si="1431"/>
        <v>0</v>
      </c>
      <c r="AG576" s="291">
        <f t="shared" si="1431"/>
        <v>0</v>
      </c>
      <c r="AH576" s="291">
        <f t="shared" si="1431"/>
        <v>0</v>
      </c>
      <c r="AI576" s="291">
        <f t="shared" si="1431"/>
        <v>0</v>
      </c>
      <c r="AJ576" s="291">
        <f t="shared" si="1431"/>
        <v>0</v>
      </c>
      <c r="AK576" s="291">
        <f t="shared" si="1431"/>
        <v>0</v>
      </c>
      <c r="AL576" s="291">
        <f t="shared" si="1431"/>
        <v>0</v>
      </c>
      <c r="AM576" s="337"/>
    </row>
    <row r="577" spans="1:39" ht="15.5">
      <c r="B577" s="439" t="s">
        <v>306</v>
      </c>
      <c r="C577" s="304"/>
      <c r="D577" s="279"/>
      <c r="E577" s="279"/>
      <c r="F577" s="279"/>
      <c r="G577" s="279"/>
      <c r="H577" s="279"/>
      <c r="I577" s="279"/>
      <c r="J577" s="279"/>
      <c r="K577" s="279"/>
      <c r="L577" s="279"/>
      <c r="M577" s="279"/>
      <c r="N577" s="279"/>
      <c r="O577" s="357"/>
      <c r="P577" s="279"/>
      <c r="Q577" s="279"/>
      <c r="R577" s="279"/>
      <c r="S577" s="304"/>
      <c r="T577" s="309"/>
      <c r="U577" s="309"/>
      <c r="V577" s="279"/>
      <c r="W577" s="279"/>
      <c r="X577" s="309"/>
      <c r="Y577" s="291">
        <f>SUMPRODUCT(F404:F559,Y404:Y559)</f>
        <v>0</v>
      </c>
      <c r="Z577" s="291">
        <f>SUMPRODUCT(F404:F559,Z404:Z559)</f>
        <v>0</v>
      </c>
      <c r="AA577" s="291">
        <f t="shared" ref="AA577:AL577" si="1432">IF(AA402="kw",SUMPRODUCT($N$404:$N$559,$Q$404:$Q$559,AA404:AA559),SUMPRODUCT($F$404:$F$559,AA404:AA559))</f>
        <v>0</v>
      </c>
      <c r="AB577" s="291">
        <f t="shared" si="1432"/>
        <v>0</v>
      </c>
      <c r="AC577" s="291">
        <f>IF(AC402="kw",SUMPRODUCT($N$404:$N$559,$Q$404:$Q$559,AC404:AC559),SUMPRODUCT($F$404:$F$559,AC404:AC559))</f>
        <v>0</v>
      </c>
      <c r="AD577" s="291">
        <f t="shared" si="1432"/>
        <v>0</v>
      </c>
      <c r="AE577" s="291">
        <f t="shared" si="1432"/>
        <v>0</v>
      </c>
      <c r="AF577" s="291">
        <f t="shared" si="1432"/>
        <v>0</v>
      </c>
      <c r="AG577" s="291">
        <f t="shared" si="1432"/>
        <v>0</v>
      </c>
      <c r="AH577" s="291">
        <f t="shared" si="1432"/>
        <v>0</v>
      </c>
      <c r="AI577" s="291">
        <f t="shared" si="1432"/>
        <v>0</v>
      </c>
      <c r="AJ577" s="291">
        <f t="shared" si="1432"/>
        <v>0</v>
      </c>
      <c r="AK577" s="291">
        <f t="shared" si="1432"/>
        <v>0</v>
      </c>
      <c r="AL577" s="291">
        <f t="shared" si="1432"/>
        <v>0</v>
      </c>
      <c r="AM577" s="337"/>
    </row>
    <row r="578" spans="1:39" ht="15.5">
      <c r="B578" s="440" t="s">
        <v>307</v>
      </c>
      <c r="C578" s="364"/>
      <c r="D578" s="384"/>
      <c r="E578" s="384"/>
      <c r="F578" s="384"/>
      <c r="G578" s="384"/>
      <c r="H578" s="384"/>
      <c r="I578" s="384"/>
      <c r="J578" s="384"/>
      <c r="K578" s="384"/>
      <c r="L578" s="384"/>
      <c r="M578" s="384"/>
      <c r="N578" s="384"/>
      <c r="O578" s="383"/>
      <c r="P578" s="384"/>
      <c r="Q578" s="384"/>
      <c r="R578" s="384"/>
      <c r="S578" s="364"/>
      <c r="T578" s="385"/>
      <c r="U578" s="385"/>
      <c r="V578" s="384"/>
      <c r="W578" s="384"/>
      <c r="X578" s="385"/>
      <c r="Y578" s="326">
        <f>SUMPRODUCT(G404:G559,Y404:Y559)</f>
        <v>0</v>
      </c>
      <c r="Z578" s="326">
        <f>SUMPRODUCT(G404:G559,Z404:Z559)</f>
        <v>0</v>
      </c>
      <c r="AA578" s="326">
        <f t="shared" ref="AA578:AL578" si="1433">IF(AA402="kw",SUMPRODUCT($N$404:$N$559,$R$404:$R$559,AA404:AA559),SUMPRODUCT($G$404:$G$559,AA404:AA559))</f>
        <v>0</v>
      </c>
      <c r="AB578" s="326">
        <f t="shared" si="1433"/>
        <v>0</v>
      </c>
      <c r="AC578" s="326">
        <f>IF(AC402="kw",SUMPRODUCT($N$404:$N$559,$R$404:$R$559,AC404:AC559),SUMPRODUCT($G$404:$G$559,AC404:AC559))</f>
        <v>0</v>
      </c>
      <c r="AD578" s="326">
        <f t="shared" si="1433"/>
        <v>0</v>
      </c>
      <c r="AE578" s="326">
        <f t="shared" si="1433"/>
        <v>0</v>
      </c>
      <c r="AF578" s="326">
        <f t="shared" si="1433"/>
        <v>0</v>
      </c>
      <c r="AG578" s="326">
        <f t="shared" si="1433"/>
        <v>0</v>
      </c>
      <c r="AH578" s="326">
        <f t="shared" si="1433"/>
        <v>0</v>
      </c>
      <c r="AI578" s="326">
        <f t="shared" si="1433"/>
        <v>0</v>
      </c>
      <c r="AJ578" s="326">
        <f t="shared" si="1433"/>
        <v>0</v>
      </c>
      <c r="AK578" s="326">
        <f t="shared" si="1433"/>
        <v>0</v>
      </c>
      <c r="AL578" s="326">
        <f t="shared" si="1433"/>
        <v>0</v>
      </c>
      <c r="AM578" s="386"/>
    </row>
    <row r="579" spans="1:39" ht="22.5" customHeight="1">
      <c r="B579" s="368" t="s">
        <v>583</v>
      </c>
      <c r="C579" s="387"/>
      <c r="D579" s="388"/>
      <c r="E579" s="388"/>
      <c r="F579" s="388"/>
      <c r="G579" s="388"/>
      <c r="H579" s="388"/>
      <c r="I579" s="388"/>
      <c r="J579" s="388"/>
      <c r="K579" s="388"/>
      <c r="L579" s="388"/>
      <c r="M579" s="388"/>
      <c r="N579" s="388"/>
      <c r="O579" s="388"/>
      <c r="P579" s="388"/>
      <c r="Q579" s="388"/>
      <c r="R579" s="388"/>
      <c r="S579" s="371"/>
      <c r="T579" s="372"/>
      <c r="U579" s="388"/>
      <c r="V579" s="388"/>
      <c r="W579" s="388"/>
      <c r="X579" s="388"/>
      <c r="Y579" s="409"/>
      <c r="Z579" s="409"/>
      <c r="AA579" s="409"/>
      <c r="AB579" s="409"/>
      <c r="AC579" s="409"/>
      <c r="AD579" s="409"/>
      <c r="AE579" s="409"/>
      <c r="AF579" s="409"/>
      <c r="AG579" s="409"/>
      <c r="AH579" s="409"/>
      <c r="AI579" s="409"/>
      <c r="AJ579" s="409"/>
      <c r="AK579" s="409"/>
      <c r="AL579" s="409"/>
      <c r="AM579" s="389"/>
    </row>
    <row r="582" spans="1:39" ht="15.5">
      <c r="B582" s="280" t="s">
        <v>309</v>
      </c>
      <c r="C582" s="281"/>
      <c r="D582" s="586" t="s">
        <v>525</v>
      </c>
      <c r="E582" s="253"/>
      <c r="F582" s="586"/>
      <c r="G582" s="253"/>
      <c r="H582" s="253"/>
      <c r="I582" s="253"/>
      <c r="J582" s="253"/>
      <c r="K582" s="253"/>
      <c r="L582" s="253"/>
      <c r="M582" s="253"/>
      <c r="N582" s="253"/>
      <c r="O582" s="281"/>
      <c r="P582" s="253"/>
      <c r="Q582" s="253"/>
      <c r="R582" s="253"/>
      <c r="S582" s="253"/>
      <c r="T582" s="253"/>
      <c r="U582" s="253"/>
      <c r="V582" s="253"/>
      <c r="W582" s="253"/>
      <c r="X582" s="253"/>
      <c r="Y582" s="270"/>
      <c r="Z582" s="267"/>
      <c r="AA582" s="267"/>
      <c r="AB582" s="267"/>
      <c r="AC582" s="267"/>
      <c r="AD582" s="267"/>
      <c r="AE582" s="267"/>
      <c r="AF582" s="267"/>
      <c r="AG582" s="267"/>
      <c r="AH582" s="267"/>
      <c r="AI582" s="267"/>
      <c r="AJ582" s="267"/>
      <c r="AK582" s="267"/>
      <c r="AL582" s="267"/>
    </row>
    <row r="583" spans="1:39" ht="33.75" customHeight="1">
      <c r="B583" s="872" t="s">
        <v>211</v>
      </c>
      <c r="C583" s="874" t="s">
        <v>33</v>
      </c>
      <c r="D583" s="284" t="s">
        <v>421</v>
      </c>
      <c r="E583" s="876" t="s">
        <v>209</v>
      </c>
      <c r="F583" s="877"/>
      <c r="G583" s="877"/>
      <c r="H583" s="877"/>
      <c r="I583" s="877"/>
      <c r="J583" s="877"/>
      <c r="K583" s="877"/>
      <c r="L583" s="877"/>
      <c r="M583" s="878"/>
      <c r="N583" s="879" t="s">
        <v>213</v>
      </c>
      <c r="O583" s="284" t="s">
        <v>422</v>
      </c>
      <c r="P583" s="876" t="s">
        <v>212</v>
      </c>
      <c r="Q583" s="877"/>
      <c r="R583" s="877"/>
      <c r="S583" s="877"/>
      <c r="T583" s="877"/>
      <c r="U583" s="877"/>
      <c r="V583" s="877"/>
      <c r="W583" s="877"/>
      <c r="X583" s="878"/>
      <c r="Y583" s="869" t="s">
        <v>243</v>
      </c>
      <c r="Z583" s="870"/>
      <c r="AA583" s="870"/>
      <c r="AB583" s="870"/>
      <c r="AC583" s="870"/>
      <c r="AD583" s="870"/>
      <c r="AE583" s="870"/>
      <c r="AF583" s="870"/>
      <c r="AG583" s="870"/>
      <c r="AH583" s="870"/>
      <c r="AI583" s="870"/>
      <c r="AJ583" s="870"/>
      <c r="AK583" s="870"/>
      <c r="AL583" s="870"/>
      <c r="AM583" s="871"/>
    </row>
    <row r="584" spans="1:39" ht="68.25" customHeight="1">
      <c r="B584" s="873"/>
      <c r="C584" s="875"/>
      <c r="D584" s="285">
        <v>2018</v>
      </c>
      <c r="E584" s="285">
        <v>2019</v>
      </c>
      <c r="F584" s="285">
        <v>2020</v>
      </c>
      <c r="G584" s="285">
        <v>2021</v>
      </c>
      <c r="H584" s="285">
        <v>2022</v>
      </c>
      <c r="I584" s="285">
        <v>2023</v>
      </c>
      <c r="J584" s="285">
        <v>2024</v>
      </c>
      <c r="K584" s="285">
        <v>2025</v>
      </c>
      <c r="L584" s="285">
        <v>2026</v>
      </c>
      <c r="M584" s="285">
        <v>2027</v>
      </c>
      <c r="N584" s="880"/>
      <c r="O584" s="285">
        <v>2018</v>
      </c>
      <c r="P584" s="285">
        <v>2019</v>
      </c>
      <c r="Q584" s="285">
        <v>2020</v>
      </c>
      <c r="R584" s="285">
        <v>2021</v>
      </c>
      <c r="S584" s="285">
        <v>2022</v>
      </c>
      <c r="T584" s="285">
        <v>2023</v>
      </c>
      <c r="U584" s="285">
        <v>2024</v>
      </c>
      <c r="V584" s="285">
        <v>2025</v>
      </c>
      <c r="W584" s="285">
        <v>2026</v>
      </c>
      <c r="X584" s="285">
        <v>2027</v>
      </c>
      <c r="Y584" s="285" t="str">
        <f>'1.  LRAMVA Summary'!D52</f>
        <v>Residential</v>
      </c>
      <c r="Z584" s="285" t="str">
        <f>'1.  LRAMVA Summary'!E52</f>
        <v>GS&lt;50 kW</v>
      </c>
      <c r="AA584" s="285" t="str">
        <f>'1.  LRAMVA Summary'!F52</f>
        <v>GS&gt;50 kW - Thermal Demand Meter</v>
      </c>
      <c r="AB584" s="285" t="str">
        <f>'1.  LRAMVA Summary'!G52</f>
        <v>GS&gt;50 kW - Interval Meter</v>
      </c>
      <c r="AC584" s="285" t="str">
        <f>'1.  LRAMVA Summary'!H52</f>
        <v>Street Lighting</v>
      </c>
      <c r="AD584" s="285" t="str">
        <f>'1.  LRAMVA Summary'!I52</f>
        <v/>
      </c>
      <c r="AE584" s="285" t="str">
        <f>'1.  LRAMVA Summary'!J52</f>
        <v/>
      </c>
      <c r="AF584" s="285" t="str">
        <f>'1.  LRAMVA Summary'!K52</f>
        <v/>
      </c>
      <c r="AG584" s="285" t="str">
        <f>'1.  LRAMVA Summary'!L52</f>
        <v/>
      </c>
      <c r="AH584" s="285" t="str">
        <f>'1.  LRAMVA Summary'!M52</f>
        <v/>
      </c>
      <c r="AI584" s="285" t="str">
        <f>'1.  LRAMVA Summary'!N52</f>
        <v/>
      </c>
      <c r="AJ584" s="285" t="str">
        <f>'1.  LRAMVA Summary'!O52</f>
        <v/>
      </c>
      <c r="AK584" s="285" t="str">
        <f>'1.  LRAMVA Summary'!P52</f>
        <v/>
      </c>
      <c r="AL584" s="285" t="str">
        <f>'1.  LRAMVA Summary'!Q52</f>
        <v/>
      </c>
      <c r="AM584" s="287" t="str">
        <f>'1.  LRAMVA Summary'!R52</f>
        <v>Total</v>
      </c>
    </row>
    <row r="585" spans="1:39" ht="15.75" customHeight="1">
      <c r="A585" s="528"/>
      <c r="B585" s="514" t="s">
        <v>503</v>
      </c>
      <c r="C585" s="289"/>
      <c r="D585" s="289"/>
      <c r="E585" s="289"/>
      <c r="F585" s="289"/>
      <c r="G585" s="289"/>
      <c r="H585" s="289"/>
      <c r="I585" s="289"/>
      <c r="J585" s="289"/>
      <c r="K585" s="289"/>
      <c r="L585" s="289"/>
      <c r="M585" s="289"/>
      <c r="N585" s="290"/>
      <c r="O585" s="289"/>
      <c r="P585" s="289"/>
      <c r="Q585" s="289"/>
      <c r="R585" s="289"/>
      <c r="S585" s="289"/>
      <c r="T585" s="289"/>
      <c r="U585" s="289"/>
      <c r="V585" s="289"/>
      <c r="W585" s="289"/>
      <c r="X585" s="289"/>
      <c r="Y585" s="291" t="str">
        <f>'1.  LRAMVA Summary'!D53</f>
        <v>kWh</v>
      </c>
      <c r="Z585" s="291" t="str">
        <f>'1.  LRAMVA Summary'!E53</f>
        <v>kWh</v>
      </c>
      <c r="AA585" s="291" t="str">
        <f>'1.  LRAMVA Summary'!F53</f>
        <v>kW</v>
      </c>
      <c r="AB585" s="291" t="str">
        <f>'1.  LRAMVA Summary'!G53</f>
        <v>kW</v>
      </c>
      <c r="AC585" s="291" t="str">
        <f>'1.  LRAMVA Summary'!H53</f>
        <v>KW</v>
      </c>
      <c r="AD585" s="291">
        <f>'1.  LRAMVA Summary'!I53</f>
        <v>0</v>
      </c>
      <c r="AE585" s="291">
        <f>'1.  LRAMVA Summary'!J53</f>
        <v>0</v>
      </c>
      <c r="AF585" s="291">
        <f>'1.  LRAMVA Summary'!K53</f>
        <v>0</v>
      </c>
      <c r="AG585" s="291">
        <f>'1.  LRAMVA Summary'!L53</f>
        <v>0</v>
      </c>
      <c r="AH585" s="291">
        <f>'1.  LRAMVA Summary'!M53</f>
        <v>0</v>
      </c>
      <c r="AI585" s="291">
        <f>'1.  LRAMVA Summary'!N53</f>
        <v>0</v>
      </c>
      <c r="AJ585" s="291">
        <f>'1.  LRAMVA Summary'!O53</f>
        <v>0</v>
      </c>
      <c r="AK585" s="291">
        <f>'1.  LRAMVA Summary'!P53</f>
        <v>0</v>
      </c>
      <c r="AL585" s="291">
        <f>'1.  LRAMVA Summary'!Q53</f>
        <v>0</v>
      </c>
      <c r="AM585" s="292"/>
    </row>
    <row r="586" spans="1:39" ht="15.5" outlineLevel="1">
      <c r="A586" s="528"/>
      <c r="B586" s="500" t="s">
        <v>496</v>
      </c>
      <c r="C586" s="289"/>
      <c r="D586" s="289"/>
      <c r="E586" s="289"/>
      <c r="F586" s="289"/>
      <c r="G586" s="289"/>
      <c r="H586" s="289"/>
      <c r="I586" s="289"/>
      <c r="J586" s="289"/>
      <c r="K586" s="289"/>
      <c r="L586" s="289"/>
      <c r="M586" s="289"/>
      <c r="N586" s="290"/>
      <c r="O586" s="289"/>
      <c r="P586" s="289"/>
      <c r="Q586" s="289"/>
      <c r="R586" s="289"/>
      <c r="S586" s="289"/>
      <c r="T586" s="289"/>
      <c r="U586" s="289"/>
      <c r="V586" s="289"/>
      <c r="W586" s="289"/>
      <c r="X586" s="289"/>
      <c r="Y586" s="291"/>
      <c r="Z586" s="291"/>
      <c r="AA586" s="291"/>
      <c r="AB586" s="291"/>
      <c r="AC586" s="291"/>
      <c r="AD586" s="291"/>
      <c r="AE586" s="291"/>
      <c r="AF586" s="291"/>
      <c r="AG586" s="291"/>
      <c r="AH586" s="291"/>
      <c r="AI586" s="291"/>
      <c r="AJ586" s="291"/>
      <c r="AK586" s="291"/>
      <c r="AL586" s="291"/>
      <c r="AM586" s="292"/>
    </row>
    <row r="587" spans="1:39" ht="15.5" outlineLevel="1">
      <c r="A587" s="528">
        <v>1</v>
      </c>
      <c r="B587" s="428" t="s">
        <v>95</v>
      </c>
      <c r="C587" s="291" t="s">
        <v>25</v>
      </c>
      <c r="D587" s="295">
        <v>1291420.3037682967</v>
      </c>
      <c r="E587" s="295"/>
      <c r="F587" s="295"/>
      <c r="G587" s="295"/>
      <c r="H587" s="295"/>
      <c r="I587" s="295"/>
      <c r="J587" s="295"/>
      <c r="K587" s="295"/>
      <c r="L587" s="295"/>
      <c r="M587" s="295"/>
      <c r="N587" s="291"/>
      <c r="O587" s="295">
        <v>0</v>
      </c>
      <c r="P587" s="295"/>
      <c r="Q587" s="295"/>
      <c r="R587" s="295"/>
      <c r="S587" s="295"/>
      <c r="T587" s="295"/>
      <c r="U587" s="295"/>
      <c r="V587" s="295"/>
      <c r="W587" s="295"/>
      <c r="X587" s="295"/>
      <c r="Y587" s="410">
        <v>1</v>
      </c>
      <c r="Z587" s="410"/>
      <c r="AA587" s="410"/>
      <c r="AB587" s="410"/>
      <c r="AC587" s="410"/>
      <c r="AD587" s="410"/>
      <c r="AE587" s="410"/>
      <c r="AF587" s="410"/>
      <c r="AG587" s="410"/>
      <c r="AH587" s="410"/>
      <c r="AI587" s="410"/>
      <c r="AJ587" s="410"/>
      <c r="AK587" s="410"/>
      <c r="AL587" s="410"/>
      <c r="AM587" s="296">
        <f>SUM(Y587:AL587)</f>
        <v>1</v>
      </c>
    </row>
    <row r="588" spans="1:39" ht="15.5" outlineLevel="1">
      <c r="A588" s="528"/>
      <c r="B588" s="294" t="s">
        <v>310</v>
      </c>
      <c r="C588" s="291" t="s">
        <v>163</v>
      </c>
      <c r="D588" s="295" t="s">
        <v>718</v>
      </c>
      <c r="E588" s="295"/>
      <c r="F588" s="295"/>
      <c r="G588" s="295"/>
      <c r="H588" s="295"/>
      <c r="I588" s="295"/>
      <c r="J588" s="295"/>
      <c r="K588" s="295"/>
      <c r="L588" s="295"/>
      <c r="M588" s="295"/>
      <c r="N588" s="468"/>
      <c r="O588" s="295" t="s">
        <v>718</v>
      </c>
      <c r="P588" s="295"/>
      <c r="Q588" s="295"/>
      <c r="R588" s="295"/>
      <c r="S588" s="295"/>
      <c r="T588" s="295"/>
      <c r="U588" s="295"/>
      <c r="V588" s="295"/>
      <c r="W588" s="295"/>
      <c r="X588" s="295"/>
      <c r="Y588" s="411">
        <f t="shared" ref="Y588:AC588" si="1434">Y587</f>
        <v>1</v>
      </c>
      <c r="Z588" s="411">
        <f t="shared" si="1434"/>
        <v>0</v>
      </c>
      <c r="AA588" s="411">
        <f t="shared" si="1434"/>
        <v>0</v>
      </c>
      <c r="AB588" s="411">
        <f t="shared" si="1434"/>
        <v>0</v>
      </c>
      <c r="AC588" s="411">
        <f t="shared" si="1434"/>
        <v>0</v>
      </c>
      <c r="AD588" s="411">
        <f t="shared" ref="AD588" si="1435">AD587</f>
        <v>0</v>
      </c>
      <c r="AE588" s="411">
        <f t="shared" ref="AE588" si="1436">AE587</f>
        <v>0</v>
      </c>
      <c r="AF588" s="411">
        <f t="shared" ref="AF588" si="1437">AF587</f>
        <v>0</v>
      </c>
      <c r="AG588" s="411">
        <f t="shared" ref="AG588" si="1438">AG587</f>
        <v>0</v>
      </c>
      <c r="AH588" s="411">
        <f t="shared" ref="AH588" si="1439">AH587</f>
        <v>0</v>
      </c>
      <c r="AI588" s="411">
        <f t="shared" ref="AI588" si="1440">AI587</f>
        <v>0</v>
      </c>
      <c r="AJ588" s="411">
        <f t="shared" ref="AJ588" si="1441">AJ587</f>
        <v>0</v>
      </c>
      <c r="AK588" s="411">
        <f t="shared" ref="AK588" si="1442">AK587</f>
        <v>0</v>
      </c>
      <c r="AL588" s="411">
        <f t="shared" ref="AL588" si="1443">AL587</f>
        <v>0</v>
      </c>
      <c r="AM588" s="297"/>
    </row>
    <row r="589" spans="1:39" ht="15.5" outlineLevel="1">
      <c r="A589" s="528"/>
      <c r="B589" s="298"/>
      <c r="C589" s="299"/>
      <c r="D589" s="299"/>
      <c r="E589" s="299"/>
      <c r="F589" s="299"/>
      <c r="G589" s="299"/>
      <c r="H589" s="299"/>
      <c r="I589" s="299"/>
      <c r="J589" s="299"/>
      <c r="K589" s="299"/>
      <c r="L589" s="299"/>
      <c r="M589" s="299"/>
      <c r="N589" s="300"/>
      <c r="O589" s="299"/>
      <c r="P589" s="299"/>
      <c r="Q589" s="299"/>
      <c r="R589" s="299"/>
      <c r="S589" s="299"/>
      <c r="T589" s="299"/>
      <c r="U589" s="299"/>
      <c r="V589" s="299"/>
      <c r="W589" s="299"/>
      <c r="X589" s="299"/>
      <c r="Y589" s="412"/>
      <c r="Z589" s="413"/>
      <c r="AA589" s="413"/>
      <c r="AB589" s="413"/>
      <c r="AC589" s="413"/>
      <c r="AD589" s="413"/>
      <c r="AE589" s="413"/>
      <c r="AF589" s="413"/>
      <c r="AG589" s="413"/>
      <c r="AH589" s="413"/>
      <c r="AI589" s="413"/>
      <c r="AJ589" s="413"/>
      <c r="AK589" s="413"/>
      <c r="AL589" s="413"/>
      <c r="AM589" s="302"/>
    </row>
    <row r="590" spans="1:39" ht="15.5" outlineLevel="1">
      <c r="A590" s="528">
        <v>2</v>
      </c>
      <c r="B590" s="428" t="s">
        <v>96</v>
      </c>
      <c r="C590" s="291" t="s">
        <v>25</v>
      </c>
      <c r="D590" s="295" t="s">
        <v>718</v>
      </c>
      <c r="E590" s="295"/>
      <c r="F590" s="295"/>
      <c r="G590" s="295"/>
      <c r="H590" s="295"/>
      <c r="I590" s="295"/>
      <c r="J590" s="295"/>
      <c r="K590" s="295"/>
      <c r="L590" s="295"/>
      <c r="M590" s="295"/>
      <c r="N590" s="291"/>
      <c r="O590" s="295" t="s">
        <v>718</v>
      </c>
      <c r="P590" s="295"/>
      <c r="Q590" s="295"/>
      <c r="R590" s="295"/>
      <c r="S590" s="295"/>
      <c r="T590" s="295"/>
      <c r="U590" s="295"/>
      <c r="V590" s="295"/>
      <c r="W590" s="295"/>
      <c r="X590" s="295"/>
      <c r="Y590" s="410"/>
      <c r="Z590" s="410"/>
      <c r="AA590" s="410"/>
      <c r="AB590" s="410"/>
      <c r="AC590" s="410"/>
      <c r="AD590" s="410"/>
      <c r="AE590" s="410"/>
      <c r="AF590" s="410"/>
      <c r="AG590" s="410"/>
      <c r="AH590" s="410"/>
      <c r="AI590" s="410"/>
      <c r="AJ590" s="410"/>
      <c r="AK590" s="410"/>
      <c r="AL590" s="410"/>
      <c r="AM590" s="296">
        <f>SUM(Y590:AL590)</f>
        <v>0</v>
      </c>
    </row>
    <row r="591" spans="1:39" ht="15.5" outlineLevel="1">
      <c r="A591" s="528"/>
      <c r="B591" s="294" t="s">
        <v>310</v>
      </c>
      <c r="C591" s="291" t="s">
        <v>163</v>
      </c>
      <c r="D591" s="295" t="s">
        <v>718</v>
      </c>
      <c r="E591" s="295"/>
      <c r="F591" s="295"/>
      <c r="G591" s="295"/>
      <c r="H591" s="295"/>
      <c r="I591" s="295"/>
      <c r="J591" s="295"/>
      <c r="K591" s="295"/>
      <c r="L591" s="295"/>
      <c r="M591" s="295"/>
      <c r="N591" s="468"/>
      <c r="O591" s="295" t="s">
        <v>718</v>
      </c>
      <c r="P591" s="295"/>
      <c r="Q591" s="295"/>
      <c r="R591" s="295"/>
      <c r="S591" s="295"/>
      <c r="T591" s="295"/>
      <c r="U591" s="295"/>
      <c r="V591" s="295"/>
      <c r="W591" s="295"/>
      <c r="X591" s="295"/>
      <c r="Y591" s="411">
        <f t="shared" ref="Y591:AD591" si="1444">Y590</f>
        <v>0</v>
      </c>
      <c r="Z591" s="411">
        <f t="shared" si="1444"/>
        <v>0</v>
      </c>
      <c r="AA591" s="411">
        <f t="shared" si="1444"/>
        <v>0</v>
      </c>
      <c r="AB591" s="411">
        <f t="shared" si="1444"/>
        <v>0</v>
      </c>
      <c r="AC591" s="411">
        <f t="shared" si="1444"/>
        <v>0</v>
      </c>
      <c r="AD591" s="411">
        <f t="shared" si="1444"/>
        <v>0</v>
      </c>
      <c r="AE591" s="411">
        <f t="shared" ref="AE591" si="1445">AE590</f>
        <v>0</v>
      </c>
      <c r="AF591" s="411">
        <f t="shared" ref="AF591" si="1446">AF590</f>
        <v>0</v>
      </c>
      <c r="AG591" s="411">
        <f t="shared" ref="AG591" si="1447">AG590</f>
        <v>0</v>
      </c>
      <c r="AH591" s="411">
        <f t="shared" ref="AH591" si="1448">AH590</f>
        <v>0</v>
      </c>
      <c r="AI591" s="411">
        <f t="shared" ref="AI591" si="1449">AI590</f>
        <v>0</v>
      </c>
      <c r="AJ591" s="411">
        <f t="shared" ref="AJ591" si="1450">AJ590</f>
        <v>0</v>
      </c>
      <c r="AK591" s="411">
        <f t="shared" ref="AK591" si="1451">AK590</f>
        <v>0</v>
      </c>
      <c r="AL591" s="411">
        <f t="shared" ref="AL591" si="1452">AL590</f>
        <v>0</v>
      </c>
      <c r="AM591" s="297"/>
    </row>
    <row r="592" spans="1:39" ht="15.5" outlineLevel="1">
      <c r="A592" s="528"/>
      <c r="B592" s="298"/>
      <c r="C592" s="299"/>
      <c r="D592" s="304"/>
      <c r="E592" s="304"/>
      <c r="F592" s="304"/>
      <c r="G592" s="304"/>
      <c r="H592" s="304"/>
      <c r="I592" s="304"/>
      <c r="J592" s="304"/>
      <c r="K592" s="304"/>
      <c r="L592" s="304"/>
      <c r="M592" s="304"/>
      <c r="N592" s="300"/>
      <c r="O592" s="304"/>
      <c r="P592" s="304"/>
      <c r="Q592" s="304"/>
      <c r="R592" s="304"/>
      <c r="S592" s="304"/>
      <c r="T592" s="304"/>
      <c r="U592" s="304"/>
      <c r="V592" s="304"/>
      <c r="W592" s="304"/>
      <c r="X592" s="304"/>
      <c r="Y592" s="412"/>
      <c r="Z592" s="413"/>
      <c r="AA592" s="413"/>
      <c r="AB592" s="413"/>
      <c r="AC592" s="413"/>
      <c r="AD592" s="413"/>
      <c r="AE592" s="413"/>
      <c r="AF592" s="413"/>
      <c r="AG592" s="413"/>
      <c r="AH592" s="413"/>
      <c r="AI592" s="413"/>
      <c r="AJ592" s="413"/>
      <c r="AK592" s="413"/>
      <c r="AL592" s="413"/>
      <c r="AM592" s="302"/>
    </row>
    <row r="593" spans="1:39" ht="15.5" outlineLevel="1">
      <c r="A593" s="528">
        <v>3</v>
      </c>
      <c r="B593" s="428" t="s">
        <v>97</v>
      </c>
      <c r="C593" s="291" t="s">
        <v>25</v>
      </c>
      <c r="D593" s="295" t="s">
        <v>718</v>
      </c>
      <c r="E593" s="295"/>
      <c r="F593" s="295"/>
      <c r="G593" s="295"/>
      <c r="H593" s="295"/>
      <c r="I593" s="295"/>
      <c r="J593" s="295"/>
      <c r="K593" s="295"/>
      <c r="L593" s="295"/>
      <c r="M593" s="295"/>
      <c r="N593" s="291"/>
      <c r="O593" s="295" t="s">
        <v>718</v>
      </c>
      <c r="P593" s="295"/>
      <c r="Q593" s="295"/>
      <c r="R593" s="295"/>
      <c r="S593" s="295"/>
      <c r="T593" s="295"/>
      <c r="U593" s="295"/>
      <c r="V593" s="295"/>
      <c r="W593" s="295"/>
      <c r="X593" s="295"/>
      <c r="Y593" s="410"/>
      <c r="Z593" s="410"/>
      <c r="AA593" s="410"/>
      <c r="AB593" s="410"/>
      <c r="AC593" s="410"/>
      <c r="AD593" s="410"/>
      <c r="AE593" s="410"/>
      <c r="AF593" s="410"/>
      <c r="AG593" s="410"/>
      <c r="AH593" s="410"/>
      <c r="AI593" s="410"/>
      <c r="AJ593" s="410"/>
      <c r="AK593" s="410"/>
      <c r="AL593" s="410"/>
      <c r="AM593" s="296">
        <f>SUM(Y593:AL593)</f>
        <v>0</v>
      </c>
    </row>
    <row r="594" spans="1:39" ht="15.5" outlineLevel="1">
      <c r="A594" s="528"/>
      <c r="B594" s="294" t="s">
        <v>310</v>
      </c>
      <c r="C594" s="291" t="s">
        <v>163</v>
      </c>
      <c r="D594" s="295" t="s">
        <v>718</v>
      </c>
      <c r="E594" s="295"/>
      <c r="F594" s="295"/>
      <c r="G594" s="295"/>
      <c r="H594" s="295"/>
      <c r="I594" s="295"/>
      <c r="J594" s="295"/>
      <c r="K594" s="295"/>
      <c r="L594" s="295"/>
      <c r="M594" s="295"/>
      <c r="N594" s="468"/>
      <c r="O594" s="295" t="s">
        <v>718</v>
      </c>
      <c r="P594" s="295"/>
      <c r="Q594" s="295"/>
      <c r="R594" s="295"/>
      <c r="S594" s="295"/>
      <c r="T594" s="295"/>
      <c r="U594" s="295"/>
      <c r="V594" s="295"/>
      <c r="W594" s="295"/>
      <c r="X594" s="295"/>
      <c r="Y594" s="411">
        <f t="shared" ref="Y594:AD594" si="1453">Y593</f>
        <v>0</v>
      </c>
      <c r="Z594" s="411">
        <f t="shared" si="1453"/>
        <v>0</v>
      </c>
      <c r="AA594" s="411">
        <f t="shared" si="1453"/>
        <v>0</v>
      </c>
      <c r="AB594" s="411">
        <f t="shared" si="1453"/>
        <v>0</v>
      </c>
      <c r="AC594" s="411">
        <f t="shared" si="1453"/>
        <v>0</v>
      </c>
      <c r="AD594" s="411">
        <f t="shared" si="1453"/>
        <v>0</v>
      </c>
      <c r="AE594" s="411">
        <f t="shared" ref="AE594" si="1454">AE593</f>
        <v>0</v>
      </c>
      <c r="AF594" s="411">
        <f t="shared" ref="AF594" si="1455">AF593</f>
        <v>0</v>
      </c>
      <c r="AG594" s="411">
        <f t="shared" ref="AG594" si="1456">AG593</f>
        <v>0</v>
      </c>
      <c r="AH594" s="411">
        <f t="shared" ref="AH594" si="1457">AH593</f>
        <v>0</v>
      </c>
      <c r="AI594" s="411">
        <f t="shared" ref="AI594" si="1458">AI593</f>
        <v>0</v>
      </c>
      <c r="AJ594" s="411">
        <f t="shared" ref="AJ594" si="1459">AJ593</f>
        <v>0</v>
      </c>
      <c r="AK594" s="411">
        <f t="shared" ref="AK594" si="1460">AK593</f>
        <v>0</v>
      </c>
      <c r="AL594" s="411">
        <f t="shared" ref="AL594" si="1461">AL593</f>
        <v>0</v>
      </c>
      <c r="AM594" s="297"/>
    </row>
    <row r="595" spans="1:39" ht="15.5" outlineLevel="1">
      <c r="A595" s="528"/>
      <c r="B595" s="294"/>
      <c r="C595" s="305"/>
      <c r="D595" s="291"/>
      <c r="E595" s="291"/>
      <c r="F595" s="291"/>
      <c r="G595" s="291"/>
      <c r="H595" s="291"/>
      <c r="I595" s="291"/>
      <c r="J595" s="291"/>
      <c r="K595" s="291"/>
      <c r="L595" s="291"/>
      <c r="M595" s="291"/>
      <c r="N595" s="291"/>
      <c r="O595" s="291"/>
      <c r="P595" s="291"/>
      <c r="Q595" s="291"/>
      <c r="R595" s="291"/>
      <c r="S595" s="291"/>
      <c r="T595" s="291"/>
      <c r="U595" s="291"/>
      <c r="V595" s="291"/>
      <c r="W595" s="291"/>
      <c r="X595" s="291"/>
      <c r="Y595" s="412"/>
      <c r="Z595" s="412"/>
      <c r="AA595" s="412"/>
      <c r="AB595" s="412"/>
      <c r="AC595" s="412"/>
      <c r="AD595" s="412"/>
      <c r="AE595" s="412"/>
      <c r="AF595" s="412"/>
      <c r="AG595" s="412"/>
      <c r="AH595" s="412"/>
      <c r="AI595" s="412"/>
      <c r="AJ595" s="412"/>
      <c r="AK595" s="412"/>
      <c r="AL595" s="412"/>
      <c r="AM595" s="306"/>
    </row>
    <row r="596" spans="1:39" ht="15.5" outlineLevel="1">
      <c r="A596" s="528">
        <v>4</v>
      </c>
      <c r="B596" s="516" t="s">
        <v>673</v>
      </c>
      <c r="C596" s="291" t="s">
        <v>25</v>
      </c>
      <c r="D596" s="295" t="s">
        <v>718</v>
      </c>
      <c r="E596" s="295"/>
      <c r="F596" s="295"/>
      <c r="G596" s="295"/>
      <c r="H596" s="295"/>
      <c r="I596" s="295"/>
      <c r="J596" s="295"/>
      <c r="K596" s="295"/>
      <c r="L596" s="295"/>
      <c r="M596" s="295"/>
      <c r="N596" s="291"/>
      <c r="O596" s="295" t="s">
        <v>718</v>
      </c>
      <c r="P596" s="295"/>
      <c r="Q596" s="295"/>
      <c r="R596" s="295"/>
      <c r="S596" s="295"/>
      <c r="T596" s="295"/>
      <c r="U596" s="295"/>
      <c r="V596" s="295"/>
      <c r="W596" s="295"/>
      <c r="X596" s="295"/>
      <c r="Y596" s="410"/>
      <c r="Z596" s="410"/>
      <c r="AA596" s="410"/>
      <c r="AB596" s="410"/>
      <c r="AC596" s="410"/>
      <c r="AD596" s="410"/>
      <c r="AE596" s="410"/>
      <c r="AF596" s="410"/>
      <c r="AG596" s="410"/>
      <c r="AH596" s="410"/>
      <c r="AI596" s="410"/>
      <c r="AJ596" s="410"/>
      <c r="AK596" s="410"/>
      <c r="AL596" s="410"/>
      <c r="AM596" s="296">
        <f>SUM(Y596:AL596)</f>
        <v>0</v>
      </c>
    </row>
    <row r="597" spans="1:39" ht="15.5" outlineLevel="1">
      <c r="A597" s="528"/>
      <c r="B597" s="294" t="s">
        <v>310</v>
      </c>
      <c r="C597" s="291" t="s">
        <v>163</v>
      </c>
      <c r="D597" s="295" t="s">
        <v>718</v>
      </c>
      <c r="E597" s="295"/>
      <c r="F597" s="295"/>
      <c r="G597" s="295"/>
      <c r="H597" s="295"/>
      <c r="I597" s="295"/>
      <c r="J597" s="295"/>
      <c r="K597" s="295"/>
      <c r="L597" s="295"/>
      <c r="M597" s="295"/>
      <c r="N597" s="468"/>
      <c r="O597" s="295" t="s">
        <v>718</v>
      </c>
      <c r="P597" s="295"/>
      <c r="Q597" s="295"/>
      <c r="R597" s="295"/>
      <c r="S597" s="295"/>
      <c r="T597" s="295"/>
      <c r="U597" s="295"/>
      <c r="V597" s="295"/>
      <c r="W597" s="295"/>
      <c r="X597" s="295"/>
      <c r="Y597" s="411">
        <f t="shared" ref="Y597:AD597" si="1462">Y596</f>
        <v>0</v>
      </c>
      <c r="Z597" s="411">
        <f t="shared" si="1462"/>
        <v>0</v>
      </c>
      <c r="AA597" s="411">
        <f t="shared" si="1462"/>
        <v>0</v>
      </c>
      <c r="AB597" s="411">
        <f t="shared" si="1462"/>
        <v>0</v>
      </c>
      <c r="AC597" s="411">
        <f t="shared" si="1462"/>
        <v>0</v>
      </c>
      <c r="AD597" s="411">
        <f t="shared" si="1462"/>
        <v>0</v>
      </c>
      <c r="AE597" s="411">
        <f t="shared" ref="AE597" si="1463">AE596</f>
        <v>0</v>
      </c>
      <c r="AF597" s="411">
        <f t="shared" ref="AF597" si="1464">AF596</f>
        <v>0</v>
      </c>
      <c r="AG597" s="411">
        <f t="shared" ref="AG597" si="1465">AG596</f>
        <v>0</v>
      </c>
      <c r="AH597" s="411">
        <f t="shared" ref="AH597" si="1466">AH596</f>
        <v>0</v>
      </c>
      <c r="AI597" s="411">
        <f t="shared" ref="AI597" si="1467">AI596</f>
        <v>0</v>
      </c>
      <c r="AJ597" s="411">
        <f t="shared" ref="AJ597" si="1468">AJ596</f>
        <v>0</v>
      </c>
      <c r="AK597" s="411">
        <f t="shared" ref="AK597" si="1469">AK596</f>
        <v>0</v>
      </c>
      <c r="AL597" s="411">
        <f t="shared" ref="AL597" si="1470">AL596</f>
        <v>0</v>
      </c>
      <c r="AM597" s="297"/>
    </row>
    <row r="598" spans="1:39" ht="15.5" outlineLevel="1">
      <c r="A598" s="528"/>
      <c r="B598" s="294"/>
      <c r="C598" s="305"/>
      <c r="D598" s="304"/>
      <c r="E598" s="304"/>
      <c r="F598" s="304"/>
      <c r="G598" s="304"/>
      <c r="H598" s="304"/>
      <c r="I598" s="304"/>
      <c r="J598" s="304"/>
      <c r="K598" s="304"/>
      <c r="L598" s="304"/>
      <c r="M598" s="304"/>
      <c r="N598" s="291"/>
      <c r="O598" s="304"/>
      <c r="P598" s="304"/>
      <c r="Q598" s="304"/>
      <c r="R598" s="304"/>
      <c r="S598" s="304"/>
      <c r="T598" s="304"/>
      <c r="U598" s="304"/>
      <c r="V598" s="304"/>
      <c r="W598" s="304"/>
      <c r="X598" s="304"/>
      <c r="Y598" s="412"/>
      <c r="Z598" s="412"/>
      <c r="AA598" s="412"/>
      <c r="AB598" s="412"/>
      <c r="AC598" s="412"/>
      <c r="AD598" s="412"/>
      <c r="AE598" s="412"/>
      <c r="AF598" s="412"/>
      <c r="AG598" s="412"/>
      <c r="AH598" s="412"/>
      <c r="AI598" s="412"/>
      <c r="AJ598" s="412"/>
      <c r="AK598" s="412"/>
      <c r="AL598" s="412"/>
      <c r="AM598" s="306"/>
    </row>
    <row r="599" spans="1:39" ht="15.75" customHeight="1" outlineLevel="1">
      <c r="A599" s="528">
        <v>5</v>
      </c>
      <c r="B599" s="428" t="s">
        <v>98</v>
      </c>
      <c r="C599" s="291" t="s">
        <v>25</v>
      </c>
      <c r="D599" s="295" t="s">
        <v>718</v>
      </c>
      <c r="E599" s="295"/>
      <c r="F599" s="295"/>
      <c r="G599" s="295"/>
      <c r="H599" s="295"/>
      <c r="I599" s="295"/>
      <c r="J599" s="295"/>
      <c r="K599" s="295"/>
      <c r="L599" s="295"/>
      <c r="M599" s="295"/>
      <c r="N599" s="291"/>
      <c r="O599" s="295" t="s">
        <v>718</v>
      </c>
      <c r="P599" s="295"/>
      <c r="Q599" s="295"/>
      <c r="R599" s="295"/>
      <c r="S599" s="295"/>
      <c r="T599" s="295"/>
      <c r="U599" s="295"/>
      <c r="V599" s="295"/>
      <c r="W599" s="295"/>
      <c r="X599" s="295"/>
      <c r="Y599" s="410"/>
      <c r="Z599" s="410"/>
      <c r="AA599" s="410"/>
      <c r="AB599" s="410"/>
      <c r="AC599" s="410"/>
      <c r="AD599" s="410"/>
      <c r="AE599" s="410"/>
      <c r="AF599" s="410"/>
      <c r="AG599" s="410"/>
      <c r="AH599" s="410"/>
      <c r="AI599" s="410"/>
      <c r="AJ599" s="410"/>
      <c r="AK599" s="410"/>
      <c r="AL599" s="410"/>
      <c r="AM599" s="296">
        <f>SUM(Y599:AL599)</f>
        <v>0</v>
      </c>
    </row>
    <row r="600" spans="1:39" ht="15.5" outlineLevel="1">
      <c r="A600" s="528"/>
      <c r="B600" s="294" t="s">
        <v>310</v>
      </c>
      <c r="C600" s="291" t="s">
        <v>163</v>
      </c>
      <c r="D600" s="295" t="s">
        <v>718</v>
      </c>
      <c r="E600" s="295"/>
      <c r="F600" s="295"/>
      <c r="G600" s="295"/>
      <c r="H600" s="295"/>
      <c r="I600" s="295"/>
      <c r="J600" s="295"/>
      <c r="K600" s="295"/>
      <c r="L600" s="295"/>
      <c r="M600" s="295"/>
      <c r="N600" s="468"/>
      <c r="O600" s="295" t="s">
        <v>718</v>
      </c>
      <c r="P600" s="295"/>
      <c r="Q600" s="295"/>
      <c r="R600" s="295"/>
      <c r="S600" s="295"/>
      <c r="T600" s="295"/>
      <c r="U600" s="295"/>
      <c r="V600" s="295"/>
      <c r="W600" s="295"/>
      <c r="X600" s="295"/>
      <c r="Y600" s="411">
        <f t="shared" ref="Y600:AD600" si="1471">Y599</f>
        <v>0</v>
      </c>
      <c r="Z600" s="411">
        <f t="shared" si="1471"/>
        <v>0</v>
      </c>
      <c r="AA600" s="411">
        <f t="shared" si="1471"/>
        <v>0</v>
      </c>
      <c r="AB600" s="411">
        <f t="shared" si="1471"/>
        <v>0</v>
      </c>
      <c r="AC600" s="411">
        <f t="shared" si="1471"/>
        <v>0</v>
      </c>
      <c r="AD600" s="411">
        <f t="shared" si="1471"/>
        <v>0</v>
      </c>
      <c r="AE600" s="411">
        <f t="shared" ref="AE600" si="1472">AE599</f>
        <v>0</v>
      </c>
      <c r="AF600" s="411">
        <f t="shared" ref="AF600" si="1473">AF599</f>
        <v>0</v>
      </c>
      <c r="AG600" s="411">
        <f t="shared" ref="AG600" si="1474">AG599</f>
        <v>0</v>
      </c>
      <c r="AH600" s="411">
        <f t="shared" ref="AH600" si="1475">AH599</f>
        <v>0</v>
      </c>
      <c r="AI600" s="411">
        <f t="shared" ref="AI600" si="1476">AI599</f>
        <v>0</v>
      </c>
      <c r="AJ600" s="411">
        <f t="shared" ref="AJ600" si="1477">AJ599</f>
        <v>0</v>
      </c>
      <c r="AK600" s="411">
        <f t="shared" ref="AK600" si="1478">AK599</f>
        <v>0</v>
      </c>
      <c r="AL600" s="411">
        <f t="shared" ref="AL600" si="1479">AL599</f>
        <v>0</v>
      </c>
      <c r="AM600" s="297"/>
    </row>
    <row r="601" spans="1:39" ht="15.5" outlineLevel="1">
      <c r="A601" s="528"/>
      <c r="B601" s="294"/>
      <c r="C601" s="291"/>
      <c r="D601" s="291"/>
      <c r="E601" s="291"/>
      <c r="F601" s="291"/>
      <c r="G601" s="291"/>
      <c r="H601" s="291"/>
      <c r="I601" s="291"/>
      <c r="J601" s="291"/>
      <c r="K601" s="291"/>
      <c r="L601" s="291"/>
      <c r="M601" s="291"/>
      <c r="N601" s="291"/>
      <c r="O601" s="291"/>
      <c r="P601" s="291"/>
      <c r="Q601" s="291"/>
      <c r="R601" s="291"/>
      <c r="S601" s="291"/>
      <c r="T601" s="291"/>
      <c r="U601" s="291"/>
      <c r="V601" s="291"/>
      <c r="W601" s="291"/>
      <c r="X601" s="291"/>
      <c r="Y601" s="422"/>
      <c r="Z601" s="423"/>
      <c r="AA601" s="423"/>
      <c r="AB601" s="423"/>
      <c r="AC601" s="423"/>
      <c r="AD601" s="423"/>
      <c r="AE601" s="423"/>
      <c r="AF601" s="423"/>
      <c r="AG601" s="423"/>
      <c r="AH601" s="423"/>
      <c r="AI601" s="423"/>
      <c r="AJ601" s="423"/>
      <c r="AK601" s="423"/>
      <c r="AL601" s="423"/>
      <c r="AM601" s="297"/>
    </row>
    <row r="602" spans="1:39" ht="15.5" outlineLevel="1">
      <c r="A602" s="528"/>
      <c r="B602" s="319" t="s">
        <v>497</v>
      </c>
      <c r="C602" s="289"/>
      <c r="D602" s="289"/>
      <c r="E602" s="289"/>
      <c r="F602" s="289"/>
      <c r="G602" s="289"/>
      <c r="H602" s="289"/>
      <c r="I602" s="289"/>
      <c r="J602" s="289"/>
      <c r="K602" s="289"/>
      <c r="L602" s="289"/>
      <c r="M602" s="289"/>
      <c r="N602" s="290"/>
      <c r="O602" s="289"/>
      <c r="P602" s="289"/>
      <c r="Q602" s="289"/>
      <c r="R602" s="289"/>
      <c r="S602" s="289"/>
      <c r="T602" s="289"/>
      <c r="U602" s="289"/>
      <c r="V602" s="289"/>
      <c r="W602" s="289"/>
      <c r="X602" s="289"/>
      <c r="Y602" s="414"/>
      <c r="Z602" s="414"/>
      <c r="AA602" s="414"/>
      <c r="AB602" s="414"/>
      <c r="AC602" s="414"/>
      <c r="AD602" s="414"/>
      <c r="AE602" s="414"/>
      <c r="AF602" s="414"/>
      <c r="AG602" s="414"/>
      <c r="AH602" s="414"/>
      <c r="AI602" s="414"/>
      <c r="AJ602" s="414"/>
      <c r="AK602" s="414"/>
      <c r="AL602" s="414"/>
      <c r="AM602" s="292"/>
    </row>
    <row r="603" spans="1:39" ht="15.5" outlineLevel="1">
      <c r="A603" s="528">
        <v>6</v>
      </c>
      <c r="B603" s="428" t="s">
        <v>99</v>
      </c>
      <c r="C603" s="291" t="s">
        <v>25</v>
      </c>
      <c r="D603" s="295" t="s">
        <v>718</v>
      </c>
      <c r="E603" s="295"/>
      <c r="F603" s="295"/>
      <c r="G603" s="295"/>
      <c r="H603" s="295"/>
      <c r="I603" s="295"/>
      <c r="J603" s="295"/>
      <c r="K603" s="295"/>
      <c r="L603" s="295"/>
      <c r="M603" s="295"/>
      <c r="N603" s="295">
        <v>12</v>
      </c>
      <c r="O603" s="295" t="s">
        <v>718</v>
      </c>
      <c r="P603" s="295"/>
      <c r="Q603" s="295"/>
      <c r="R603" s="295"/>
      <c r="S603" s="295"/>
      <c r="T603" s="295"/>
      <c r="U603" s="295"/>
      <c r="V603" s="295"/>
      <c r="W603" s="295"/>
      <c r="X603" s="295"/>
      <c r="Y603" s="410"/>
      <c r="Z603" s="410"/>
      <c r="AA603" s="410"/>
      <c r="AB603" s="410"/>
      <c r="AC603" s="410"/>
      <c r="AD603" s="410"/>
      <c r="AE603" s="410"/>
      <c r="AF603" s="415"/>
      <c r="AG603" s="415"/>
      <c r="AH603" s="415"/>
      <c r="AI603" s="415"/>
      <c r="AJ603" s="415"/>
      <c r="AK603" s="415"/>
      <c r="AL603" s="415"/>
      <c r="AM603" s="296">
        <f>SUM(Y603:AL603)</f>
        <v>0</v>
      </c>
    </row>
    <row r="604" spans="1:39" ht="15.5" outlineLevel="1">
      <c r="A604" s="528"/>
      <c r="B604" s="294" t="s">
        <v>310</v>
      </c>
      <c r="C604" s="291" t="s">
        <v>163</v>
      </c>
      <c r="D604" s="295" t="s">
        <v>718</v>
      </c>
      <c r="E604" s="295"/>
      <c r="F604" s="295"/>
      <c r="G604" s="295"/>
      <c r="H604" s="295"/>
      <c r="I604" s="295"/>
      <c r="J604" s="295"/>
      <c r="K604" s="295"/>
      <c r="L604" s="295"/>
      <c r="M604" s="295"/>
      <c r="N604" s="295">
        <f>N603</f>
        <v>12</v>
      </c>
      <c r="O604" s="295" t="s">
        <v>718</v>
      </c>
      <c r="P604" s="295"/>
      <c r="Q604" s="295"/>
      <c r="R604" s="295"/>
      <c r="S604" s="295"/>
      <c r="T604" s="295"/>
      <c r="U604" s="295"/>
      <c r="V604" s="295"/>
      <c r="W604" s="295"/>
      <c r="X604" s="295"/>
      <c r="Y604" s="411">
        <f t="shared" ref="Y604:AD604" si="1480">Y603</f>
        <v>0</v>
      </c>
      <c r="Z604" s="411">
        <f t="shared" si="1480"/>
        <v>0</v>
      </c>
      <c r="AA604" s="411">
        <f t="shared" si="1480"/>
        <v>0</v>
      </c>
      <c r="AB604" s="411">
        <f t="shared" si="1480"/>
        <v>0</v>
      </c>
      <c r="AC604" s="411">
        <f t="shared" si="1480"/>
        <v>0</v>
      </c>
      <c r="AD604" s="411">
        <f t="shared" si="1480"/>
        <v>0</v>
      </c>
      <c r="AE604" s="411">
        <f t="shared" ref="AE604" si="1481">AE603</f>
        <v>0</v>
      </c>
      <c r="AF604" s="411">
        <f t="shared" ref="AF604" si="1482">AF603</f>
        <v>0</v>
      </c>
      <c r="AG604" s="411">
        <f t="shared" ref="AG604" si="1483">AG603</f>
        <v>0</v>
      </c>
      <c r="AH604" s="411">
        <f t="shared" ref="AH604" si="1484">AH603</f>
        <v>0</v>
      </c>
      <c r="AI604" s="411">
        <f t="shared" ref="AI604" si="1485">AI603</f>
        <v>0</v>
      </c>
      <c r="AJ604" s="411">
        <f t="shared" ref="AJ604" si="1486">AJ603</f>
        <v>0</v>
      </c>
      <c r="AK604" s="411">
        <f t="shared" ref="AK604" si="1487">AK603</f>
        <v>0</v>
      </c>
      <c r="AL604" s="411">
        <f t="shared" ref="AL604" si="1488">AL603</f>
        <v>0</v>
      </c>
      <c r="AM604" s="311"/>
    </row>
    <row r="605" spans="1:39" ht="15.5" outlineLevel="1">
      <c r="A605" s="528"/>
      <c r="B605" s="310"/>
      <c r="C605" s="312"/>
      <c r="D605" s="291"/>
      <c r="E605" s="291"/>
      <c r="F605" s="291"/>
      <c r="G605" s="291"/>
      <c r="H605" s="291"/>
      <c r="I605" s="291"/>
      <c r="J605" s="291"/>
      <c r="K605" s="291"/>
      <c r="L605" s="291"/>
      <c r="M605" s="291"/>
      <c r="N605" s="291"/>
      <c r="O605" s="291"/>
      <c r="P605" s="291"/>
      <c r="Q605" s="291"/>
      <c r="R605" s="291"/>
      <c r="S605" s="291"/>
      <c r="T605" s="291"/>
      <c r="U605" s="291"/>
      <c r="V605" s="291"/>
      <c r="W605" s="291"/>
      <c r="X605" s="291"/>
      <c r="Y605" s="416"/>
      <c r="Z605" s="416"/>
      <c r="AA605" s="416"/>
      <c r="AB605" s="416"/>
      <c r="AC605" s="416"/>
      <c r="AD605" s="416"/>
      <c r="AE605" s="416"/>
      <c r="AF605" s="416"/>
      <c r="AG605" s="416"/>
      <c r="AH605" s="416"/>
      <c r="AI605" s="416"/>
      <c r="AJ605" s="416"/>
      <c r="AK605" s="416"/>
      <c r="AL605" s="416"/>
      <c r="AM605" s="313"/>
    </row>
    <row r="606" spans="1:39" ht="31" outlineLevel="1">
      <c r="A606" s="528">
        <v>7</v>
      </c>
      <c r="B606" s="428" t="s">
        <v>100</v>
      </c>
      <c r="C606" s="291" t="s">
        <v>25</v>
      </c>
      <c r="D606" s="295" t="s">
        <v>718</v>
      </c>
      <c r="E606" s="295"/>
      <c r="F606" s="295"/>
      <c r="G606" s="295"/>
      <c r="H606" s="295"/>
      <c r="I606" s="295"/>
      <c r="J606" s="295"/>
      <c r="K606" s="295"/>
      <c r="L606" s="295"/>
      <c r="M606" s="295"/>
      <c r="N606" s="295">
        <v>12</v>
      </c>
      <c r="O606" s="295" t="s">
        <v>718</v>
      </c>
      <c r="P606" s="295"/>
      <c r="Q606" s="295"/>
      <c r="R606" s="295"/>
      <c r="S606" s="295"/>
      <c r="T606" s="295"/>
      <c r="U606" s="295"/>
      <c r="V606" s="295"/>
      <c r="W606" s="295"/>
      <c r="X606" s="295"/>
      <c r="Y606" s="410"/>
      <c r="Z606" s="410"/>
      <c r="AA606" s="410"/>
      <c r="AB606" s="410"/>
      <c r="AC606" s="410"/>
      <c r="AD606" s="410"/>
      <c r="AE606" s="410"/>
      <c r="AF606" s="415"/>
      <c r="AG606" s="415"/>
      <c r="AH606" s="415"/>
      <c r="AI606" s="415"/>
      <c r="AJ606" s="415"/>
      <c r="AK606" s="415"/>
      <c r="AL606" s="415"/>
      <c r="AM606" s="296">
        <f>SUM(Y606:AL606)</f>
        <v>0</v>
      </c>
    </row>
    <row r="607" spans="1:39" ht="15.5" outlineLevel="1">
      <c r="A607" s="528"/>
      <c r="B607" s="294" t="s">
        <v>310</v>
      </c>
      <c r="C607" s="291" t="s">
        <v>163</v>
      </c>
      <c r="D607" s="295" t="s">
        <v>718</v>
      </c>
      <c r="E607" s="295"/>
      <c r="F607" s="295"/>
      <c r="G607" s="295"/>
      <c r="H607" s="295"/>
      <c r="I607" s="295"/>
      <c r="J607" s="295"/>
      <c r="K607" s="295"/>
      <c r="L607" s="295"/>
      <c r="M607" s="295"/>
      <c r="N607" s="295">
        <f>N606</f>
        <v>12</v>
      </c>
      <c r="O607" s="295" t="s">
        <v>718</v>
      </c>
      <c r="P607" s="295"/>
      <c r="Q607" s="295"/>
      <c r="R607" s="295"/>
      <c r="S607" s="295"/>
      <c r="T607" s="295"/>
      <c r="U607" s="295"/>
      <c r="V607" s="295"/>
      <c r="W607" s="295"/>
      <c r="X607" s="295"/>
      <c r="Y607" s="411">
        <f t="shared" ref="Y607:AD607" si="1489">Y606</f>
        <v>0</v>
      </c>
      <c r="Z607" s="411">
        <f t="shared" si="1489"/>
        <v>0</v>
      </c>
      <c r="AA607" s="411">
        <f t="shared" si="1489"/>
        <v>0</v>
      </c>
      <c r="AB607" s="411">
        <f t="shared" si="1489"/>
        <v>0</v>
      </c>
      <c r="AC607" s="411">
        <f t="shared" si="1489"/>
        <v>0</v>
      </c>
      <c r="AD607" s="411">
        <f t="shared" si="1489"/>
        <v>0</v>
      </c>
      <c r="AE607" s="411">
        <f t="shared" ref="AE607" si="1490">AE606</f>
        <v>0</v>
      </c>
      <c r="AF607" s="411">
        <f t="shared" ref="AF607" si="1491">AF606</f>
        <v>0</v>
      </c>
      <c r="AG607" s="411">
        <f t="shared" ref="AG607" si="1492">AG606</f>
        <v>0</v>
      </c>
      <c r="AH607" s="411">
        <f t="shared" ref="AH607" si="1493">AH606</f>
        <v>0</v>
      </c>
      <c r="AI607" s="411">
        <f t="shared" ref="AI607" si="1494">AI606</f>
        <v>0</v>
      </c>
      <c r="AJ607" s="411">
        <f t="shared" ref="AJ607" si="1495">AJ606</f>
        <v>0</v>
      </c>
      <c r="AK607" s="411">
        <f t="shared" ref="AK607" si="1496">AK606</f>
        <v>0</v>
      </c>
      <c r="AL607" s="411">
        <f t="shared" ref="AL607" si="1497">AL606</f>
        <v>0</v>
      </c>
      <c r="AM607" s="311"/>
    </row>
    <row r="608" spans="1:39" ht="15.5" outlineLevel="1">
      <c r="A608" s="528"/>
      <c r="B608" s="314"/>
      <c r="C608" s="312"/>
      <c r="D608" s="291"/>
      <c r="E608" s="291"/>
      <c r="F608" s="291"/>
      <c r="G608" s="291"/>
      <c r="H608" s="291"/>
      <c r="I608" s="291"/>
      <c r="J608" s="291"/>
      <c r="K608" s="291"/>
      <c r="L608" s="291"/>
      <c r="M608" s="291"/>
      <c r="N608" s="291"/>
      <c r="O608" s="291"/>
      <c r="P608" s="291"/>
      <c r="Q608" s="291"/>
      <c r="R608" s="291"/>
      <c r="S608" s="291"/>
      <c r="T608" s="291"/>
      <c r="U608" s="291"/>
      <c r="V608" s="291"/>
      <c r="W608" s="291"/>
      <c r="X608" s="291"/>
      <c r="Y608" s="416"/>
      <c r="Z608" s="417"/>
      <c r="AA608" s="416"/>
      <c r="AB608" s="416"/>
      <c r="AC608" s="416"/>
      <c r="AD608" s="416"/>
      <c r="AE608" s="416"/>
      <c r="AF608" s="416"/>
      <c r="AG608" s="416"/>
      <c r="AH608" s="416"/>
      <c r="AI608" s="416"/>
      <c r="AJ608" s="416"/>
      <c r="AK608" s="416"/>
      <c r="AL608" s="416"/>
      <c r="AM608" s="313"/>
    </row>
    <row r="609" spans="1:39" ht="31" outlineLevel="1">
      <c r="A609" s="528">
        <v>8</v>
      </c>
      <c r="B609" s="428" t="s">
        <v>101</v>
      </c>
      <c r="C609" s="291" t="s">
        <v>25</v>
      </c>
      <c r="D609" s="295" t="s">
        <v>718</v>
      </c>
      <c r="E609" s="295"/>
      <c r="F609" s="295"/>
      <c r="G609" s="295"/>
      <c r="H609" s="295"/>
      <c r="I609" s="295"/>
      <c r="J609" s="295"/>
      <c r="K609" s="295"/>
      <c r="L609" s="295"/>
      <c r="M609" s="295"/>
      <c r="N609" s="295">
        <v>12</v>
      </c>
      <c r="O609" s="295" t="s">
        <v>718</v>
      </c>
      <c r="P609" s="295"/>
      <c r="Q609" s="295"/>
      <c r="R609" s="295"/>
      <c r="S609" s="295"/>
      <c r="T609" s="295"/>
      <c r="U609" s="295"/>
      <c r="V609" s="295"/>
      <c r="W609" s="295"/>
      <c r="X609" s="295"/>
      <c r="Y609" s="410"/>
      <c r="Z609" s="410"/>
      <c r="AA609" s="410"/>
      <c r="AB609" s="410"/>
      <c r="AC609" s="410"/>
      <c r="AD609" s="410"/>
      <c r="AE609" s="410"/>
      <c r="AF609" s="415"/>
      <c r="AG609" s="415"/>
      <c r="AH609" s="415"/>
      <c r="AI609" s="415"/>
      <c r="AJ609" s="415"/>
      <c r="AK609" s="415"/>
      <c r="AL609" s="415"/>
      <c r="AM609" s="296">
        <f>SUM(Y609:AL609)</f>
        <v>0</v>
      </c>
    </row>
    <row r="610" spans="1:39" ht="15.5" outlineLevel="1">
      <c r="A610" s="528"/>
      <c r="B610" s="294" t="s">
        <v>310</v>
      </c>
      <c r="C610" s="291" t="s">
        <v>163</v>
      </c>
      <c r="D610" s="295" t="s">
        <v>718</v>
      </c>
      <c r="E610" s="295"/>
      <c r="F610" s="295"/>
      <c r="G610" s="295"/>
      <c r="H610" s="295"/>
      <c r="I610" s="295"/>
      <c r="J610" s="295"/>
      <c r="K610" s="295"/>
      <c r="L610" s="295"/>
      <c r="M610" s="295"/>
      <c r="N610" s="295">
        <f>N609</f>
        <v>12</v>
      </c>
      <c r="O610" s="295" t="s">
        <v>718</v>
      </c>
      <c r="P610" s="295"/>
      <c r="Q610" s="295"/>
      <c r="R610" s="295"/>
      <c r="S610" s="295"/>
      <c r="T610" s="295"/>
      <c r="U610" s="295"/>
      <c r="V610" s="295"/>
      <c r="W610" s="295"/>
      <c r="X610" s="295"/>
      <c r="Y610" s="411">
        <f t="shared" ref="Y610:AD610" si="1498">Y609</f>
        <v>0</v>
      </c>
      <c r="Z610" s="411">
        <f t="shared" si="1498"/>
        <v>0</v>
      </c>
      <c r="AA610" s="411">
        <f t="shared" si="1498"/>
        <v>0</v>
      </c>
      <c r="AB610" s="411">
        <f t="shared" si="1498"/>
        <v>0</v>
      </c>
      <c r="AC610" s="411">
        <f t="shared" si="1498"/>
        <v>0</v>
      </c>
      <c r="AD610" s="411">
        <f t="shared" si="1498"/>
        <v>0</v>
      </c>
      <c r="AE610" s="411">
        <f t="shared" ref="AE610" si="1499">AE609</f>
        <v>0</v>
      </c>
      <c r="AF610" s="411">
        <f t="shared" ref="AF610" si="1500">AF609</f>
        <v>0</v>
      </c>
      <c r="AG610" s="411">
        <f t="shared" ref="AG610" si="1501">AG609</f>
        <v>0</v>
      </c>
      <c r="AH610" s="411">
        <f t="shared" ref="AH610" si="1502">AH609</f>
        <v>0</v>
      </c>
      <c r="AI610" s="411">
        <f t="shared" ref="AI610" si="1503">AI609</f>
        <v>0</v>
      </c>
      <c r="AJ610" s="411">
        <f t="shared" ref="AJ610" si="1504">AJ609</f>
        <v>0</v>
      </c>
      <c r="AK610" s="411">
        <f t="shared" ref="AK610" si="1505">AK609</f>
        <v>0</v>
      </c>
      <c r="AL610" s="411">
        <f t="shared" ref="AL610" si="1506">AL609</f>
        <v>0</v>
      </c>
      <c r="AM610" s="311"/>
    </row>
    <row r="611" spans="1:39" ht="15.5" outlineLevel="1">
      <c r="A611" s="528"/>
      <c r="B611" s="314"/>
      <c r="C611" s="312"/>
      <c r="D611" s="316"/>
      <c r="E611" s="316"/>
      <c r="F611" s="316"/>
      <c r="G611" s="316"/>
      <c r="H611" s="316"/>
      <c r="I611" s="316"/>
      <c r="J611" s="316"/>
      <c r="K611" s="316"/>
      <c r="L611" s="316"/>
      <c r="M611" s="316"/>
      <c r="N611" s="291"/>
      <c r="O611" s="316"/>
      <c r="P611" s="316"/>
      <c r="Q611" s="316"/>
      <c r="R611" s="316"/>
      <c r="S611" s="316"/>
      <c r="T611" s="316"/>
      <c r="U611" s="316"/>
      <c r="V611" s="316"/>
      <c r="W611" s="316"/>
      <c r="X611" s="316"/>
      <c r="Y611" s="416"/>
      <c r="Z611" s="417"/>
      <c r="AA611" s="416"/>
      <c r="AB611" s="416"/>
      <c r="AC611" s="416"/>
      <c r="AD611" s="416"/>
      <c r="AE611" s="416"/>
      <c r="AF611" s="416"/>
      <c r="AG611" s="416"/>
      <c r="AH611" s="416"/>
      <c r="AI611" s="416"/>
      <c r="AJ611" s="416"/>
      <c r="AK611" s="416"/>
      <c r="AL611" s="416"/>
      <c r="AM611" s="313"/>
    </row>
    <row r="612" spans="1:39" ht="31" outlineLevel="1">
      <c r="A612" s="528">
        <v>9</v>
      </c>
      <c r="B612" s="428" t="s">
        <v>102</v>
      </c>
      <c r="C612" s="291" t="s">
        <v>25</v>
      </c>
      <c r="D612" s="295">
        <v>23775.403395341327</v>
      </c>
      <c r="E612" s="295"/>
      <c r="F612" s="295"/>
      <c r="G612" s="295"/>
      <c r="H612" s="295"/>
      <c r="I612" s="295"/>
      <c r="J612" s="295"/>
      <c r="K612" s="295"/>
      <c r="L612" s="295"/>
      <c r="M612" s="295"/>
      <c r="N612" s="295">
        <v>12</v>
      </c>
      <c r="O612" s="295">
        <v>0</v>
      </c>
      <c r="P612" s="295"/>
      <c r="Q612" s="295"/>
      <c r="R612" s="295"/>
      <c r="S612" s="295"/>
      <c r="T612" s="295"/>
      <c r="U612" s="295"/>
      <c r="V612" s="295"/>
      <c r="W612" s="295"/>
      <c r="X612" s="295"/>
      <c r="Y612" s="415"/>
      <c r="Z612" s="410"/>
      <c r="AA612" s="410">
        <v>1</v>
      </c>
      <c r="AB612" s="410"/>
      <c r="AC612" s="410"/>
      <c r="AD612" s="410"/>
      <c r="AE612" s="410"/>
      <c r="AF612" s="415"/>
      <c r="AG612" s="415"/>
      <c r="AH612" s="415"/>
      <c r="AI612" s="415"/>
      <c r="AJ612" s="415"/>
      <c r="AK612" s="415"/>
      <c r="AL612" s="415"/>
      <c r="AM612" s="296">
        <f>SUM(Y612:AL612)</f>
        <v>1</v>
      </c>
    </row>
    <row r="613" spans="1:39" ht="15.5" outlineLevel="1">
      <c r="A613" s="528"/>
      <c r="B613" s="294" t="s">
        <v>310</v>
      </c>
      <c r="C613" s="291" t="s">
        <v>163</v>
      </c>
      <c r="D613" s="295" t="s">
        <v>718</v>
      </c>
      <c r="E613" s="295"/>
      <c r="F613" s="295"/>
      <c r="G613" s="295"/>
      <c r="H613" s="295"/>
      <c r="I613" s="295"/>
      <c r="J613" s="295"/>
      <c r="K613" s="295"/>
      <c r="L613" s="295"/>
      <c r="M613" s="295"/>
      <c r="N613" s="295">
        <f>N612</f>
        <v>12</v>
      </c>
      <c r="O613" s="295" t="s">
        <v>718</v>
      </c>
      <c r="P613" s="295"/>
      <c r="Q613" s="295"/>
      <c r="R613" s="295"/>
      <c r="S613" s="295"/>
      <c r="T613" s="295"/>
      <c r="U613" s="295"/>
      <c r="V613" s="295"/>
      <c r="W613" s="295"/>
      <c r="X613" s="295"/>
      <c r="Y613" s="411">
        <f t="shared" ref="Y613:AD613" si="1507">Y612</f>
        <v>0</v>
      </c>
      <c r="Z613" s="411">
        <f t="shared" si="1507"/>
        <v>0</v>
      </c>
      <c r="AA613" s="411">
        <f t="shared" si="1507"/>
        <v>1</v>
      </c>
      <c r="AB613" s="411">
        <f t="shared" si="1507"/>
        <v>0</v>
      </c>
      <c r="AC613" s="411">
        <f t="shared" si="1507"/>
        <v>0</v>
      </c>
      <c r="AD613" s="411">
        <f t="shared" si="1507"/>
        <v>0</v>
      </c>
      <c r="AE613" s="411">
        <f t="shared" ref="AE613" si="1508">AE612</f>
        <v>0</v>
      </c>
      <c r="AF613" s="411">
        <f t="shared" ref="AF613" si="1509">AF612</f>
        <v>0</v>
      </c>
      <c r="AG613" s="411">
        <f t="shared" ref="AG613" si="1510">AG612</f>
        <v>0</v>
      </c>
      <c r="AH613" s="411">
        <f t="shared" ref="AH613" si="1511">AH612</f>
        <v>0</v>
      </c>
      <c r="AI613" s="411">
        <f t="shared" ref="AI613" si="1512">AI612</f>
        <v>0</v>
      </c>
      <c r="AJ613" s="411">
        <f t="shared" ref="AJ613" si="1513">AJ612</f>
        <v>0</v>
      </c>
      <c r="AK613" s="411">
        <f t="shared" ref="AK613" si="1514">AK612</f>
        <v>0</v>
      </c>
      <c r="AL613" s="411">
        <f t="shared" ref="AL613" si="1515">AL612</f>
        <v>0</v>
      </c>
      <c r="AM613" s="311"/>
    </row>
    <row r="614" spans="1:39" ht="15.5" outlineLevel="1">
      <c r="A614" s="528"/>
      <c r="B614" s="314"/>
      <c r="C614" s="312"/>
      <c r="D614" s="316"/>
      <c r="E614" s="316"/>
      <c r="F614" s="316"/>
      <c r="G614" s="316"/>
      <c r="H614" s="316"/>
      <c r="I614" s="316"/>
      <c r="J614" s="316"/>
      <c r="K614" s="316"/>
      <c r="L614" s="316"/>
      <c r="M614" s="316"/>
      <c r="N614" s="291"/>
      <c r="O614" s="316"/>
      <c r="P614" s="316"/>
      <c r="Q614" s="316"/>
      <c r="R614" s="316"/>
      <c r="S614" s="316"/>
      <c r="T614" s="316"/>
      <c r="U614" s="316"/>
      <c r="V614" s="316"/>
      <c r="W614" s="316"/>
      <c r="X614" s="316"/>
      <c r="Y614" s="416"/>
      <c r="Z614" s="416"/>
      <c r="AA614" s="416"/>
      <c r="AB614" s="416"/>
      <c r="AC614" s="416"/>
      <c r="AD614" s="416"/>
      <c r="AE614" s="416"/>
      <c r="AF614" s="416"/>
      <c r="AG614" s="416"/>
      <c r="AH614" s="416"/>
      <c r="AI614" s="416"/>
      <c r="AJ614" s="416"/>
      <c r="AK614" s="416"/>
      <c r="AL614" s="416"/>
      <c r="AM614" s="313"/>
    </row>
    <row r="615" spans="1:39" ht="31" outlineLevel="1">
      <c r="A615" s="528">
        <v>10</v>
      </c>
      <c r="B615" s="428" t="s">
        <v>103</v>
      </c>
      <c r="C615" s="291" t="s">
        <v>25</v>
      </c>
      <c r="D615" s="295" t="s">
        <v>718</v>
      </c>
      <c r="E615" s="295"/>
      <c r="F615" s="295"/>
      <c r="G615" s="295"/>
      <c r="H615" s="295"/>
      <c r="I615" s="295"/>
      <c r="J615" s="295"/>
      <c r="K615" s="295"/>
      <c r="L615" s="295"/>
      <c r="M615" s="295"/>
      <c r="N615" s="295">
        <v>3</v>
      </c>
      <c r="O615" s="295" t="s">
        <v>718</v>
      </c>
      <c r="P615" s="295"/>
      <c r="Q615" s="295"/>
      <c r="R615" s="295"/>
      <c r="S615" s="295"/>
      <c r="T615" s="295"/>
      <c r="U615" s="295"/>
      <c r="V615" s="295"/>
      <c r="W615" s="295"/>
      <c r="X615" s="295"/>
      <c r="Y615" s="410"/>
      <c r="Z615" s="410"/>
      <c r="AA615" s="410"/>
      <c r="AB615" s="410"/>
      <c r="AC615" s="410"/>
      <c r="AD615" s="410"/>
      <c r="AE615" s="410"/>
      <c r="AF615" s="415"/>
      <c r="AG615" s="415"/>
      <c r="AH615" s="415"/>
      <c r="AI615" s="415"/>
      <c r="AJ615" s="415"/>
      <c r="AK615" s="415"/>
      <c r="AL615" s="415"/>
      <c r="AM615" s="296">
        <f>SUM(Y615:AL615)</f>
        <v>0</v>
      </c>
    </row>
    <row r="616" spans="1:39" ht="15.5" outlineLevel="1">
      <c r="A616" s="528"/>
      <c r="B616" s="294" t="s">
        <v>310</v>
      </c>
      <c r="C616" s="291" t="s">
        <v>163</v>
      </c>
      <c r="D616" s="295" t="s">
        <v>718</v>
      </c>
      <c r="E616" s="295"/>
      <c r="F616" s="295"/>
      <c r="G616" s="295"/>
      <c r="H616" s="295"/>
      <c r="I616" s="295"/>
      <c r="J616" s="295"/>
      <c r="K616" s="295"/>
      <c r="L616" s="295"/>
      <c r="M616" s="295"/>
      <c r="N616" s="295">
        <f>N615</f>
        <v>3</v>
      </c>
      <c r="O616" s="295" t="s">
        <v>718</v>
      </c>
      <c r="P616" s="295"/>
      <c r="Q616" s="295"/>
      <c r="R616" s="295"/>
      <c r="S616" s="295"/>
      <c r="T616" s="295"/>
      <c r="U616" s="295"/>
      <c r="V616" s="295"/>
      <c r="W616" s="295"/>
      <c r="X616" s="295"/>
      <c r="Y616" s="411">
        <f t="shared" ref="Y616:AF616" si="1516">Y615</f>
        <v>0</v>
      </c>
      <c r="Z616" s="411">
        <f t="shared" si="1516"/>
        <v>0</v>
      </c>
      <c r="AA616" s="411">
        <f t="shared" si="1516"/>
        <v>0</v>
      </c>
      <c r="AB616" s="411">
        <f t="shared" si="1516"/>
        <v>0</v>
      </c>
      <c r="AC616" s="411">
        <f t="shared" si="1516"/>
        <v>0</v>
      </c>
      <c r="AD616" s="411">
        <f t="shared" si="1516"/>
        <v>0</v>
      </c>
      <c r="AE616" s="411">
        <f t="shared" si="1516"/>
        <v>0</v>
      </c>
      <c r="AF616" s="411">
        <f t="shared" si="1516"/>
        <v>0</v>
      </c>
      <c r="AG616" s="411">
        <f t="shared" ref="AG616" si="1517">AG615</f>
        <v>0</v>
      </c>
      <c r="AH616" s="411">
        <f t="shared" ref="AH616" si="1518">AH615</f>
        <v>0</v>
      </c>
      <c r="AI616" s="411">
        <f t="shared" ref="AI616" si="1519">AI615</f>
        <v>0</v>
      </c>
      <c r="AJ616" s="411">
        <f t="shared" ref="AJ616" si="1520">AJ615</f>
        <v>0</v>
      </c>
      <c r="AK616" s="411">
        <f t="shared" ref="AK616" si="1521">AK615</f>
        <v>0</v>
      </c>
      <c r="AL616" s="411">
        <f t="shared" ref="AL616" si="1522">AL615</f>
        <v>0</v>
      </c>
      <c r="AM616" s="311"/>
    </row>
    <row r="617" spans="1:39" ht="15.5" outlineLevel="1">
      <c r="A617" s="528"/>
      <c r="B617" s="314"/>
      <c r="C617" s="312"/>
      <c r="D617" s="316"/>
      <c r="E617" s="316"/>
      <c r="F617" s="316"/>
      <c r="G617" s="316"/>
      <c r="H617" s="316"/>
      <c r="I617" s="316"/>
      <c r="J617" s="316"/>
      <c r="K617" s="316"/>
      <c r="L617" s="316"/>
      <c r="M617" s="316"/>
      <c r="N617" s="291"/>
      <c r="O617" s="316"/>
      <c r="P617" s="316"/>
      <c r="Q617" s="316"/>
      <c r="R617" s="316"/>
      <c r="S617" s="316"/>
      <c r="T617" s="316"/>
      <c r="U617" s="316"/>
      <c r="V617" s="316"/>
      <c r="W617" s="316"/>
      <c r="X617" s="316"/>
      <c r="Y617" s="416"/>
      <c r="Z617" s="417"/>
      <c r="AA617" s="416"/>
      <c r="AB617" s="416"/>
      <c r="AC617" s="416"/>
      <c r="AD617" s="416"/>
      <c r="AE617" s="416"/>
      <c r="AF617" s="416"/>
      <c r="AG617" s="416"/>
      <c r="AH617" s="416"/>
      <c r="AI617" s="416"/>
      <c r="AJ617" s="416"/>
      <c r="AK617" s="416"/>
      <c r="AL617" s="416"/>
      <c r="AM617" s="313"/>
    </row>
    <row r="618" spans="1:39" ht="15.5" outlineLevel="1">
      <c r="A618" s="528"/>
      <c r="B618" s="288" t="s">
        <v>10</v>
      </c>
      <c r="C618" s="289"/>
      <c r="D618" s="289"/>
      <c r="E618" s="289"/>
      <c r="F618" s="289"/>
      <c r="G618" s="289"/>
      <c r="H618" s="289"/>
      <c r="I618" s="289"/>
      <c r="J618" s="289"/>
      <c r="K618" s="289"/>
      <c r="L618" s="289"/>
      <c r="M618" s="289"/>
      <c r="N618" s="290"/>
      <c r="O618" s="289"/>
      <c r="P618" s="289"/>
      <c r="Q618" s="289"/>
      <c r="R618" s="289"/>
      <c r="S618" s="289"/>
      <c r="T618" s="289"/>
      <c r="U618" s="289"/>
      <c r="V618" s="289"/>
      <c r="W618" s="289"/>
      <c r="X618" s="289"/>
      <c r="Y618" s="414"/>
      <c r="Z618" s="414"/>
      <c r="AA618" s="414"/>
      <c r="AB618" s="414"/>
      <c r="AC618" s="414"/>
      <c r="AD618" s="414"/>
      <c r="AE618" s="414"/>
      <c r="AF618" s="414"/>
      <c r="AG618" s="414"/>
      <c r="AH618" s="414"/>
      <c r="AI618" s="414"/>
      <c r="AJ618" s="414"/>
      <c r="AK618" s="414"/>
      <c r="AL618" s="414"/>
      <c r="AM618" s="292"/>
    </row>
    <row r="619" spans="1:39" ht="31" outlineLevel="1">
      <c r="A619" s="528">
        <v>11</v>
      </c>
      <c r="B619" s="428" t="s">
        <v>104</v>
      </c>
      <c r="C619" s="291" t="s">
        <v>25</v>
      </c>
      <c r="D619" s="295" t="s">
        <v>718</v>
      </c>
      <c r="E619" s="295"/>
      <c r="F619" s="295"/>
      <c r="G619" s="295"/>
      <c r="H619" s="295"/>
      <c r="I619" s="295"/>
      <c r="J619" s="295"/>
      <c r="K619" s="295"/>
      <c r="L619" s="295"/>
      <c r="M619" s="295"/>
      <c r="N619" s="295">
        <v>12</v>
      </c>
      <c r="O619" s="295" t="s">
        <v>718</v>
      </c>
      <c r="P619" s="295"/>
      <c r="Q619" s="295"/>
      <c r="R619" s="295"/>
      <c r="S619" s="295"/>
      <c r="T619" s="295"/>
      <c r="U619" s="295"/>
      <c r="V619" s="295"/>
      <c r="W619" s="295"/>
      <c r="X619" s="295"/>
      <c r="Y619" s="410"/>
      <c r="Z619" s="410"/>
      <c r="AA619" s="410"/>
      <c r="AB619" s="410"/>
      <c r="AC619" s="410"/>
      <c r="AD619" s="410"/>
      <c r="AE619" s="410"/>
      <c r="AF619" s="415"/>
      <c r="AG619" s="415"/>
      <c r="AH619" s="415"/>
      <c r="AI619" s="415"/>
      <c r="AJ619" s="415"/>
      <c r="AK619" s="415"/>
      <c r="AL619" s="415"/>
      <c r="AM619" s="296">
        <f>SUM(Y619:AL619)</f>
        <v>0</v>
      </c>
    </row>
    <row r="620" spans="1:39" ht="15.5" outlineLevel="1">
      <c r="A620" s="528"/>
      <c r="B620" s="294" t="s">
        <v>310</v>
      </c>
      <c r="C620" s="291" t="s">
        <v>163</v>
      </c>
      <c r="D620" s="295" t="s">
        <v>718</v>
      </c>
      <c r="E620" s="295"/>
      <c r="F620" s="295"/>
      <c r="G620" s="295"/>
      <c r="H620" s="295"/>
      <c r="I620" s="295"/>
      <c r="J620" s="295"/>
      <c r="K620" s="295"/>
      <c r="L620" s="295"/>
      <c r="M620" s="295"/>
      <c r="N620" s="295">
        <f>N619</f>
        <v>12</v>
      </c>
      <c r="O620" s="295" t="s">
        <v>718</v>
      </c>
      <c r="P620" s="295"/>
      <c r="Q620" s="295"/>
      <c r="R620" s="295"/>
      <c r="S620" s="295"/>
      <c r="T620" s="295"/>
      <c r="U620" s="295"/>
      <c r="V620" s="295"/>
      <c r="W620" s="295"/>
      <c r="X620" s="295"/>
      <c r="Y620" s="411">
        <f t="shared" ref="Y620:AF620" si="1523">Y619</f>
        <v>0</v>
      </c>
      <c r="Z620" s="411">
        <f t="shared" si="1523"/>
        <v>0</v>
      </c>
      <c r="AA620" s="411">
        <f t="shared" si="1523"/>
        <v>0</v>
      </c>
      <c r="AB620" s="411">
        <f t="shared" si="1523"/>
        <v>0</v>
      </c>
      <c r="AC620" s="411">
        <f t="shared" si="1523"/>
        <v>0</v>
      </c>
      <c r="AD620" s="411">
        <f t="shared" si="1523"/>
        <v>0</v>
      </c>
      <c r="AE620" s="411">
        <f t="shared" si="1523"/>
        <v>0</v>
      </c>
      <c r="AF620" s="411">
        <f t="shared" si="1523"/>
        <v>0</v>
      </c>
      <c r="AG620" s="411">
        <f t="shared" ref="AG620" si="1524">AG619</f>
        <v>0</v>
      </c>
      <c r="AH620" s="411">
        <f t="shared" ref="AH620" si="1525">AH619</f>
        <v>0</v>
      </c>
      <c r="AI620" s="411">
        <f t="shared" ref="AI620" si="1526">AI619</f>
        <v>0</v>
      </c>
      <c r="AJ620" s="411">
        <f t="shared" ref="AJ620" si="1527">AJ619</f>
        <v>0</v>
      </c>
      <c r="AK620" s="411">
        <f t="shared" ref="AK620" si="1528">AK619</f>
        <v>0</v>
      </c>
      <c r="AL620" s="411">
        <f t="shared" ref="AL620" si="1529">AL619</f>
        <v>0</v>
      </c>
      <c r="AM620" s="297"/>
    </row>
    <row r="621" spans="1:39" ht="15.5" outlineLevel="1">
      <c r="A621" s="528"/>
      <c r="B621" s="315"/>
      <c r="C621" s="305"/>
      <c r="D621" s="291"/>
      <c r="E621" s="291"/>
      <c r="F621" s="291"/>
      <c r="G621" s="291"/>
      <c r="H621" s="291"/>
      <c r="I621" s="291"/>
      <c r="J621" s="291"/>
      <c r="K621" s="291"/>
      <c r="L621" s="291"/>
      <c r="M621" s="291"/>
      <c r="N621" s="291"/>
      <c r="O621" s="291"/>
      <c r="P621" s="291"/>
      <c r="Q621" s="291"/>
      <c r="R621" s="291"/>
      <c r="S621" s="291"/>
      <c r="T621" s="291"/>
      <c r="U621" s="291"/>
      <c r="V621" s="291"/>
      <c r="W621" s="291"/>
      <c r="X621" s="291"/>
      <c r="Y621" s="412"/>
      <c r="Z621" s="421"/>
      <c r="AA621" s="421"/>
      <c r="AB621" s="421"/>
      <c r="AC621" s="421"/>
      <c r="AD621" s="421"/>
      <c r="AE621" s="421"/>
      <c r="AF621" s="421"/>
      <c r="AG621" s="421"/>
      <c r="AH621" s="421"/>
      <c r="AI621" s="421"/>
      <c r="AJ621" s="421"/>
      <c r="AK621" s="421"/>
      <c r="AL621" s="421"/>
      <c r="AM621" s="306"/>
    </row>
    <row r="622" spans="1:39" ht="31" outlineLevel="1">
      <c r="A622" s="528">
        <v>12</v>
      </c>
      <c r="B622" s="428" t="s">
        <v>105</v>
      </c>
      <c r="C622" s="291" t="s">
        <v>25</v>
      </c>
      <c r="D622" s="295" t="s">
        <v>718</v>
      </c>
      <c r="E622" s="295"/>
      <c r="F622" s="295"/>
      <c r="G622" s="295"/>
      <c r="H622" s="295"/>
      <c r="I622" s="295"/>
      <c r="J622" s="295"/>
      <c r="K622" s="295"/>
      <c r="L622" s="295"/>
      <c r="M622" s="295"/>
      <c r="N622" s="295">
        <v>12</v>
      </c>
      <c r="O622" s="295" t="s">
        <v>718</v>
      </c>
      <c r="P622" s="295"/>
      <c r="Q622" s="295"/>
      <c r="R622" s="295"/>
      <c r="S622" s="295"/>
      <c r="T622" s="295"/>
      <c r="U622" s="295"/>
      <c r="V622" s="295"/>
      <c r="W622" s="295"/>
      <c r="X622" s="295"/>
      <c r="Y622" s="410"/>
      <c r="Z622" s="410"/>
      <c r="AA622" s="410"/>
      <c r="AB622" s="410"/>
      <c r="AC622" s="410"/>
      <c r="AD622" s="410"/>
      <c r="AE622" s="410"/>
      <c r="AF622" s="415"/>
      <c r="AG622" s="415"/>
      <c r="AH622" s="415"/>
      <c r="AI622" s="415"/>
      <c r="AJ622" s="415"/>
      <c r="AK622" s="415"/>
      <c r="AL622" s="415"/>
      <c r="AM622" s="296">
        <f>SUM(Y622:AL622)</f>
        <v>0</v>
      </c>
    </row>
    <row r="623" spans="1:39" ht="15.5" outlineLevel="1">
      <c r="A623" s="528"/>
      <c r="B623" s="294" t="s">
        <v>310</v>
      </c>
      <c r="C623" s="291" t="s">
        <v>163</v>
      </c>
      <c r="D623" s="295" t="s">
        <v>718</v>
      </c>
      <c r="E623" s="295"/>
      <c r="F623" s="295"/>
      <c r="G623" s="295"/>
      <c r="H623" s="295"/>
      <c r="I623" s="295"/>
      <c r="J623" s="295"/>
      <c r="K623" s="295"/>
      <c r="L623" s="295"/>
      <c r="M623" s="295"/>
      <c r="N623" s="295">
        <f>N622</f>
        <v>12</v>
      </c>
      <c r="O623" s="295" t="s">
        <v>718</v>
      </c>
      <c r="P623" s="295"/>
      <c r="Q623" s="295"/>
      <c r="R623" s="295"/>
      <c r="S623" s="295"/>
      <c r="T623" s="295"/>
      <c r="U623" s="295"/>
      <c r="V623" s="295"/>
      <c r="W623" s="295"/>
      <c r="X623" s="295"/>
      <c r="Y623" s="411">
        <f t="shared" ref="Y623:AF623" si="1530">Y622</f>
        <v>0</v>
      </c>
      <c r="Z623" s="411">
        <f t="shared" si="1530"/>
        <v>0</v>
      </c>
      <c r="AA623" s="411">
        <f t="shared" si="1530"/>
        <v>0</v>
      </c>
      <c r="AB623" s="411">
        <f t="shared" si="1530"/>
        <v>0</v>
      </c>
      <c r="AC623" s="411">
        <f t="shared" si="1530"/>
        <v>0</v>
      </c>
      <c r="AD623" s="411">
        <f t="shared" si="1530"/>
        <v>0</v>
      </c>
      <c r="AE623" s="411">
        <f t="shared" si="1530"/>
        <v>0</v>
      </c>
      <c r="AF623" s="411">
        <f t="shared" si="1530"/>
        <v>0</v>
      </c>
      <c r="AG623" s="411">
        <f t="shared" ref="AG623" si="1531">AG622</f>
        <v>0</v>
      </c>
      <c r="AH623" s="411">
        <f t="shared" ref="AH623" si="1532">AH622</f>
        <v>0</v>
      </c>
      <c r="AI623" s="411">
        <f t="shared" ref="AI623" si="1533">AI622</f>
        <v>0</v>
      </c>
      <c r="AJ623" s="411">
        <f t="shared" ref="AJ623" si="1534">AJ622</f>
        <v>0</v>
      </c>
      <c r="AK623" s="411">
        <f t="shared" ref="AK623" si="1535">AK622</f>
        <v>0</v>
      </c>
      <c r="AL623" s="411">
        <f t="shared" ref="AL623" si="1536">AL622</f>
        <v>0</v>
      </c>
      <c r="AM623" s="297"/>
    </row>
    <row r="624" spans="1:39" ht="15.5" outlineLevel="1">
      <c r="A624" s="528"/>
      <c r="B624" s="315"/>
      <c r="C624" s="305"/>
      <c r="D624" s="291"/>
      <c r="E624" s="291"/>
      <c r="F624" s="291"/>
      <c r="G624" s="291"/>
      <c r="H624" s="291"/>
      <c r="I624" s="291"/>
      <c r="J624" s="291"/>
      <c r="K624" s="291"/>
      <c r="L624" s="291"/>
      <c r="M624" s="291"/>
      <c r="N624" s="291"/>
      <c r="O624" s="291"/>
      <c r="P624" s="291"/>
      <c r="Q624" s="291"/>
      <c r="R624" s="291"/>
      <c r="S624" s="291"/>
      <c r="T624" s="291"/>
      <c r="U624" s="291"/>
      <c r="V624" s="291"/>
      <c r="W624" s="291"/>
      <c r="X624" s="291"/>
      <c r="Y624" s="422"/>
      <c r="Z624" s="422"/>
      <c r="AA624" s="412"/>
      <c r="AB624" s="412"/>
      <c r="AC624" s="412"/>
      <c r="AD624" s="412"/>
      <c r="AE624" s="412"/>
      <c r="AF624" s="412"/>
      <c r="AG624" s="412"/>
      <c r="AH624" s="412"/>
      <c r="AI624" s="412"/>
      <c r="AJ624" s="412"/>
      <c r="AK624" s="412"/>
      <c r="AL624" s="412"/>
      <c r="AM624" s="306"/>
    </row>
    <row r="625" spans="1:40" ht="31" outlineLevel="1">
      <c r="A625" s="528">
        <v>13</v>
      </c>
      <c r="B625" s="428" t="s">
        <v>106</v>
      </c>
      <c r="C625" s="291" t="s">
        <v>25</v>
      </c>
      <c r="D625" s="295"/>
      <c r="E625" s="295"/>
      <c r="F625" s="295"/>
      <c r="G625" s="295"/>
      <c r="H625" s="295"/>
      <c r="I625" s="295"/>
      <c r="J625" s="295"/>
      <c r="K625" s="295"/>
      <c r="L625" s="295"/>
      <c r="M625" s="295"/>
      <c r="N625" s="295">
        <v>12</v>
      </c>
      <c r="O625" s="295"/>
      <c r="P625" s="295"/>
      <c r="Q625" s="295"/>
      <c r="R625" s="295"/>
      <c r="S625" s="295"/>
      <c r="T625" s="295"/>
      <c r="U625" s="295"/>
      <c r="V625" s="295"/>
      <c r="W625" s="295"/>
      <c r="X625" s="295"/>
      <c r="Y625" s="410"/>
      <c r="Z625" s="410"/>
      <c r="AA625" s="410"/>
      <c r="AB625" s="410"/>
      <c r="AC625" s="410"/>
      <c r="AD625" s="410"/>
      <c r="AE625" s="410"/>
      <c r="AF625" s="415"/>
      <c r="AG625" s="415"/>
      <c r="AH625" s="415"/>
      <c r="AI625" s="415"/>
      <c r="AJ625" s="415"/>
      <c r="AK625" s="415"/>
      <c r="AL625" s="415"/>
      <c r="AM625" s="296">
        <f>SUM(Y625:AL625)</f>
        <v>0</v>
      </c>
    </row>
    <row r="626" spans="1:40" ht="15.5" outlineLevel="1">
      <c r="A626" s="528"/>
      <c r="B626" s="294" t="s">
        <v>310</v>
      </c>
      <c r="C626" s="291" t="s">
        <v>163</v>
      </c>
      <c r="D626" s="295" t="s">
        <v>718</v>
      </c>
      <c r="E626" s="295"/>
      <c r="F626" s="295"/>
      <c r="G626" s="295"/>
      <c r="H626" s="295"/>
      <c r="I626" s="295"/>
      <c r="J626" s="295"/>
      <c r="K626" s="295"/>
      <c r="L626" s="295"/>
      <c r="M626" s="295"/>
      <c r="N626" s="295">
        <f>N625</f>
        <v>12</v>
      </c>
      <c r="O626" s="295" t="s">
        <v>718</v>
      </c>
      <c r="P626" s="295"/>
      <c r="Q626" s="295"/>
      <c r="R626" s="295"/>
      <c r="S626" s="295"/>
      <c r="T626" s="295"/>
      <c r="U626" s="295"/>
      <c r="V626" s="295"/>
      <c r="W626" s="295"/>
      <c r="X626" s="295"/>
      <c r="Y626" s="411">
        <f t="shared" ref="Y626:AE626" si="1537">Y625</f>
        <v>0</v>
      </c>
      <c r="Z626" s="411">
        <f t="shared" si="1537"/>
        <v>0</v>
      </c>
      <c r="AA626" s="411">
        <f t="shared" si="1537"/>
        <v>0</v>
      </c>
      <c r="AB626" s="411">
        <f t="shared" si="1537"/>
        <v>0</v>
      </c>
      <c r="AC626" s="411">
        <f t="shared" si="1537"/>
        <v>0</v>
      </c>
      <c r="AD626" s="411">
        <f t="shared" si="1537"/>
        <v>0</v>
      </c>
      <c r="AE626" s="411">
        <f t="shared" si="1537"/>
        <v>0</v>
      </c>
      <c r="AF626" s="411">
        <f t="shared" ref="AF626" si="1538">AF625</f>
        <v>0</v>
      </c>
      <c r="AG626" s="411">
        <f t="shared" ref="AG626" si="1539">AG625</f>
        <v>0</v>
      </c>
      <c r="AH626" s="411">
        <f t="shared" ref="AH626" si="1540">AH625</f>
        <v>0</v>
      </c>
      <c r="AI626" s="411">
        <f t="shared" ref="AI626" si="1541">AI625</f>
        <v>0</v>
      </c>
      <c r="AJ626" s="411">
        <f t="shared" ref="AJ626" si="1542">AJ625</f>
        <v>0</v>
      </c>
      <c r="AK626" s="411">
        <f t="shared" ref="AK626" si="1543">AK625</f>
        <v>0</v>
      </c>
      <c r="AL626" s="411">
        <f t="shared" ref="AL626" si="1544">AL625</f>
        <v>0</v>
      </c>
      <c r="AM626" s="306"/>
    </row>
    <row r="627" spans="1:40" ht="15.5" outlineLevel="1">
      <c r="A627" s="528"/>
      <c r="B627" s="315"/>
      <c r="C627" s="305"/>
      <c r="D627" s="291"/>
      <c r="E627" s="291"/>
      <c r="F627" s="291"/>
      <c r="G627" s="291"/>
      <c r="H627" s="291"/>
      <c r="I627" s="291"/>
      <c r="J627" s="291"/>
      <c r="K627" s="291"/>
      <c r="L627" s="291"/>
      <c r="M627" s="291"/>
      <c r="N627" s="291"/>
      <c r="O627" s="291"/>
      <c r="P627" s="291"/>
      <c r="Q627" s="291"/>
      <c r="R627" s="291"/>
      <c r="S627" s="291"/>
      <c r="T627" s="291"/>
      <c r="U627" s="291"/>
      <c r="V627" s="291"/>
      <c r="W627" s="291"/>
      <c r="X627" s="291"/>
      <c r="Y627" s="412"/>
      <c r="Z627" s="412"/>
      <c r="AA627" s="412"/>
      <c r="AB627" s="412"/>
      <c r="AC627" s="412"/>
      <c r="AD627" s="412"/>
      <c r="AE627" s="412"/>
      <c r="AF627" s="412"/>
      <c r="AG627" s="412"/>
      <c r="AH627" s="412"/>
      <c r="AI627" s="412"/>
      <c r="AJ627" s="412"/>
      <c r="AK627" s="412"/>
      <c r="AL627" s="412"/>
      <c r="AM627" s="306"/>
    </row>
    <row r="628" spans="1:40" ht="15.5" outlineLevel="1">
      <c r="A628" s="528"/>
      <c r="B628" s="288" t="s">
        <v>107</v>
      </c>
      <c r="C628" s="289"/>
      <c r="D628" s="290"/>
      <c r="E628" s="290"/>
      <c r="F628" s="290"/>
      <c r="G628" s="290"/>
      <c r="H628" s="290"/>
      <c r="I628" s="290"/>
      <c r="J628" s="290"/>
      <c r="K628" s="290"/>
      <c r="L628" s="290"/>
      <c r="M628" s="290"/>
      <c r="N628" s="290"/>
      <c r="O628" s="290"/>
      <c r="P628" s="289"/>
      <c r="Q628" s="289"/>
      <c r="R628" s="289"/>
      <c r="S628" s="289"/>
      <c r="T628" s="289"/>
      <c r="U628" s="289"/>
      <c r="V628" s="289"/>
      <c r="W628" s="289"/>
      <c r="X628" s="289"/>
      <c r="Y628" s="414"/>
      <c r="Z628" s="414"/>
      <c r="AA628" s="414"/>
      <c r="AB628" s="414"/>
      <c r="AC628" s="414"/>
      <c r="AD628" s="414"/>
      <c r="AE628" s="414"/>
      <c r="AF628" s="414"/>
      <c r="AG628" s="414"/>
      <c r="AH628" s="414"/>
      <c r="AI628" s="414"/>
      <c r="AJ628" s="414"/>
      <c r="AK628" s="414"/>
      <c r="AL628" s="414"/>
      <c r="AM628" s="292"/>
    </row>
    <row r="629" spans="1:40" ht="15.5" outlineLevel="1">
      <c r="A629" s="528">
        <v>14</v>
      </c>
      <c r="B629" s="315" t="s">
        <v>108</v>
      </c>
      <c r="C629" s="291" t="s">
        <v>25</v>
      </c>
      <c r="D629" s="295" t="s">
        <v>718</v>
      </c>
      <c r="E629" s="295"/>
      <c r="F629" s="295"/>
      <c r="G629" s="295"/>
      <c r="H629" s="295"/>
      <c r="I629" s="295"/>
      <c r="J629" s="295"/>
      <c r="K629" s="295"/>
      <c r="L629" s="295"/>
      <c r="M629" s="295"/>
      <c r="N629" s="295">
        <v>12</v>
      </c>
      <c r="O629" s="295" t="s">
        <v>718</v>
      </c>
      <c r="P629" s="295"/>
      <c r="Q629" s="295"/>
      <c r="R629" s="295"/>
      <c r="S629" s="295"/>
      <c r="T629" s="295"/>
      <c r="U629" s="295"/>
      <c r="V629" s="295"/>
      <c r="W629" s="295"/>
      <c r="X629" s="295"/>
      <c r="Y629" s="410"/>
      <c r="Z629" s="410"/>
      <c r="AA629" s="410"/>
      <c r="AB629" s="410"/>
      <c r="AC629" s="410"/>
      <c r="AD629" s="410"/>
      <c r="AE629" s="410"/>
      <c r="AF629" s="410"/>
      <c r="AG629" s="410"/>
      <c r="AH629" s="410"/>
      <c r="AI629" s="410"/>
      <c r="AJ629" s="410"/>
      <c r="AK629" s="410"/>
      <c r="AL629" s="410"/>
      <c r="AM629" s="296">
        <f>SUM(Y629:AL629)</f>
        <v>0</v>
      </c>
    </row>
    <row r="630" spans="1:40" ht="15.5" outlineLevel="1">
      <c r="A630" s="528"/>
      <c r="B630" s="294" t="s">
        <v>310</v>
      </c>
      <c r="C630" s="291" t="s">
        <v>163</v>
      </c>
      <c r="D630" s="295" t="s">
        <v>718</v>
      </c>
      <c r="E630" s="295"/>
      <c r="F630" s="295"/>
      <c r="G630" s="295"/>
      <c r="H630" s="295"/>
      <c r="I630" s="295"/>
      <c r="J630" s="295"/>
      <c r="K630" s="295"/>
      <c r="L630" s="295"/>
      <c r="M630" s="295"/>
      <c r="N630" s="295">
        <f>N629</f>
        <v>12</v>
      </c>
      <c r="O630" s="295" t="s">
        <v>718</v>
      </c>
      <c r="P630" s="295"/>
      <c r="Q630" s="295"/>
      <c r="R630" s="295"/>
      <c r="S630" s="295"/>
      <c r="T630" s="295"/>
      <c r="U630" s="295"/>
      <c r="V630" s="295"/>
      <c r="W630" s="295"/>
      <c r="X630" s="295"/>
      <c r="Y630" s="411">
        <f t="shared" ref="Y630:AF630" si="1545">Y629</f>
        <v>0</v>
      </c>
      <c r="Z630" s="411">
        <f t="shared" si="1545"/>
        <v>0</v>
      </c>
      <c r="AA630" s="411">
        <f t="shared" si="1545"/>
        <v>0</v>
      </c>
      <c r="AB630" s="411">
        <f t="shared" si="1545"/>
        <v>0</v>
      </c>
      <c r="AC630" s="411">
        <f t="shared" si="1545"/>
        <v>0</v>
      </c>
      <c r="AD630" s="411">
        <f t="shared" si="1545"/>
        <v>0</v>
      </c>
      <c r="AE630" s="411">
        <f t="shared" si="1545"/>
        <v>0</v>
      </c>
      <c r="AF630" s="411">
        <f t="shared" si="1545"/>
        <v>0</v>
      </c>
      <c r="AG630" s="411">
        <f t="shared" ref="AG630" si="1546">AG629</f>
        <v>0</v>
      </c>
      <c r="AH630" s="411">
        <f t="shared" ref="AH630" si="1547">AH629</f>
        <v>0</v>
      </c>
      <c r="AI630" s="411">
        <f t="shared" ref="AI630" si="1548">AI629</f>
        <v>0</v>
      </c>
      <c r="AJ630" s="411">
        <f t="shared" ref="AJ630" si="1549">AJ629</f>
        <v>0</v>
      </c>
      <c r="AK630" s="411">
        <f t="shared" ref="AK630" si="1550">AK629</f>
        <v>0</v>
      </c>
      <c r="AL630" s="411">
        <f t="shared" ref="AL630" si="1551">AL629</f>
        <v>0</v>
      </c>
      <c r="AM630" s="512"/>
      <c r="AN630" s="626"/>
    </row>
    <row r="631" spans="1:40" ht="15.5" outlineLevel="1">
      <c r="A631" s="528"/>
      <c r="B631" s="315"/>
      <c r="C631" s="305"/>
      <c r="D631" s="291"/>
      <c r="E631" s="291"/>
      <c r="F631" s="291"/>
      <c r="G631" s="291"/>
      <c r="H631" s="291"/>
      <c r="I631" s="291"/>
      <c r="J631" s="291"/>
      <c r="K631" s="291"/>
      <c r="L631" s="291"/>
      <c r="M631" s="291"/>
      <c r="N631" s="468"/>
      <c r="O631" s="291"/>
      <c r="P631" s="291"/>
      <c r="Q631" s="291"/>
      <c r="R631" s="291"/>
      <c r="S631" s="291"/>
      <c r="T631" s="291"/>
      <c r="U631" s="291"/>
      <c r="V631" s="291"/>
      <c r="W631" s="291"/>
      <c r="X631" s="291"/>
      <c r="Y631" s="412"/>
      <c r="Z631" s="412"/>
      <c r="AA631" s="412"/>
      <c r="AB631" s="412"/>
      <c r="AC631" s="412"/>
      <c r="AD631" s="412"/>
      <c r="AE631" s="412"/>
      <c r="AF631" s="412"/>
      <c r="AG631" s="412"/>
      <c r="AH631" s="412"/>
      <c r="AI631" s="412"/>
      <c r="AJ631" s="412"/>
      <c r="AK631" s="412"/>
      <c r="AL631" s="412"/>
      <c r="AM631" s="301"/>
      <c r="AN631" s="626"/>
    </row>
    <row r="632" spans="1:40" s="309" customFormat="1" ht="15.5" outlineLevel="1">
      <c r="A632" s="528"/>
      <c r="B632" s="288" t="s">
        <v>489</v>
      </c>
      <c r="C632" s="291"/>
      <c r="D632" s="291"/>
      <c r="E632" s="291"/>
      <c r="F632" s="291"/>
      <c r="G632" s="291"/>
      <c r="H632" s="291"/>
      <c r="I632" s="291"/>
      <c r="J632" s="291"/>
      <c r="K632" s="291"/>
      <c r="L632" s="291"/>
      <c r="M632" s="291"/>
      <c r="N632" s="291"/>
      <c r="O632" s="291"/>
      <c r="P632" s="291"/>
      <c r="Q632" s="291"/>
      <c r="R632" s="291"/>
      <c r="S632" s="291"/>
      <c r="T632" s="291"/>
      <c r="U632" s="291"/>
      <c r="V632" s="291"/>
      <c r="W632" s="291"/>
      <c r="X632" s="291"/>
      <c r="Y632" s="412"/>
      <c r="Z632" s="412"/>
      <c r="AA632" s="412"/>
      <c r="AB632" s="412"/>
      <c r="AC632" s="412"/>
      <c r="AD632" s="412"/>
      <c r="AE632" s="416"/>
      <c r="AF632" s="416"/>
      <c r="AG632" s="416"/>
      <c r="AH632" s="416"/>
      <c r="AI632" s="416"/>
      <c r="AJ632" s="416"/>
      <c r="AK632" s="416"/>
      <c r="AL632" s="416"/>
      <c r="AM632" s="513"/>
      <c r="AN632" s="627"/>
    </row>
    <row r="633" spans="1:40" ht="15.5" outlineLevel="1">
      <c r="A633" s="528">
        <v>15</v>
      </c>
      <c r="B633" s="294" t="s">
        <v>494</v>
      </c>
      <c r="C633" s="291" t="s">
        <v>25</v>
      </c>
      <c r="D633" s="295" t="s">
        <v>718</v>
      </c>
      <c r="E633" s="295"/>
      <c r="F633" s="295"/>
      <c r="G633" s="295"/>
      <c r="H633" s="295"/>
      <c r="I633" s="295"/>
      <c r="J633" s="295"/>
      <c r="K633" s="295"/>
      <c r="L633" s="295"/>
      <c r="M633" s="295"/>
      <c r="N633" s="295">
        <v>0</v>
      </c>
      <c r="O633" s="295" t="s">
        <v>718</v>
      </c>
      <c r="P633" s="295"/>
      <c r="Q633" s="295"/>
      <c r="R633" s="295"/>
      <c r="S633" s="295"/>
      <c r="T633" s="295"/>
      <c r="U633" s="295"/>
      <c r="V633" s="295"/>
      <c r="W633" s="295"/>
      <c r="X633" s="295"/>
      <c r="Y633" s="410"/>
      <c r="Z633" s="410"/>
      <c r="AA633" s="410"/>
      <c r="AB633" s="410"/>
      <c r="AC633" s="410"/>
      <c r="AD633" s="410"/>
      <c r="AE633" s="410"/>
      <c r="AF633" s="410"/>
      <c r="AG633" s="410"/>
      <c r="AH633" s="410"/>
      <c r="AI633" s="410"/>
      <c r="AJ633" s="410"/>
      <c r="AK633" s="410"/>
      <c r="AL633" s="410"/>
      <c r="AM633" s="296">
        <f>SUM(Y633:AL633)</f>
        <v>0</v>
      </c>
    </row>
    <row r="634" spans="1:40" ht="15.5" outlineLevel="1">
      <c r="A634" s="528"/>
      <c r="B634" s="294" t="s">
        <v>310</v>
      </c>
      <c r="C634" s="291" t="s">
        <v>163</v>
      </c>
      <c r="D634" s="295" t="s">
        <v>718</v>
      </c>
      <c r="E634" s="295"/>
      <c r="F634" s="295"/>
      <c r="G634" s="295"/>
      <c r="H634" s="295"/>
      <c r="I634" s="295"/>
      <c r="J634" s="295"/>
      <c r="K634" s="295"/>
      <c r="L634" s="295"/>
      <c r="M634" s="295"/>
      <c r="N634" s="295">
        <f>N633</f>
        <v>0</v>
      </c>
      <c r="O634" s="295" t="s">
        <v>718</v>
      </c>
      <c r="P634" s="295"/>
      <c r="Q634" s="295"/>
      <c r="R634" s="295"/>
      <c r="S634" s="295"/>
      <c r="T634" s="295"/>
      <c r="U634" s="295"/>
      <c r="V634" s="295"/>
      <c r="W634" s="295"/>
      <c r="X634" s="295"/>
      <c r="Y634" s="411">
        <f t="shared" ref="Y634:AF634" si="1552">Y633</f>
        <v>0</v>
      </c>
      <c r="Z634" s="411">
        <f t="shared" si="1552"/>
        <v>0</v>
      </c>
      <c r="AA634" s="411">
        <f t="shared" si="1552"/>
        <v>0</v>
      </c>
      <c r="AB634" s="411">
        <f t="shared" si="1552"/>
        <v>0</v>
      </c>
      <c r="AC634" s="411">
        <f t="shared" si="1552"/>
        <v>0</v>
      </c>
      <c r="AD634" s="411">
        <f t="shared" si="1552"/>
        <v>0</v>
      </c>
      <c r="AE634" s="411">
        <f t="shared" si="1552"/>
        <v>0</v>
      </c>
      <c r="AF634" s="411">
        <f t="shared" si="1552"/>
        <v>0</v>
      </c>
      <c r="AG634" s="411">
        <f t="shared" ref="AG634:AL634" si="1553">AG633</f>
        <v>0</v>
      </c>
      <c r="AH634" s="411">
        <f t="shared" si="1553"/>
        <v>0</v>
      </c>
      <c r="AI634" s="411">
        <f t="shared" si="1553"/>
        <v>0</v>
      </c>
      <c r="AJ634" s="411">
        <f t="shared" si="1553"/>
        <v>0</v>
      </c>
      <c r="AK634" s="411">
        <f t="shared" si="1553"/>
        <v>0</v>
      </c>
      <c r="AL634" s="411">
        <f t="shared" si="1553"/>
        <v>0</v>
      </c>
      <c r="AM634" s="297"/>
    </row>
    <row r="635" spans="1:40" ht="15.5" outlineLevel="1">
      <c r="A635" s="528"/>
      <c r="B635" s="315"/>
      <c r="C635" s="305"/>
      <c r="D635" s="291"/>
      <c r="E635" s="291"/>
      <c r="F635" s="291"/>
      <c r="G635" s="291"/>
      <c r="H635" s="291"/>
      <c r="I635" s="291"/>
      <c r="J635" s="291"/>
      <c r="K635" s="291"/>
      <c r="L635" s="291"/>
      <c r="M635" s="291"/>
      <c r="N635" s="291"/>
      <c r="O635" s="291"/>
      <c r="P635" s="291"/>
      <c r="Q635" s="291"/>
      <c r="R635" s="291"/>
      <c r="S635" s="291"/>
      <c r="T635" s="291"/>
      <c r="U635" s="291"/>
      <c r="V635" s="291"/>
      <c r="W635" s="291"/>
      <c r="X635" s="291"/>
      <c r="Y635" s="412"/>
      <c r="Z635" s="412"/>
      <c r="AA635" s="412"/>
      <c r="AB635" s="412"/>
      <c r="AC635" s="412"/>
      <c r="AD635" s="412"/>
      <c r="AE635" s="412"/>
      <c r="AF635" s="412"/>
      <c r="AG635" s="412"/>
      <c r="AH635" s="412"/>
      <c r="AI635" s="412"/>
      <c r="AJ635" s="412"/>
      <c r="AK635" s="412"/>
      <c r="AL635" s="412"/>
      <c r="AM635" s="306"/>
    </row>
    <row r="636" spans="1:40" s="283" customFormat="1" ht="15.5" outlineLevel="1">
      <c r="A636" s="528">
        <v>16</v>
      </c>
      <c r="B636" s="324" t="s">
        <v>490</v>
      </c>
      <c r="C636" s="291" t="s">
        <v>25</v>
      </c>
      <c r="D636" s="295" t="s">
        <v>718</v>
      </c>
      <c r="E636" s="295"/>
      <c r="F636" s="295"/>
      <c r="G636" s="295"/>
      <c r="H636" s="295"/>
      <c r="I636" s="295"/>
      <c r="J636" s="295"/>
      <c r="K636" s="295"/>
      <c r="L636" s="295"/>
      <c r="M636" s="295"/>
      <c r="N636" s="295">
        <v>0</v>
      </c>
      <c r="O636" s="295" t="s">
        <v>718</v>
      </c>
      <c r="P636" s="295"/>
      <c r="Q636" s="295"/>
      <c r="R636" s="295"/>
      <c r="S636" s="295"/>
      <c r="T636" s="295"/>
      <c r="U636" s="295"/>
      <c r="V636" s="295"/>
      <c r="W636" s="295"/>
      <c r="X636" s="295"/>
      <c r="Y636" s="410"/>
      <c r="Z636" s="410"/>
      <c r="AA636" s="410"/>
      <c r="AB636" s="410"/>
      <c r="AC636" s="410"/>
      <c r="AD636" s="410"/>
      <c r="AE636" s="410"/>
      <c r="AF636" s="410"/>
      <c r="AG636" s="410"/>
      <c r="AH636" s="410"/>
      <c r="AI636" s="410"/>
      <c r="AJ636" s="410"/>
      <c r="AK636" s="410"/>
      <c r="AL636" s="410"/>
      <c r="AM636" s="296">
        <f>SUM(Y636:AL636)</f>
        <v>0</v>
      </c>
    </row>
    <row r="637" spans="1:40" s="283" customFormat="1" ht="15.5" outlineLevel="1">
      <c r="A637" s="528"/>
      <c r="B637" s="294" t="s">
        <v>310</v>
      </c>
      <c r="C637" s="291" t="s">
        <v>163</v>
      </c>
      <c r="D637" s="295" t="s">
        <v>718</v>
      </c>
      <c r="E637" s="295"/>
      <c r="F637" s="295"/>
      <c r="G637" s="295"/>
      <c r="H637" s="295"/>
      <c r="I637" s="295"/>
      <c r="J637" s="295"/>
      <c r="K637" s="295"/>
      <c r="L637" s="295"/>
      <c r="M637" s="295"/>
      <c r="N637" s="295">
        <f>N636</f>
        <v>0</v>
      </c>
      <c r="O637" s="295" t="s">
        <v>718</v>
      </c>
      <c r="P637" s="295"/>
      <c r="Q637" s="295"/>
      <c r="R637" s="295"/>
      <c r="S637" s="295"/>
      <c r="T637" s="295"/>
      <c r="U637" s="295"/>
      <c r="V637" s="295"/>
      <c r="W637" s="295"/>
      <c r="X637" s="295"/>
      <c r="Y637" s="411">
        <f t="shared" ref="Y637:AF637" si="1554">Y636</f>
        <v>0</v>
      </c>
      <c r="Z637" s="411">
        <f t="shared" si="1554"/>
        <v>0</v>
      </c>
      <c r="AA637" s="411">
        <f t="shared" si="1554"/>
        <v>0</v>
      </c>
      <c r="AB637" s="411">
        <f t="shared" si="1554"/>
        <v>0</v>
      </c>
      <c r="AC637" s="411">
        <f t="shared" si="1554"/>
        <v>0</v>
      </c>
      <c r="AD637" s="411">
        <f t="shared" si="1554"/>
        <v>0</v>
      </c>
      <c r="AE637" s="411">
        <f t="shared" si="1554"/>
        <v>0</v>
      </c>
      <c r="AF637" s="411">
        <f t="shared" si="1554"/>
        <v>0</v>
      </c>
      <c r="AG637" s="411">
        <f t="shared" ref="AG637:AL637" si="1555">AG636</f>
        <v>0</v>
      </c>
      <c r="AH637" s="411">
        <f t="shared" si="1555"/>
        <v>0</v>
      </c>
      <c r="AI637" s="411">
        <f t="shared" si="1555"/>
        <v>0</v>
      </c>
      <c r="AJ637" s="411">
        <f t="shared" si="1555"/>
        <v>0</v>
      </c>
      <c r="AK637" s="411">
        <f t="shared" si="1555"/>
        <v>0</v>
      </c>
      <c r="AL637" s="411">
        <f t="shared" si="1555"/>
        <v>0</v>
      </c>
      <c r="AM637" s="297"/>
    </row>
    <row r="638" spans="1:40" s="283" customFormat="1" ht="15.5" outlineLevel="1">
      <c r="A638" s="528"/>
      <c r="B638" s="324"/>
      <c r="C638" s="291"/>
      <c r="D638" s="291"/>
      <c r="E638" s="291"/>
      <c r="F638" s="291"/>
      <c r="G638" s="291"/>
      <c r="H638" s="291"/>
      <c r="I638" s="291"/>
      <c r="J638" s="291"/>
      <c r="K638" s="291"/>
      <c r="L638" s="291"/>
      <c r="M638" s="291"/>
      <c r="N638" s="291"/>
      <c r="O638" s="291"/>
      <c r="P638" s="291"/>
      <c r="Q638" s="291"/>
      <c r="R638" s="291"/>
      <c r="S638" s="291"/>
      <c r="T638" s="291"/>
      <c r="U638" s="291"/>
      <c r="V638" s="291"/>
      <c r="W638" s="291"/>
      <c r="X638" s="291"/>
      <c r="Y638" s="412"/>
      <c r="Z638" s="412"/>
      <c r="AA638" s="412"/>
      <c r="AB638" s="412"/>
      <c r="AC638" s="412"/>
      <c r="AD638" s="412"/>
      <c r="AE638" s="416"/>
      <c r="AF638" s="416"/>
      <c r="AG638" s="416"/>
      <c r="AH638" s="416"/>
      <c r="AI638" s="416"/>
      <c r="AJ638" s="416"/>
      <c r="AK638" s="416"/>
      <c r="AL638" s="416"/>
      <c r="AM638" s="313"/>
    </row>
    <row r="639" spans="1:40" ht="15.5" outlineLevel="1">
      <c r="A639" s="528"/>
      <c r="B639" s="515" t="s">
        <v>495</v>
      </c>
      <c r="C639" s="320"/>
      <c r="D639" s="290"/>
      <c r="E639" s="289"/>
      <c r="F639" s="289"/>
      <c r="G639" s="289"/>
      <c r="H639" s="289"/>
      <c r="I639" s="289"/>
      <c r="J639" s="289"/>
      <c r="K639" s="289"/>
      <c r="L639" s="289"/>
      <c r="M639" s="289"/>
      <c r="N639" s="290"/>
      <c r="O639" s="289"/>
      <c r="P639" s="289"/>
      <c r="Q639" s="289"/>
      <c r="R639" s="289"/>
      <c r="S639" s="289"/>
      <c r="T639" s="289"/>
      <c r="U639" s="289"/>
      <c r="V639" s="289"/>
      <c r="W639" s="289"/>
      <c r="X639" s="289"/>
      <c r="Y639" s="414"/>
      <c r="Z639" s="414"/>
      <c r="AA639" s="414"/>
      <c r="AB639" s="414"/>
      <c r="AC639" s="414"/>
      <c r="AD639" s="414"/>
      <c r="AE639" s="414"/>
      <c r="AF639" s="414"/>
      <c r="AG639" s="414"/>
      <c r="AH639" s="414"/>
      <c r="AI639" s="414"/>
      <c r="AJ639" s="414"/>
      <c r="AK639" s="414"/>
      <c r="AL639" s="414"/>
      <c r="AM639" s="292"/>
    </row>
    <row r="640" spans="1:40" ht="15.5" outlineLevel="1">
      <c r="A640" s="528">
        <v>17</v>
      </c>
      <c r="B640" s="428" t="s">
        <v>112</v>
      </c>
      <c r="C640" s="291" t="s">
        <v>25</v>
      </c>
      <c r="D640" s="295" t="s">
        <v>718</v>
      </c>
      <c r="E640" s="295"/>
      <c r="F640" s="295"/>
      <c r="G640" s="295"/>
      <c r="H640" s="295"/>
      <c r="I640" s="295"/>
      <c r="J640" s="295"/>
      <c r="K640" s="295"/>
      <c r="L640" s="295"/>
      <c r="M640" s="295"/>
      <c r="N640" s="295">
        <v>12</v>
      </c>
      <c r="O640" s="295" t="s">
        <v>718</v>
      </c>
      <c r="P640" s="295"/>
      <c r="Q640" s="295"/>
      <c r="R640" s="295"/>
      <c r="S640" s="295"/>
      <c r="T640" s="295"/>
      <c r="U640" s="295"/>
      <c r="V640" s="295"/>
      <c r="W640" s="295"/>
      <c r="X640" s="295"/>
      <c r="Y640" s="410"/>
      <c r="Z640" s="410"/>
      <c r="AA640" s="410"/>
      <c r="AB640" s="410"/>
      <c r="AC640" s="410"/>
      <c r="AD640" s="410"/>
      <c r="AE640" s="410"/>
      <c r="AF640" s="410"/>
      <c r="AG640" s="415"/>
      <c r="AH640" s="415"/>
      <c r="AI640" s="415"/>
      <c r="AJ640" s="415"/>
      <c r="AK640" s="415"/>
      <c r="AL640" s="415"/>
      <c r="AM640" s="296">
        <f>SUM(Y640:AL640)</f>
        <v>0</v>
      </c>
    </row>
    <row r="641" spans="1:39" ht="15.5" outlineLevel="1">
      <c r="A641" s="528"/>
      <c r="B641" s="294" t="s">
        <v>310</v>
      </c>
      <c r="C641" s="291" t="s">
        <v>163</v>
      </c>
      <c r="D641" s="295" t="s">
        <v>718</v>
      </c>
      <c r="E641" s="295"/>
      <c r="F641" s="295"/>
      <c r="G641" s="295"/>
      <c r="H641" s="295"/>
      <c r="I641" s="295"/>
      <c r="J641" s="295"/>
      <c r="K641" s="295"/>
      <c r="L641" s="295"/>
      <c r="M641" s="295"/>
      <c r="N641" s="295">
        <f>N640</f>
        <v>12</v>
      </c>
      <c r="O641" s="295" t="s">
        <v>718</v>
      </c>
      <c r="P641" s="295"/>
      <c r="Q641" s="295"/>
      <c r="R641" s="295"/>
      <c r="S641" s="295"/>
      <c r="T641" s="295"/>
      <c r="U641" s="295"/>
      <c r="V641" s="295"/>
      <c r="W641" s="295"/>
      <c r="X641" s="295"/>
      <c r="Y641" s="411">
        <f t="shared" ref="Y641:AF641" si="1556">Y640</f>
        <v>0</v>
      </c>
      <c r="Z641" s="411">
        <f t="shared" si="1556"/>
        <v>0</v>
      </c>
      <c r="AA641" s="411">
        <f t="shared" si="1556"/>
        <v>0</v>
      </c>
      <c r="AB641" s="411">
        <f t="shared" si="1556"/>
        <v>0</v>
      </c>
      <c r="AC641" s="411">
        <f t="shared" si="1556"/>
        <v>0</v>
      </c>
      <c r="AD641" s="411">
        <f t="shared" si="1556"/>
        <v>0</v>
      </c>
      <c r="AE641" s="411">
        <f t="shared" si="1556"/>
        <v>0</v>
      </c>
      <c r="AF641" s="411">
        <f t="shared" si="1556"/>
        <v>0</v>
      </c>
      <c r="AG641" s="411">
        <f t="shared" ref="AG641:AL641" si="1557">AG640</f>
        <v>0</v>
      </c>
      <c r="AH641" s="411">
        <f t="shared" si="1557"/>
        <v>0</v>
      </c>
      <c r="AI641" s="411">
        <f t="shared" si="1557"/>
        <v>0</v>
      </c>
      <c r="AJ641" s="411">
        <f t="shared" si="1557"/>
        <v>0</v>
      </c>
      <c r="AK641" s="411">
        <f t="shared" si="1557"/>
        <v>0</v>
      </c>
      <c r="AL641" s="411">
        <f t="shared" si="1557"/>
        <v>0</v>
      </c>
      <c r="AM641" s="306"/>
    </row>
    <row r="642" spans="1:39" ht="15.5" outlineLevel="1">
      <c r="A642" s="528"/>
      <c r="B642" s="294"/>
      <c r="C642" s="291"/>
      <c r="D642" s="291"/>
      <c r="E642" s="291"/>
      <c r="F642" s="291"/>
      <c r="G642" s="291"/>
      <c r="H642" s="291"/>
      <c r="I642" s="291"/>
      <c r="J642" s="291"/>
      <c r="K642" s="291"/>
      <c r="L642" s="291"/>
      <c r="M642" s="291"/>
      <c r="N642" s="291"/>
      <c r="O642" s="291"/>
      <c r="P642" s="291"/>
      <c r="Q642" s="291"/>
      <c r="R642" s="291"/>
      <c r="S642" s="291"/>
      <c r="T642" s="291"/>
      <c r="U642" s="291"/>
      <c r="V642" s="291"/>
      <c r="W642" s="291"/>
      <c r="X642" s="291"/>
      <c r="Y642" s="422"/>
      <c r="Z642" s="425"/>
      <c r="AA642" s="425"/>
      <c r="AB642" s="425"/>
      <c r="AC642" s="425"/>
      <c r="AD642" s="425"/>
      <c r="AE642" s="425"/>
      <c r="AF642" s="425"/>
      <c r="AG642" s="425"/>
      <c r="AH642" s="425"/>
      <c r="AI642" s="425"/>
      <c r="AJ642" s="425"/>
      <c r="AK642" s="425"/>
      <c r="AL642" s="425"/>
      <c r="AM642" s="306"/>
    </row>
    <row r="643" spans="1:39" ht="15.5" outlineLevel="1">
      <c r="A643" s="528">
        <v>18</v>
      </c>
      <c r="B643" s="428" t="s">
        <v>109</v>
      </c>
      <c r="C643" s="291" t="s">
        <v>25</v>
      </c>
      <c r="D643" s="295" t="s">
        <v>718</v>
      </c>
      <c r="E643" s="295"/>
      <c r="F643" s="295"/>
      <c r="G643" s="295"/>
      <c r="H643" s="295"/>
      <c r="I643" s="295"/>
      <c r="J643" s="295"/>
      <c r="K643" s="295"/>
      <c r="L643" s="295"/>
      <c r="M643" s="295"/>
      <c r="N643" s="295">
        <v>12</v>
      </c>
      <c r="O643" s="295" t="s">
        <v>718</v>
      </c>
      <c r="P643" s="295"/>
      <c r="Q643" s="295"/>
      <c r="R643" s="295"/>
      <c r="S643" s="295"/>
      <c r="T643" s="295"/>
      <c r="U643" s="295"/>
      <c r="V643" s="295"/>
      <c r="W643" s="295"/>
      <c r="X643" s="295"/>
      <c r="Y643" s="426"/>
      <c r="Z643" s="410"/>
      <c r="AA643" s="410"/>
      <c r="AB643" s="410"/>
      <c r="AC643" s="410"/>
      <c r="AD643" s="410"/>
      <c r="AE643" s="410"/>
      <c r="AF643" s="415"/>
      <c r="AG643" s="415"/>
      <c r="AH643" s="415"/>
      <c r="AI643" s="415"/>
      <c r="AJ643" s="415"/>
      <c r="AK643" s="415"/>
      <c r="AL643" s="415"/>
      <c r="AM643" s="296">
        <f>SUM(Y643:AL643)</f>
        <v>0</v>
      </c>
    </row>
    <row r="644" spans="1:39" ht="15.5" outlineLevel="1">
      <c r="A644" s="528"/>
      <c r="B644" s="294" t="s">
        <v>310</v>
      </c>
      <c r="C644" s="291" t="s">
        <v>163</v>
      </c>
      <c r="D644" s="295" t="s">
        <v>718</v>
      </c>
      <c r="E644" s="295"/>
      <c r="F644" s="295"/>
      <c r="G644" s="295"/>
      <c r="H644" s="295"/>
      <c r="I644" s="295"/>
      <c r="J644" s="295"/>
      <c r="K644" s="295"/>
      <c r="L644" s="295"/>
      <c r="M644" s="295"/>
      <c r="N644" s="295">
        <f>N643</f>
        <v>12</v>
      </c>
      <c r="O644" s="295" t="s">
        <v>718</v>
      </c>
      <c r="P644" s="295"/>
      <c r="Q644" s="295"/>
      <c r="R644" s="295"/>
      <c r="S644" s="295"/>
      <c r="T644" s="295"/>
      <c r="U644" s="295"/>
      <c r="V644" s="295"/>
      <c r="W644" s="295"/>
      <c r="X644" s="295"/>
      <c r="Y644" s="411">
        <v>0</v>
      </c>
      <c r="Z644" s="411">
        <v>0</v>
      </c>
      <c r="AA644" s="411">
        <v>0</v>
      </c>
      <c r="AB644" s="411">
        <v>0</v>
      </c>
      <c r="AC644" s="411">
        <f t="shared" ref="AC644:AL644" si="1558">AC643</f>
        <v>0</v>
      </c>
      <c r="AD644" s="411">
        <f t="shared" si="1558"/>
        <v>0</v>
      </c>
      <c r="AE644" s="411">
        <f t="shared" si="1558"/>
        <v>0</v>
      </c>
      <c r="AF644" s="411">
        <f t="shared" si="1558"/>
        <v>0</v>
      </c>
      <c r="AG644" s="411">
        <f t="shared" si="1558"/>
        <v>0</v>
      </c>
      <c r="AH644" s="411">
        <f t="shared" si="1558"/>
        <v>0</v>
      </c>
      <c r="AI644" s="411">
        <f t="shared" si="1558"/>
        <v>0</v>
      </c>
      <c r="AJ644" s="411">
        <f t="shared" si="1558"/>
        <v>0</v>
      </c>
      <c r="AK644" s="411">
        <f t="shared" si="1558"/>
        <v>0</v>
      </c>
      <c r="AL644" s="411">
        <f t="shared" si="1558"/>
        <v>0</v>
      </c>
      <c r="AM644" s="306"/>
    </row>
    <row r="645" spans="1:39" ht="15.5" outlineLevel="1">
      <c r="A645" s="528"/>
      <c r="B645" s="322"/>
      <c r="C645" s="291"/>
      <c r="D645" s="291"/>
      <c r="E645" s="291"/>
      <c r="F645" s="291"/>
      <c r="G645" s="291"/>
      <c r="H645" s="291"/>
      <c r="I645" s="291"/>
      <c r="J645" s="291"/>
      <c r="K645" s="291"/>
      <c r="L645" s="291"/>
      <c r="M645" s="291"/>
      <c r="N645" s="291"/>
      <c r="O645" s="291"/>
      <c r="P645" s="291"/>
      <c r="Q645" s="291"/>
      <c r="R645" s="291"/>
      <c r="S645" s="291"/>
      <c r="T645" s="291"/>
      <c r="U645" s="291"/>
      <c r="V645" s="291"/>
      <c r="W645" s="291"/>
      <c r="X645" s="291"/>
      <c r="Y645" s="423"/>
      <c r="Z645" s="424"/>
      <c r="AA645" s="424"/>
      <c r="AB645" s="424"/>
      <c r="AC645" s="424"/>
      <c r="AD645" s="424"/>
      <c r="AE645" s="424"/>
      <c r="AF645" s="424"/>
      <c r="AG645" s="424"/>
      <c r="AH645" s="424"/>
      <c r="AI645" s="424"/>
      <c r="AJ645" s="424"/>
      <c r="AK645" s="424"/>
      <c r="AL645" s="424"/>
      <c r="AM645" s="297"/>
    </row>
    <row r="646" spans="1:39" ht="15.5" outlineLevel="1">
      <c r="A646" s="528">
        <v>19</v>
      </c>
      <c r="B646" s="428" t="s">
        <v>111</v>
      </c>
      <c r="C646" s="291" t="s">
        <v>25</v>
      </c>
      <c r="D646" s="295" t="s">
        <v>718</v>
      </c>
      <c r="E646" s="295"/>
      <c r="F646" s="295"/>
      <c r="G646" s="295"/>
      <c r="H646" s="295"/>
      <c r="I646" s="295"/>
      <c r="J646" s="295"/>
      <c r="K646" s="295"/>
      <c r="L646" s="295"/>
      <c r="M646" s="295"/>
      <c r="N646" s="295">
        <v>12</v>
      </c>
      <c r="O646" s="295" t="s">
        <v>718</v>
      </c>
      <c r="P646" s="295"/>
      <c r="Q646" s="295"/>
      <c r="R646" s="295"/>
      <c r="S646" s="295"/>
      <c r="T646" s="295"/>
      <c r="U646" s="295"/>
      <c r="V646" s="295"/>
      <c r="W646" s="295"/>
      <c r="X646" s="295"/>
      <c r="Y646" s="426"/>
      <c r="Z646" s="410"/>
      <c r="AA646" s="410"/>
      <c r="AB646" s="410"/>
      <c r="AC646" s="410"/>
      <c r="AD646" s="410"/>
      <c r="AE646" s="410"/>
      <c r="AF646" s="415"/>
      <c r="AG646" s="415"/>
      <c r="AH646" s="415"/>
      <c r="AI646" s="415"/>
      <c r="AJ646" s="415"/>
      <c r="AK646" s="415"/>
      <c r="AL646" s="415"/>
      <c r="AM646" s="296">
        <f>SUM(Y646:AL646)</f>
        <v>0</v>
      </c>
    </row>
    <row r="647" spans="1:39" ht="15.5" outlineLevel="1">
      <c r="A647" s="528"/>
      <c r="B647" s="294" t="s">
        <v>310</v>
      </c>
      <c r="C647" s="291" t="s">
        <v>163</v>
      </c>
      <c r="D647" s="295" t="s">
        <v>718</v>
      </c>
      <c r="E647" s="295"/>
      <c r="F647" s="295"/>
      <c r="G647" s="295"/>
      <c r="H647" s="295"/>
      <c r="I647" s="295"/>
      <c r="J647" s="295"/>
      <c r="K647" s="295"/>
      <c r="L647" s="295"/>
      <c r="M647" s="295"/>
      <c r="N647" s="295">
        <f>N646</f>
        <v>12</v>
      </c>
      <c r="O647" s="295" t="s">
        <v>718</v>
      </c>
      <c r="P647" s="295"/>
      <c r="Q647" s="295"/>
      <c r="R647" s="295"/>
      <c r="S647" s="295"/>
      <c r="T647" s="295"/>
      <c r="U647" s="295"/>
      <c r="V647" s="295"/>
      <c r="W647" s="295"/>
      <c r="X647" s="295"/>
      <c r="Y647" s="411">
        <v>0</v>
      </c>
      <c r="Z647" s="411">
        <v>0</v>
      </c>
      <c r="AA647" s="411">
        <v>0</v>
      </c>
      <c r="AB647" s="411">
        <v>0</v>
      </c>
      <c r="AC647" s="411">
        <f t="shared" ref="AC647:AL647" si="1559">AC646</f>
        <v>0</v>
      </c>
      <c r="AD647" s="411">
        <f t="shared" si="1559"/>
        <v>0</v>
      </c>
      <c r="AE647" s="411">
        <f t="shared" si="1559"/>
        <v>0</v>
      </c>
      <c r="AF647" s="411">
        <f t="shared" si="1559"/>
        <v>0</v>
      </c>
      <c r="AG647" s="411">
        <f t="shared" si="1559"/>
        <v>0</v>
      </c>
      <c r="AH647" s="411">
        <f t="shared" si="1559"/>
        <v>0</v>
      </c>
      <c r="AI647" s="411">
        <f t="shared" si="1559"/>
        <v>0</v>
      </c>
      <c r="AJ647" s="411">
        <f t="shared" si="1559"/>
        <v>0</v>
      </c>
      <c r="AK647" s="411">
        <f t="shared" si="1559"/>
        <v>0</v>
      </c>
      <c r="AL647" s="411">
        <f t="shared" si="1559"/>
        <v>0</v>
      </c>
      <c r="AM647" s="297"/>
    </row>
    <row r="648" spans="1:39" ht="15.5" outlineLevel="1">
      <c r="A648" s="528"/>
      <c r="B648" s="322"/>
      <c r="C648" s="291"/>
      <c r="D648" s="291"/>
      <c r="E648" s="291"/>
      <c r="F648" s="291"/>
      <c r="G648" s="291"/>
      <c r="H648" s="291"/>
      <c r="I648" s="291"/>
      <c r="J648" s="291"/>
      <c r="K648" s="291"/>
      <c r="L648" s="291"/>
      <c r="M648" s="291"/>
      <c r="N648" s="291"/>
      <c r="O648" s="291"/>
      <c r="P648" s="291"/>
      <c r="Q648" s="291"/>
      <c r="R648" s="291"/>
      <c r="S648" s="291"/>
      <c r="T648" s="291"/>
      <c r="U648" s="291"/>
      <c r="V648" s="291"/>
      <c r="W648" s="291"/>
      <c r="X648" s="291"/>
      <c r="Y648" s="412"/>
      <c r="Z648" s="412"/>
      <c r="AA648" s="412"/>
      <c r="AB648" s="412"/>
      <c r="AC648" s="412"/>
      <c r="AD648" s="412"/>
      <c r="AE648" s="412"/>
      <c r="AF648" s="412"/>
      <c r="AG648" s="412"/>
      <c r="AH648" s="412"/>
      <c r="AI648" s="412"/>
      <c r="AJ648" s="412"/>
      <c r="AK648" s="412"/>
      <c r="AL648" s="412"/>
      <c r="AM648" s="306"/>
    </row>
    <row r="649" spans="1:39" ht="15.5" outlineLevel="1">
      <c r="A649" s="528">
        <v>20</v>
      </c>
      <c r="B649" s="428" t="s">
        <v>110</v>
      </c>
      <c r="C649" s="291" t="s">
        <v>25</v>
      </c>
      <c r="D649" s="295" t="s">
        <v>718</v>
      </c>
      <c r="E649" s="295"/>
      <c r="F649" s="295"/>
      <c r="G649" s="295"/>
      <c r="H649" s="295"/>
      <c r="I649" s="295"/>
      <c r="J649" s="295"/>
      <c r="K649" s="295"/>
      <c r="L649" s="295"/>
      <c r="M649" s="295"/>
      <c r="N649" s="295">
        <v>12</v>
      </c>
      <c r="O649" s="295" t="s">
        <v>718</v>
      </c>
      <c r="P649" s="295"/>
      <c r="Q649" s="295"/>
      <c r="R649" s="295"/>
      <c r="S649" s="295"/>
      <c r="T649" s="295"/>
      <c r="U649" s="295"/>
      <c r="V649" s="295"/>
      <c r="W649" s="295"/>
      <c r="X649" s="295"/>
      <c r="Y649" s="426"/>
      <c r="Z649" s="410"/>
      <c r="AA649" s="410"/>
      <c r="AB649" s="410"/>
      <c r="AC649" s="410"/>
      <c r="AD649" s="410"/>
      <c r="AE649" s="410"/>
      <c r="AF649" s="415"/>
      <c r="AG649" s="415"/>
      <c r="AH649" s="415"/>
      <c r="AI649" s="415"/>
      <c r="AJ649" s="415"/>
      <c r="AK649" s="415"/>
      <c r="AL649" s="415"/>
      <c r="AM649" s="296">
        <f>SUM(Y649:AL649)</f>
        <v>0</v>
      </c>
    </row>
    <row r="650" spans="1:39" ht="15.5" outlineLevel="1">
      <c r="A650" s="528"/>
      <c r="B650" s="294" t="s">
        <v>310</v>
      </c>
      <c r="C650" s="291" t="s">
        <v>163</v>
      </c>
      <c r="D650" s="295" t="s">
        <v>718</v>
      </c>
      <c r="E650" s="295"/>
      <c r="F650" s="295"/>
      <c r="G650" s="295"/>
      <c r="H650" s="295"/>
      <c r="I650" s="295"/>
      <c r="J650" s="295"/>
      <c r="K650" s="295"/>
      <c r="L650" s="295"/>
      <c r="M650" s="295"/>
      <c r="N650" s="295">
        <f>N649</f>
        <v>12</v>
      </c>
      <c r="O650" s="295" t="s">
        <v>718</v>
      </c>
      <c r="P650" s="295"/>
      <c r="Q650" s="295"/>
      <c r="R650" s="295"/>
      <c r="S650" s="295"/>
      <c r="T650" s="295"/>
      <c r="U650" s="295"/>
      <c r="V650" s="295"/>
      <c r="W650" s="295"/>
      <c r="X650" s="295"/>
      <c r="Y650" s="411">
        <v>0</v>
      </c>
      <c r="Z650" s="411">
        <v>0</v>
      </c>
      <c r="AA650" s="411">
        <v>0</v>
      </c>
      <c r="AB650" s="411">
        <v>0</v>
      </c>
      <c r="AC650" s="411">
        <f t="shared" ref="AC650:AL650" si="1560">AC649</f>
        <v>0</v>
      </c>
      <c r="AD650" s="411">
        <f t="shared" si="1560"/>
        <v>0</v>
      </c>
      <c r="AE650" s="411">
        <f t="shared" si="1560"/>
        <v>0</v>
      </c>
      <c r="AF650" s="411">
        <f t="shared" si="1560"/>
        <v>0</v>
      </c>
      <c r="AG650" s="411">
        <f t="shared" si="1560"/>
        <v>0</v>
      </c>
      <c r="AH650" s="411">
        <f t="shared" si="1560"/>
        <v>0</v>
      </c>
      <c r="AI650" s="411">
        <f t="shared" si="1560"/>
        <v>0</v>
      </c>
      <c r="AJ650" s="411">
        <f t="shared" si="1560"/>
        <v>0</v>
      </c>
      <c r="AK650" s="411">
        <f t="shared" si="1560"/>
        <v>0</v>
      </c>
      <c r="AL650" s="411">
        <f t="shared" si="1560"/>
        <v>0</v>
      </c>
      <c r="AM650" s="306"/>
    </row>
    <row r="651" spans="1:39" ht="15.5" outlineLevel="1">
      <c r="A651" s="528"/>
      <c r="B651" s="323"/>
      <c r="C651" s="300"/>
      <c r="D651" s="291"/>
      <c r="E651" s="291"/>
      <c r="F651" s="291"/>
      <c r="G651" s="291"/>
      <c r="H651" s="291"/>
      <c r="I651" s="291"/>
      <c r="J651" s="291"/>
      <c r="K651" s="291"/>
      <c r="L651" s="291"/>
      <c r="M651" s="291"/>
      <c r="N651" s="300"/>
      <c r="O651" s="291"/>
      <c r="P651" s="291"/>
      <c r="Q651" s="291"/>
      <c r="R651" s="291"/>
      <c r="S651" s="291"/>
      <c r="T651" s="291"/>
      <c r="U651" s="291"/>
      <c r="V651" s="291"/>
      <c r="W651" s="291"/>
      <c r="X651" s="291"/>
      <c r="Y651" s="412"/>
      <c r="Z651" s="412"/>
      <c r="AA651" s="412"/>
      <c r="AB651" s="412"/>
      <c r="AC651" s="412"/>
      <c r="AD651" s="412"/>
      <c r="AE651" s="412"/>
      <c r="AF651" s="412"/>
      <c r="AG651" s="412"/>
      <c r="AH651" s="412"/>
      <c r="AI651" s="412"/>
      <c r="AJ651" s="412"/>
      <c r="AK651" s="412"/>
      <c r="AL651" s="412"/>
      <c r="AM651" s="306"/>
    </row>
    <row r="652" spans="1:39" ht="15.5" outlineLevel="1">
      <c r="A652" s="528"/>
      <c r="B652" s="514" t="s">
        <v>502</v>
      </c>
      <c r="C652" s="291"/>
      <c r="D652" s="291"/>
      <c r="E652" s="291"/>
      <c r="F652" s="291"/>
      <c r="G652" s="291"/>
      <c r="H652" s="291"/>
      <c r="I652" s="291"/>
      <c r="J652" s="291"/>
      <c r="K652" s="291"/>
      <c r="L652" s="291"/>
      <c r="M652" s="291"/>
      <c r="N652" s="291"/>
      <c r="O652" s="291"/>
      <c r="P652" s="291"/>
      <c r="Q652" s="291"/>
      <c r="R652" s="291"/>
      <c r="S652" s="291"/>
      <c r="T652" s="291"/>
      <c r="U652" s="291"/>
      <c r="V652" s="291"/>
      <c r="W652" s="291"/>
      <c r="X652" s="291"/>
      <c r="Y652" s="422"/>
      <c r="Z652" s="425"/>
      <c r="AA652" s="425"/>
      <c r="AB652" s="425"/>
      <c r="AC652" s="425"/>
      <c r="AD652" s="425"/>
      <c r="AE652" s="425"/>
      <c r="AF652" s="425"/>
      <c r="AG652" s="425"/>
      <c r="AH652" s="425"/>
      <c r="AI652" s="425"/>
      <c r="AJ652" s="425"/>
      <c r="AK652" s="425"/>
      <c r="AL652" s="425"/>
      <c r="AM652" s="306"/>
    </row>
    <row r="653" spans="1:39" ht="15.5" outlineLevel="1">
      <c r="A653" s="528"/>
      <c r="B653" s="500" t="s">
        <v>498</v>
      </c>
      <c r="C653" s="291"/>
      <c r="D653" s="291"/>
      <c r="E653" s="291"/>
      <c r="F653" s="291"/>
      <c r="G653" s="291"/>
      <c r="H653" s="291"/>
      <c r="I653" s="291"/>
      <c r="J653" s="291"/>
      <c r="K653" s="291"/>
      <c r="L653" s="291"/>
      <c r="M653" s="291"/>
      <c r="N653" s="291"/>
      <c r="O653" s="291"/>
      <c r="P653" s="291"/>
      <c r="Q653" s="291"/>
      <c r="R653" s="291"/>
      <c r="S653" s="291"/>
      <c r="T653" s="291"/>
      <c r="U653" s="291"/>
      <c r="V653" s="291"/>
      <c r="W653" s="291"/>
      <c r="X653" s="291"/>
      <c r="Y653" s="422"/>
      <c r="Z653" s="425"/>
      <c r="AA653" s="425"/>
      <c r="AB653" s="425"/>
      <c r="AC653" s="425"/>
      <c r="AD653" s="425"/>
      <c r="AE653" s="425"/>
      <c r="AF653" s="425"/>
      <c r="AG653" s="425"/>
      <c r="AH653" s="425"/>
      <c r="AI653" s="425"/>
      <c r="AJ653" s="425"/>
      <c r="AK653" s="425"/>
      <c r="AL653" s="425"/>
      <c r="AM653" s="306"/>
    </row>
    <row r="654" spans="1:39" ht="15.5" outlineLevel="1">
      <c r="A654" s="528">
        <v>21</v>
      </c>
      <c r="B654" s="428" t="s">
        <v>113</v>
      </c>
      <c r="C654" s="291" t="s">
        <v>25</v>
      </c>
      <c r="D654" s="295" t="s">
        <v>718</v>
      </c>
      <c r="E654" s="295"/>
      <c r="F654" s="295"/>
      <c r="G654" s="295"/>
      <c r="H654" s="295"/>
      <c r="I654" s="295"/>
      <c r="J654" s="295"/>
      <c r="K654" s="295"/>
      <c r="L654" s="295"/>
      <c r="M654" s="295"/>
      <c r="N654" s="291"/>
      <c r="O654" s="295" t="s">
        <v>718</v>
      </c>
      <c r="P654" s="295"/>
      <c r="Q654" s="295"/>
      <c r="R654" s="295"/>
      <c r="S654" s="295"/>
      <c r="T654" s="295"/>
      <c r="U654" s="295"/>
      <c r="V654" s="295"/>
      <c r="W654" s="295"/>
      <c r="X654" s="295"/>
      <c r="Y654" s="410"/>
      <c r="Z654" s="410"/>
      <c r="AA654" s="410"/>
      <c r="AB654" s="410"/>
      <c r="AC654" s="410"/>
      <c r="AD654" s="410"/>
      <c r="AE654" s="410"/>
      <c r="AF654" s="410"/>
      <c r="AG654" s="410"/>
      <c r="AH654" s="410"/>
      <c r="AI654" s="410"/>
      <c r="AJ654" s="410"/>
      <c r="AK654" s="410"/>
      <c r="AL654" s="410"/>
      <c r="AM654" s="296">
        <f>SUM(Y654:AL654)</f>
        <v>0</v>
      </c>
    </row>
    <row r="655" spans="1:39" ht="15.5" outlineLevel="1">
      <c r="A655" s="528"/>
      <c r="B655" s="294" t="s">
        <v>310</v>
      </c>
      <c r="C655" s="291" t="s">
        <v>163</v>
      </c>
      <c r="D655" s="295" t="s">
        <v>718</v>
      </c>
      <c r="E655" s="295"/>
      <c r="F655" s="295"/>
      <c r="G655" s="295"/>
      <c r="H655" s="295"/>
      <c r="I655" s="295"/>
      <c r="J655" s="295"/>
      <c r="K655" s="295"/>
      <c r="L655" s="295"/>
      <c r="M655" s="295"/>
      <c r="N655" s="291"/>
      <c r="O655" s="295" t="s">
        <v>718</v>
      </c>
      <c r="P655" s="295"/>
      <c r="Q655" s="295"/>
      <c r="R655" s="295"/>
      <c r="S655" s="295"/>
      <c r="T655" s="295"/>
      <c r="U655" s="295"/>
      <c r="V655" s="295"/>
      <c r="W655" s="295"/>
      <c r="X655" s="295"/>
      <c r="Y655" s="411">
        <f t="shared" ref="Y655:AF655" si="1561">Y654</f>
        <v>0</v>
      </c>
      <c r="Z655" s="411">
        <f t="shared" si="1561"/>
        <v>0</v>
      </c>
      <c r="AA655" s="411">
        <f t="shared" si="1561"/>
        <v>0</v>
      </c>
      <c r="AB655" s="411">
        <f t="shared" si="1561"/>
        <v>0</v>
      </c>
      <c r="AC655" s="411">
        <f t="shared" si="1561"/>
        <v>0</v>
      </c>
      <c r="AD655" s="411">
        <f t="shared" si="1561"/>
        <v>0</v>
      </c>
      <c r="AE655" s="411">
        <f t="shared" si="1561"/>
        <v>0</v>
      </c>
      <c r="AF655" s="411">
        <f t="shared" si="1561"/>
        <v>0</v>
      </c>
      <c r="AG655" s="411">
        <f t="shared" ref="AG655" si="1562">AG654</f>
        <v>0</v>
      </c>
      <c r="AH655" s="411">
        <f t="shared" ref="AH655" si="1563">AH654</f>
        <v>0</v>
      </c>
      <c r="AI655" s="411">
        <f t="shared" ref="AI655" si="1564">AI654</f>
        <v>0</v>
      </c>
      <c r="AJ655" s="411">
        <f t="shared" ref="AJ655" si="1565">AJ654</f>
        <v>0</v>
      </c>
      <c r="AK655" s="411">
        <f t="shared" ref="AK655" si="1566">AK654</f>
        <v>0</v>
      </c>
      <c r="AL655" s="411">
        <f t="shared" ref="AL655" si="1567">AL654</f>
        <v>0</v>
      </c>
      <c r="AM655" s="306"/>
    </row>
    <row r="656" spans="1:39" ht="15.5" outlineLevel="1">
      <c r="A656" s="528"/>
      <c r="B656" s="294"/>
      <c r="C656" s="291"/>
      <c r="D656" s="291"/>
      <c r="E656" s="291"/>
      <c r="F656" s="291"/>
      <c r="G656" s="291"/>
      <c r="H656" s="291"/>
      <c r="I656" s="291"/>
      <c r="J656" s="291"/>
      <c r="K656" s="291"/>
      <c r="L656" s="291"/>
      <c r="M656" s="291"/>
      <c r="N656" s="291"/>
      <c r="O656" s="291"/>
      <c r="P656" s="291"/>
      <c r="Q656" s="291"/>
      <c r="R656" s="291"/>
      <c r="S656" s="291"/>
      <c r="T656" s="291"/>
      <c r="U656" s="291"/>
      <c r="V656" s="291"/>
      <c r="W656" s="291"/>
      <c r="X656" s="291"/>
      <c r="Y656" s="422"/>
      <c r="Z656" s="425"/>
      <c r="AA656" s="425"/>
      <c r="AB656" s="425"/>
      <c r="AC656" s="425"/>
      <c r="AD656" s="425"/>
      <c r="AE656" s="425"/>
      <c r="AF656" s="425"/>
      <c r="AG656" s="425"/>
      <c r="AH656" s="425"/>
      <c r="AI656" s="425"/>
      <c r="AJ656" s="425"/>
      <c r="AK656" s="425"/>
      <c r="AL656" s="425"/>
      <c r="AM656" s="306"/>
    </row>
    <row r="657" spans="1:39" ht="31" outlineLevel="1">
      <c r="A657" s="528">
        <v>22</v>
      </c>
      <c r="B657" s="428" t="s">
        <v>114</v>
      </c>
      <c r="C657" s="291" t="s">
        <v>25</v>
      </c>
      <c r="D657" s="295">
        <v>276163.16591999982</v>
      </c>
      <c r="E657" s="295"/>
      <c r="F657" s="295"/>
      <c r="G657" s="295"/>
      <c r="H657" s="295"/>
      <c r="I657" s="295"/>
      <c r="J657" s="295"/>
      <c r="K657" s="295"/>
      <c r="L657" s="295"/>
      <c r="M657" s="295"/>
      <c r="N657" s="291"/>
      <c r="O657" s="295">
        <v>0</v>
      </c>
      <c r="P657" s="295"/>
      <c r="Q657" s="295"/>
      <c r="R657" s="295"/>
      <c r="S657" s="295"/>
      <c r="T657" s="295"/>
      <c r="U657" s="295"/>
      <c r="V657" s="295"/>
      <c r="W657" s="295"/>
      <c r="X657" s="295"/>
      <c r="Y657" s="410">
        <v>1</v>
      </c>
      <c r="Z657" s="410"/>
      <c r="AA657" s="410"/>
      <c r="AB657" s="410"/>
      <c r="AC657" s="410"/>
      <c r="AD657" s="410"/>
      <c r="AE657" s="410"/>
      <c r="AF657" s="410"/>
      <c r="AG657" s="410"/>
      <c r="AH657" s="410"/>
      <c r="AI657" s="410"/>
      <c r="AJ657" s="410"/>
      <c r="AK657" s="410"/>
      <c r="AL657" s="410"/>
      <c r="AM657" s="296">
        <f>SUM(Y657:AL657)</f>
        <v>1</v>
      </c>
    </row>
    <row r="658" spans="1:39" ht="15.5" outlineLevel="1">
      <c r="A658" s="528"/>
      <c r="B658" s="294" t="s">
        <v>310</v>
      </c>
      <c r="C658" s="291" t="s">
        <v>163</v>
      </c>
      <c r="D658" s="295" t="s">
        <v>718</v>
      </c>
      <c r="E658" s="295"/>
      <c r="F658" s="295"/>
      <c r="G658" s="295"/>
      <c r="H658" s="295"/>
      <c r="I658" s="295"/>
      <c r="J658" s="295"/>
      <c r="K658" s="295"/>
      <c r="L658" s="295"/>
      <c r="M658" s="295"/>
      <c r="N658" s="291"/>
      <c r="O658" s="295" t="s">
        <v>718</v>
      </c>
      <c r="P658" s="295"/>
      <c r="Q658" s="295"/>
      <c r="R658" s="295"/>
      <c r="S658" s="295"/>
      <c r="T658" s="295"/>
      <c r="U658" s="295"/>
      <c r="V658" s="295"/>
      <c r="W658" s="295"/>
      <c r="X658" s="295"/>
      <c r="Y658" s="411">
        <f t="shared" ref="Y658:AF658" si="1568">Y657</f>
        <v>1</v>
      </c>
      <c r="Z658" s="411">
        <f t="shared" si="1568"/>
        <v>0</v>
      </c>
      <c r="AA658" s="411">
        <f t="shared" si="1568"/>
        <v>0</v>
      </c>
      <c r="AB658" s="411">
        <f t="shared" si="1568"/>
        <v>0</v>
      </c>
      <c r="AC658" s="411">
        <f t="shared" si="1568"/>
        <v>0</v>
      </c>
      <c r="AD658" s="411">
        <f t="shared" si="1568"/>
        <v>0</v>
      </c>
      <c r="AE658" s="411">
        <f t="shared" si="1568"/>
        <v>0</v>
      </c>
      <c r="AF658" s="411">
        <f t="shared" si="1568"/>
        <v>0</v>
      </c>
      <c r="AG658" s="411">
        <f t="shared" ref="AG658" si="1569">AG657</f>
        <v>0</v>
      </c>
      <c r="AH658" s="411">
        <f t="shared" ref="AH658" si="1570">AH657</f>
        <v>0</v>
      </c>
      <c r="AI658" s="411">
        <f t="shared" ref="AI658" si="1571">AI657</f>
        <v>0</v>
      </c>
      <c r="AJ658" s="411">
        <f t="shared" ref="AJ658" si="1572">AJ657</f>
        <v>0</v>
      </c>
      <c r="AK658" s="411">
        <f t="shared" ref="AK658" si="1573">AK657</f>
        <v>0</v>
      </c>
      <c r="AL658" s="411">
        <f t="shared" ref="AL658" si="1574">AL657</f>
        <v>0</v>
      </c>
      <c r="AM658" s="306"/>
    </row>
    <row r="659" spans="1:39" ht="15.5" outlineLevel="1">
      <c r="A659" s="528"/>
      <c r="B659" s="294"/>
      <c r="C659" s="291"/>
      <c r="D659" s="291"/>
      <c r="E659" s="291"/>
      <c r="F659" s="291"/>
      <c r="G659" s="291"/>
      <c r="H659" s="291"/>
      <c r="I659" s="291"/>
      <c r="J659" s="291"/>
      <c r="K659" s="291"/>
      <c r="L659" s="291"/>
      <c r="M659" s="291"/>
      <c r="N659" s="291"/>
      <c r="O659" s="291"/>
      <c r="P659" s="291"/>
      <c r="Q659" s="291"/>
      <c r="R659" s="291"/>
      <c r="S659" s="291"/>
      <c r="T659" s="291"/>
      <c r="U659" s="291"/>
      <c r="V659" s="291"/>
      <c r="W659" s="291"/>
      <c r="X659" s="291"/>
      <c r="Y659" s="422"/>
      <c r="Z659" s="425"/>
      <c r="AA659" s="425"/>
      <c r="AB659" s="425"/>
      <c r="AC659" s="425"/>
      <c r="AD659" s="425"/>
      <c r="AE659" s="425"/>
      <c r="AF659" s="425"/>
      <c r="AG659" s="425"/>
      <c r="AH659" s="425"/>
      <c r="AI659" s="425"/>
      <c r="AJ659" s="425"/>
      <c r="AK659" s="425"/>
      <c r="AL659" s="425"/>
      <c r="AM659" s="306"/>
    </row>
    <row r="660" spans="1:39" ht="31" outlineLevel="1">
      <c r="A660" s="528">
        <v>23</v>
      </c>
      <c r="B660" s="428" t="s">
        <v>115</v>
      </c>
      <c r="C660" s="291" t="s">
        <v>25</v>
      </c>
      <c r="D660" s="295" t="s">
        <v>718</v>
      </c>
      <c r="E660" s="295"/>
      <c r="F660" s="295"/>
      <c r="G660" s="295"/>
      <c r="H660" s="295"/>
      <c r="I660" s="295"/>
      <c r="J660" s="295"/>
      <c r="K660" s="295"/>
      <c r="L660" s="295"/>
      <c r="M660" s="295"/>
      <c r="N660" s="291"/>
      <c r="O660" s="295" t="s">
        <v>718</v>
      </c>
      <c r="P660" s="295"/>
      <c r="Q660" s="295"/>
      <c r="R660" s="295"/>
      <c r="S660" s="295"/>
      <c r="T660" s="295"/>
      <c r="U660" s="295"/>
      <c r="V660" s="295"/>
      <c r="W660" s="295"/>
      <c r="X660" s="295"/>
      <c r="Y660" s="410"/>
      <c r="Z660" s="410"/>
      <c r="AA660" s="410"/>
      <c r="AB660" s="410"/>
      <c r="AC660" s="410"/>
      <c r="AD660" s="410"/>
      <c r="AE660" s="410"/>
      <c r="AF660" s="410"/>
      <c r="AG660" s="410"/>
      <c r="AH660" s="410"/>
      <c r="AI660" s="410"/>
      <c r="AJ660" s="410"/>
      <c r="AK660" s="410"/>
      <c r="AL660" s="410"/>
      <c r="AM660" s="296">
        <f>SUM(Y660:AL660)</f>
        <v>0</v>
      </c>
    </row>
    <row r="661" spans="1:39" ht="15.5" outlineLevel="1">
      <c r="A661" s="528"/>
      <c r="B661" s="294" t="s">
        <v>310</v>
      </c>
      <c r="C661" s="291" t="s">
        <v>163</v>
      </c>
      <c r="D661" s="295" t="s">
        <v>718</v>
      </c>
      <c r="E661" s="295"/>
      <c r="F661" s="295"/>
      <c r="G661" s="295"/>
      <c r="H661" s="295"/>
      <c r="I661" s="295"/>
      <c r="J661" s="295"/>
      <c r="K661" s="295"/>
      <c r="L661" s="295"/>
      <c r="M661" s="295"/>
      <c r="N661" s="291"/>
      <c r="O661" s="295" t="s">
        <v>718</v>
      </c>
      <c r="P661" s="295"/>
      <c r="Q661" s="295"/>
      <c r="R661" s="295"/>
      <c r="S661" s="295"/>
      <c r="T661" s="295"/>
      <c r="U661" s="295"/>
      <c r="V661" s="295"/>
      <c r="W661" s="295"/>
      <c r="X661" s="295"/>
      <c r="Y661" s="411">
        <f t="shared" ref="Y661:AF661" si="1575">Y660</f>
        <v>0</v>
      </c>
      <c r="Z661" s="411">
        <f t="shared" si="1575"/>
        <v>0</v>
      </c>
      <c r="AA661" s="411">
        <f t="shared" si="1575"/>
        <v>0</v>
      </c>
      <c r="AB661" s="411">
        <f t="shared" si="1575"/>
        <v>0</v>
      </c>
      <c r="AC661" s="411">
        <f t="shared" si="1575"/>
        <v>0</v>
      </c>
      <c r="AD661" s="411">
        <f t="shared" si="1575"/>
        <v>0</v>
      </c>
      <c r="AE661" s="411">
        <f t="shared" si="1575"/>
        <v>0</v>
      </c>
      <c r="AF661" s="411">
        <f t="shared" si="1575"/>
        <v>0</v>
      </c>
      <c r="AG661" s="411">
        <f t="shared" ref="AG661" si="1576">AG660</f>
        <v>0</v>
      </c>
      <c r="AH661" s="411">
        <f t="shared" ref="AH661" si="1577">AH660</f>
        <v>0</v>
      </c>
      <c r="AI661" s="411">
        <f t="shared" ref="AI661" si="1578">AI660</f>
        <v>0</v>
      </c>
      <c r="AJ661" s="411">
        <f t="shared" ref="AJ661" si="1579">AJ660</f>
        <v>0</v>
      </c>
      <c r="AK661" s="411">
        <f t="shared" ref="AK661" si="1580">AK660</f>
        <v>0</v>
      </c>
      <c r="AL661" s="411">
        <f t="shared" ref="AL661" si="1581">AL660</f>
        <v>0</v>
      </c>
      <c r="AM661" s="306"/>
    </row>
    <row r="662" spans="1:39" ht="15.5" outlineLevel="1">
      <c r="A662" s="528"/>
      <c r="B662" s="430"/>
      <c r="C662" s="291"/>
      <c r="D662" s="291"/>
      <c r="E662" s="291"/>
      <c r="F662" s="291"/>
      <c r="G662" s="291"/>
      <c r="H662" s="291"/>
      <c r="I662" s="291"/>
      <c r="J662" s="291"/>
      <c r="K662" s="291"/>
      <c r="L662" s="291"/>
      <c r="M662" s="291"/>
      <c r="N662" s="291"/>
      <c r="O662" s="291"/>
      <c r="P662" s="291"/>
      <c r="Q662" s="291"/>
      <c r="R662" s="291"/>
      <c r="S662" s="291"/>
      <c r="T662" s="291"/>
      <c r="U662" s="291"/>
      <c r="V662" s="291"/>
      <c r="W662" s="291"/>
      <c r="X662" s="291"/>
      <c r="Y662" s="422"/>
      <c r="Z662" s="425"/>
      <c r="AA662" s="425"/>
      <c r="AB662" s="425"/>
      <c r="AC662" s="425"/>
      <c r="AD662" s="425"/>
      <c r="AE662" s="425"/>
      <c r="AF662" s="425"/>
      <c r="AG662" s="425"/>
      <c r="AH662" s="425"/>
      <c r="AI662" s="425"/>
      <c r="AJ662" s="425"/>
      <c r="AK662" s="425"/>
      <c r="AL662" s="425"/>
      <c r="AM662" s="306"/>
    </row>
    <row r="663" spans="1:39" ht="15.5" outlineLevel="1">
      <c r="A663" s="528">
        <v>24</v>
      </c>
      <c r="B663" s="428" t="s">
        <v>116</v>
      </c>
      <c r="C663" s="291" t="s">
        <v>25</v>
      </c>
      <c r="D663" s="295" t="s">
        <v>718</v>
      </c>
      <c r="E663" s="295"/>
      <c r="F663" s="295"/>
      <c r="G663" s="295"/>
      <c r="H663" s="295"/>
      <c r="I663" s="295"/>
      <c r="J663" s="295"/>
      <c r="K663" s="295"/>
      <c r="L663" s="295"/>
      <c r="M663" s="295"/>
      <c r="N663" s="291"/>
      <c r="O663" s="295" t="s">
        <v>718</v>
      </c>
      <c r="P663" s="295"/>
      <c r="Q663" s="295"/>
      <c r="R663" s="295"/>
      <c r="S663" s="295"/>
      <c r="T663" s="295"/>
      <c r="U663" s="295"/>
      <c r="V663" s="295"/>
      <c r="W663" s="295"/>
      <c r="X663" s="295"/>
      <c r="Y663" s="410"/>
      <c r="Z663" s="410"/>
      <c r="AA663" s="410"/>
      <c r="AB663" s="410"/>
      <c r="AC663" s="410"/>
      <c r="AD663" s="410"/>
      <c r="AE663" s="410"/>
      <c r="AF663" s="410"/>
      <c r="AG663" s="410"/>
      <c r="AH663" s="410"/>
      <c r="AI663" s="410"/>
      <c r="AJ663" s="410"/>
      <c r="AK663" s="410"/>
      <c r="AL663" s="410"/>
      <c r="AM663" s="296">
        <f>SUM(Y663:AL663)</f>
        <v>0</v>
      </c>
    </row>
    <row r="664" spans="1:39" ht="15.5" outlineLevel="1">
      <c r="A664" s="528"/>
      <c r="B664" s="294" t="s">
        <v>310</v>
      </c>
      <c r="C664" s="291" t="s">
        <v>163</v>
      </c>
      <c r="D664" s="295" t="s">
        <v>718</v>
      </c>
      <c r="E664" s="295"/>
      <c r="F664" s="295"/>
      <c r="G664" s="295"/>
      <c r="H664" s="295"/>
      <c r="I664" s="295"/>
      <c r="J664" s="295"/>
      <c r="K664" s="295"/>
      <c r="L664" s="295"/>
      <c r="M664" s="295"/>
      <c r="N664" s="291"/>
      <c r="O664" s="295" t="s">
        <v>718</v>
      </c>
      <c r="P664" s="295"/>
      <c r="Q664" s="295"/>
      <c r="R664" s="295"/>
      <c r="S664" s="295"/>
      <c r="T664" s="295"/>
      <c r="U664" s="295"/>
      <c r="V664" s="295"/>
      <c r="W664" s="295"/>
      <c r="X664" s="295"/>
      <c r="Y664" s="411">
        <f t="shared" ref="Y664:AF664" si="1582">Y663</f>
        <v>0</v>
      </c>
      <c r="Z664" s="411">
        <f t="shared" si="1582"/>
        <v>0</v>
      </c>
      <c r="AA664" s="411">
        <f t="shared" si="1582"/>
        <v>0</v>
      </c>
      <c r="AB664" s="411">
        <f t="shared" si="1582"/>
        <v>0</v>
      </c>
      <c r="AC664" s="411">
        <f t="shared" si="1582"/>
        <v>0</v>
      </c>
      <c r="AD664" s="411">
        <f t="shared" si="1582"/>
        <v>0</v>
      </c>
      <c r="AE664" s="411">
        <f t="shared" si="1582"/>
        <v>0</v>
      </c>
      <c r="AF664" s="411">
        <f t="shared" si="1582"/>
        <v>0</v>
      </c>
      <c r="AG664" s="411">
        <f t="shared" ref="AG664" si="1583">AG663</f>
        <v>0</v>
      </c>
      <c r="AH664" s="411">
        <f t="shared" ref="AH664" si="1584">AH663</f>
        <v>0</v>
      </c>
      <c r="AI664" s="411">
        <f t="shared" ref="AI664" si="1585">AI663</f>
        <v>0</v>
      </c>
      <c r="AJ664" s="411">
        <f t="shared" ref="AJ664" si="1586">AJ663</f>
        <v>0</v>
      </c>
      <c r="AK664" s="411">
        <f t="shared" ref="AK664" si="1587">AK663</f>
        <v>0</v>
      </c>
      <c r="AL664" s="411">
        <f t="shared" ref="AL664" si="1588">AL663</f>
        <v>0</v>
      </c>
      <c r="AM664" s="306"/>
    </row>
    <row r="665" spans="1:39" ht="15.5" outlineLevel="1">
      <c r="A665" s="528"/>
      <c r="B665" s="294"/>
      <c r="C665" s="291"/>
      <c r="D665" s="291"/>
      <c r="E665" s="291"/>
      <c r="F665" s="291"/>
      <c r="G665" s="291"/>
      <c r="H665" s="291"/>
      <c r="I665" s="291"/>
      <c r="J665" s="291"/>
      <c r="K665" s="291"/>
      <c r="L665" s="291"/>
      <c r="M665" s="291"/>
      <c r="N665" s="291"/>
      <c r="O665" s="291"/>
      <c r="P665" s="291"/>
      <c r="Q665" s="291"/>
      <c r="R665" s="291"/>
      <c r="S665" s="291"/>
      <c r="T665" s="291"/>
      <c r="U665" s="291"/>
      <c r="V665" s="291"/>
      <c r="W665" s="291"/>
      <c r="X665" s="291"/>
      <c r="Y665" s="412"/>
      <c r="Z665" s="425"/>
      <c r="AA665" s="425"/>
      <c r="AB665" s="425"/>
      <c r="AC665" s="425"/>
      <c r="AD665" s="425"/>
      <c r="AE665" s="425"/>
      <c r="AF665" s="425"/>
      <c r="AG665" s="425"/>
      <c r="AH665" s="425"/>
      <c r="AI665" s="425"/>
      <c r="AJ665" s="425"/>
      <c r="AK665" s="425"/>
      <c r="AL665" s="425"/>
      <c r="AM665" s="306"/>
    </row>
    <row r="666" spans="1:39" ht="15.5" outlineLevel="1">
      <c r="A666" s="528"/>
      <c r="B666" s="288" t="s">
        <v>499</v>
      </c>
      <c r="C666" s="291"/>
      <c r="D666" s="291"/>
      <c r="E666" s="291"/>
      <c r="F666" s="291"/>
      <c r="G666" s="291"/>
      <c r="H666" s="291"/>
      <c r="I666" s="291"/>
      <c r="J666" s="291"/>
      <c r="K666" s="291"/>
      <c r="L666" s="291"/>
      <c r="M666" s="291"/>
      <c r="N666" s="291"/>
      <c r="O666" s="291"/>
      <c r="P666" s="291"/>
      <c r="Q666" s="291"/>
      <c r="R666" s="291"/>
      <c r="S666" s="291"/>
      <c r="T666" s="291"/>
      <c r="U666" s="291"/>
      <c r="V666" s="291"/>
      <c r="W666" s="291"/>
      <c r="X666" s="291"/>
      <c r="Y666" s="412"/>
      <c r="Z666" s="425"/>
      <c r="AA666" s="425"/>
      <c r="AB666" s="425"/>
      <c r="AC666" s="425"/>
      <c r="AD666" s="425"/>
      <c r="AE666" s="425"/>
      <c r="AF666" s="425"/>
      <c r="AG666" s="425"/>
      <c r="AH666" s="425"/>
      <c r="AI666" s="425"/>
      <c r="AJ666" s="425"/>
      <c r="AK666" s="425"/>
      <c r="AL666" s="425"/>
      <c r="AM666" s="306"/>
    </row>
    <row r="667" spans="1:39" ht="15.5" outlineLevel="1">
      <c r="A667" s="528">
        <v>25</v>
      </c>
      <c r="B667" s="428" t="s">
        <v>117</v>
      </c>
      <c r="C667" s="291" t="s">
        <v>25</v>
      </c>
      <c r="D667" s="295" t="s">
        <v>718</v>
      </c>
      <c r="E667" s="295"/>
      <c r="F667" s="295"/>
      <c r="G667" s="295"/>
      <c r="H667" s="295"/>
      <c r="I667" s="295"/>
      <c r="J667" s="295"/>
      <c r="K667" s="295"/>
      <c r="L667" s="295"/>
      <c r="M667" s="295"/>
      <c r="N667" s="295">
        <v>12</v>
      </c>
      <c r="O667" s="295" t="s">
        <v>718</v>
      </c>
      <c r="P667" s="295"/>
      <c r="Q667" s="295"/>
      <c r="R667" s="295"/>
      <c r="S667" s="295"/>
      <c r="T667" s="295"/>
      <c r="U667" s="295"/>
      <c r="V667" s="295"/>
      <c r="W667" s="295"/>
      <c r="X667" s="295"/>
      <c r="Y667" s="410"/>
      <c r="Z667" s="410"/>
      <c r="AA667" s="410"/>
      <c r="AB667" s="410"/>
      <c r="AC667" s="410"/>
      <c r="AD667" s="410"/>
      <c r="AE667" s="410"/>
      <c r="AF667" s="410"/>
      <c r="AG667" s="415"/>
      <c r="AH667" s="415"/>
      <c r="AI667" s="415"/>
      <c r="AJ667" s="415"/>
      <c r="AK667" s="415"/>
      <c r="AL667" s="415"/>
      <c r="AM667" s="296">
        <f>SUM(Y667:AL667)</f>
        <v>0</v>
      </c>
    </row>
    <row r="668" spans="1:39" ht="15.5" outlineLevel="1">
      <c r="A668" s="528"/>
      <c r="B668" s="294" t="s">
        <v>310</v>
      </c>
      <c r="C668" s="291" t="s">
        <v>163</v>
      </c>
      <c r="D668" s="295" t="s">
        <v>718</v>
      </c>
      <c r="E668" s="295"/>
      <c r="F668" s="295"/>
      <c r="G668" s="295"/>
      <c r="H668" s="295"/>
      <c r="I668" s="295"/>
      <c r="J668" s="295"/>
      <c r="K668" s="295"/>
      <c r="L668" s="295"/>
      <c r="M668" s="295"/>
      <c r="N668" s="295">
        <f>N667</f>
        <v>12</v>
      </c>
      <c r="O668" s="295" t="s">
        <v>718</v>
      </c>
      <c r="P668" s="295"/>
      <c r="Q668" s="295"/>
      <c r="R668" s="295"/>
      <c r="S668" s="295"/>
      <c r="T668" s="295"/>
      <c r="U668" s="295"/>
      <c r="V668" s="295"/>
      <c r="W668" s="295"/>
      <c r="X668" s="295"/>
      <c r="Y668" s="411">
        <f t="shared" ref="Y668:AF668" si="1589">Y667</f>
        <v>0</v>
      </c>
      <c r="Z668" s="411">
        <f t="shared" si="1589"/>
        <v>0</v>
      </c>
      <c r="AA668" s="411">
        <f t="shared" si="1589"/>
        <v>0</v>
      </c>
      <c r="AB668" s="411">
        <f t="shared" si="1589"/>
        <v>0</v>
      </c>
      <c r="AC668" s="411">
        <f t="shared" si="1589"/>
        <v>0</v>
      </c>
      <c r="AD668" s="411">
        <f t="shared" si="1589"/>
        <v>0</v>
      </c>
      <c r="AE668" s="411">
        <f t="shared" si="1589"/>
        <v>0</v>
      </c>
      <c r="AF668" s="411">
        <f t="shared" si="1589"/>
        <v>0</v>
      </c>
      <c r="AG668" s="411">
        <f t="shared" ref="AG668" si="1590">AG667</f>
        <v>0</v>
      </c>
      <c r="AH668" s="411">
        <f t="shared" ref="AH668" si="1591">AH667</f>
        <v>0</v>
      </c>
      <c r="AI668" s="411">
        <f t="shared" ref="AI668" si="1592">AI667</f>
        <v>0</v>
      </c>
      <c r="AJ668" s="411">
        <f t="shared" ref="AJ668" si="1593">AJ667</f>
        <v>0</v>
      </c>
      <c r="AK668" s="411">
        <f t="shared" ref="AK668" si="1594">AK667</f>
        <v>0</v>
      </c>
      <c r="AL668" s="411">
        <f t="shared" ref="AL668" si="1595">AL667</f>
        <v>0</v>
      </c>
      <c r="AM668" s="306"/>
    </row>
    <row r="669" spans="1:39" ht="15.5" outlineLevel="1">
      <c r="A669" s="528"/>
      <c r="B669" s="294"/>
      <c r="C669" s="291"/>
      <c r="D669" s="291"/>
      <c r="E669" s="291"/>
      <c r="F669" s="291"/>
      <c r="G669" s="291"/>
      <c r="H669" s="291"/>
      <c r="I669" s="291"/>
      <c r="J669" s="291"/>
      <c r="K669" s="291"/>
      <c r="L669" s="291"/>
      <c r="M669" s="291"/>
      <c r="N669" s="291"/>
      <c r="O669" s="291"/>
      <c r="P669" s="291"/>
      <c r="Q669" s="291"/>
      <c r="R669" s="291"/>
      <c r="S669" s="291"/>
      <c r="T669" s="291"/>
      <c r="U669" s="291"/>
      <c r="V669" s="291"/>
      <c r="W669" s="291"/>
      <c r="X669" s="291"/>
      <c r="Y669" s="412"/>
      <c r="Z669" s="425"/>
      <c r="AA669" s="425"/>
      <c r="AB669" s="425"/>
      <c r="AC669" s="425"/>
      <c r="AD669" s="425"/>
      <c r="AE669" s="425"/>
      <c r="AF669" s="425"/>
      <c r="AG669" s="425"/>
      <c r="AH669" s="425"/>
      <c r="AI669" s="425"/>
      <c r="AJ669" s="425"/>
      <c r="AK669" s="425"/>
      <c r="AL669" s="425"/>
      <c r="AM669" s="306"/>
    </row>
    <row r="670" spans="1:39" ht="15.5" outlineLevel="1">
      <c r="A670" s="528">
        <v>26</v>
      </c>
      <c r="B670" s="428" t="s">
        <v>118</v>
      </c>
      <c r="C670" s="291" t="s">
        <v>25</v>
      </c>
      <c r="D670" s="295">
        <v>1924314</v>
      </c>
      <c r="E670" s="295"/>
      <c r="F670" s="295"/>
      <c r="G670" s="295"/>
      <c r="H670" s="295"/>
      <c r="I670" s="295"/>
      <c r="J670" s="295"/>
      <c r="K670" s="295"/>
      <c r="L670" s="295"/>
      <c r="M670" s="295"/>
      <c r="N670" s="295">
        <v>12</v>
      </c>
      <c r="O670" s="295">
        <v>224.08330882028753</v>
      </c>
      <c r="P670" s="295"/>
      <c r="Q670" s="295"/>
      <c r="R670" s="295"/>
      <c r="S670" s="295"/>
      <c r="T670" s="295"/>
      <c r="U670" s="295"/>
      <c r="V670" s="295"/>
      <c r="W670" s="295"/>
      <c r="X670" s="295"/>
      <c r="Y670" s="426"/>
      <c r="Z670" s="410">
        <v>0.3</v>
      </c>
      <c r="AA670" s="410">
        <v>0.65</v>
      </c>
      <c r="AB670" s="410">
        <v>0.05</v>
      </c>
      <c r="AC670" s="410"/>
      <c r="AD670" s="410"/>
      <c r="AE670" s="410"/>
      <c r="AF670" s="415"/>
      <c r="AG670" s="415"/>
      <c r="AH670" s="415"/>
      <c r="AI670" s="415"/>
      <c r="AJ670" s="415"/>
      <c r="AK670" s="415"/>
      <c r="AL670" s="415"/>
      <c r="AM670" s="296">
        <f>SUM(Y670:AL670)</f>
        <v>1</v>
      </c>
    </row>
    <row r="671" spans="1:39" ht="15.5" outlineLevel="1">
      <c r="A671" s="528"/>
      <c r="B671" s="294" t="s">
        <v>310</v>
      </c>
      <c r="C671" s="291" t="s">
        <v>163</v>
      </c>
      <c r="D671" s="295" t="s">
        <v>718</v>
      </c>
      <c r="E671" s="295"/>
      <c r="F671" s="295"/>
      <c r="G671" s="295"/>
      <c r="H671" s="295"/>
      <c r="I671" s="295"/>
      <c r="J671" s="295"/>
      <c r="K671" s="295"/>
      <c r="L671" s="295"/>
      <c r="M671" s="295"/>
      <c r="N671" s="295">
        <f>N670</f>
        <v>12</v>
      </c>
      <c r="O671" s="295" t="s">
        <v>718</v>
      </c>
      <c r="P671" s="295"/>
      <c r="Q671" s="295"/>
      <c r="R671" s="295"/>
      <c r="S671" s="295"/>
      <c r="T671" s="295"/>
      <c r="U671" s="295"/>
      <c r="V671" s="295"/>
      <c r="W671" s="295"/>
      <c r="X671" s="295"/>
      <c r="Y671" s="411">
        <v>0</v>
      </c>
      <c r="Z671" s="411">
        <v>0.3</v>
      </c>
      <c r="AA671" s="411">
        <v>0.65</v>
      </c>
      <c r="AB671" s="411">
        <v>0.05</v>
      </c>
      <c r="AC671" s="411">
        <f t="shared" ref="AC671" si="1596">AC670</f>
        <v>0</v>
      </c>
      <c r="AD671" s="411">
        <f t="shared" ref="AD671" si="1597">AD670</f>
        <v>0</v>
      </c>
      <c r="AE671" s="411">
        <f t="shared" ref="AE671" si="1598">AE670</f>
        <v>0</v>
      </c>
      <c r="AF671" s="411">
        <f t="shared" ref="AF671" si="1599">AF670</f>
        <v>0</v>
      </c>
      <c r="AG671" s="411">
        <f t="shared" ref="AG671" si="1600">AG670</f>
        <v>0</v>
      </c>
      <c r="AH671" s="411">
        <f t="shared" ref="AH671" si="1601">AH670</f>
        <v>0</v>
      </c>
      <c r="AI671" s="411">
        <f t="shared" ref="AI671" si="1602">AI670</f>
        <v>0</v>
      </c>
      <c r="AJ671" s="411">
        <f t="shared" ref="AJ671" si="1603">AJ670</f>
        <v>0</v>
      </c>
      <c r="AK671" s="411">
        <f t="shared" ref="AK671" si="1604">AK670</f>
        <v>0</v>
      </c>
      <c r="AL671" s="411">
        <f t="shared" ref="AL671" si="1605">AL670</f>
        <v>0</v>
      </c>
      <c r="AM671" s="306"/>
    </row>
    <row r="672" spans="1:39" ht="15.5" outlineLevel="1">
      <c r="A672" s="528"/>
      <c r="B672" s="294"/>
      <c r="C672" s="291"/>
      <c r="D672" s="291"/>
      <c r="E672" s="291"/>
      <c r="F672" s="291"/>
      <c r="G672" s="291"/>
      <c r="H672" s="291"/>
      <c r="I672" s="291"/>
      <c r="J672" s="291"/>
      <c r="K672" s="291"/>
      <c r="L672" s="291"/>
      <c r="M672" s="291"/>
      <c r="N672" s="291"/>
      <c r="O672" s="291"/>
      <c r="P672" s="291"/>
      <c r="Q672" s="291"/>
      <c r="R672" s="291"/>
      <c r="S672" s="291"/>
      <c r="T672" s="291"/>
      <c r="U672" s="291"/>
      <c r="V672" s="291"/>
      <c r="W672" s="291"/>
      <c r="X672" s="291"/>
      <c r="Y672" s="412"/>
      <c r="Z672" s="425"/>
      <c r="AA672" s="425"/>
      <c r="AB672" s="425"/>
      <c r="AC672" s="425"/>
      <c r="AD672" s="425"/>
      <c r="AE672" s="425"/>
      <c r="AF672" s="425"/>
      <c r="AG672" s="425"/>
      <c r="AH672" s="425"/>
      <c r="AI672" s="425"/>
      <c r="AJ672" s="425"/>
      <c r="AK672" s="425"/>
      <c r="AL672" s="425"/>
      <c r="AM672" s="306"/>
    </row>
    <row r="673" spans="1:39" ht="31" outlineLevel="1">
      <c r="A673" s="528">
        <v>27</v>
      </c>
      <c r="B673" s="428" t="s">
        <v>119</v>
      </c>
      <c r="C673" s="291" t="s">
        <v>25</v>
      </c>
      <c r="D673" s="295" t="s">
        <v>718</v>
      </c>
      <c r="E673" s="295"/>
      <c r="F673" s="295"/>
      <c r="G673" s="295"/>
      <c r="H673" s="295"/>
      <c r="I673" s="295"/>
      <c r="J673" s="295"/>
      <c r="K673" s="295"/>
      <c r="L673" s="295"/>
      <c r="M673" s="295"/>
      <c r="N673" s="295">
        <v>12</v>
      </c>
      <c r="O673" s="295" t="s">
        <v>718</v>
      </c>
      <c r="P673" s="295"/>
      <c r="Q673" s="295"/>
      <c r="R673" s="295"/>
      <c r="S673" s="295"/>
      <c r="T673" s="295"/>
      <c r="U673" s="295"/>
      <c r="V673" s="295"/>
      <c r="W673" s="295"/>
      <c r="X673" s="295"/>
      <c r="Y673" s="410"/>
      <c r="Z673" s="410"/>
      <c r="AA673" s="410"/>
      <c r="AB673" s="410"/>
      <c r="AC673" s="410"/>
      <c r="AD673" s="410"/>
      <c r="AE673" s="410"/>
      <c r="AF673" s="410"/>
      <c r="AG673" s="415"/>
      <c r="AH673" s="415"/>
      <c r="AI673" s="415"/>
      <c r="AJ673" s="415"/>
      <c r="AK673" s="415"/>
      <c r="AL673" s="415"/>
      <c r="AM673" s="296">
        <f>SUM(Y673:AL673)</f>
        <v>0</v>
      </c>
    </row>
    <row r="674" spans="1:39" ht="15.5" outlineLevel="1">
      <c r="A674" s="528"/>
      <c r="B674" s="294" t="s">
        <v>310</v>
      </c>
      <c r="C674" s="291" t="s">
        <v>163</v>
      </c>
      <c r="D674" s="295" t="s">
        <v>718</v>
      </c>
      <c r="E674" s="295"/>
      <c r="F674" s="295"/>
      <c r="G674" s="295"/>
      <c r="H674" s="295"/>
      <c r="I674" s="295"/>
      <c r="J674" s="295"/>
      <c r="K674" s="295"/>
      <c r="L674" s="295"/>
      <c r="M674" s="295"/>
      <c r="N674" s="295">
        <f>N673</f>
        <v>12</v>
      </c>
      <c r="O674" s="295" t="s">
        <v>718</v>
      </c>
      <c r="P674" s="295"/>
      <c r="Q674" s="295"/>
      <c r="R674" s="295"/>
      <c r="S674" s="295"/>
      <c r="T674" s="295"/>
      <c r="U674" s="295"/>
      <c r="V674" s="295"/>
      <c r="W674" s="295"/>
      <c r="X674" s="295"/>
      <c r="Y674" s="411">
        <f t="shared" ref="Y674:AF674" si="1606">Y673</f>
        <v>0</v>
      </c>
      <c r="Z674" s="411">
        <f t="shared" si="1606"/>
        <v>0</v>
      </c>
      <c r="AA674" s="411">
        <f t="shared" si="1606"/>
        <v>0</v>
      </c>
      <c r="AB674" s="411">
        <f t="shared" si="1606"/>
        <v>0</v>
      </c>
      <c r="AC674" s="411">
        <f t="shared" si="1606"/>
        <v>0</v>
      </c>
      <c r="AD674" s="411">
        <f t="shared" si="1606"/>
        <v>0</v>
      </c>
      <c r="AE674" s="411">
        <f t="shared" si="1606"/>
        <v>0</v>
      </c>
      <c r="AF674" s="411">
        <f t="shared" si="1606"/>
        <v>0</v>
      </c>
      <c r="AG674" s="411">
        <f t="shared" ref="AG674" si="1607">AG673</f>
        <v>0</v>
      </c>
      <c r="AH674" s="411">
        <f t="shared" ref="AH674" si="1608">AH673</f>
        <v>0</v>
      </c>
      <c r="AI674" s="411">
        <f t="shared" ref="AI674" si="1609">AI673</f>
        <v>0</v>
      </c>
      <c r="AJ674" s="411">
        <f t="shared" ref="AJ674" si="1610">AJ673</f>
        <v>0</v>
      </c>
      <c r="AK674" s="411">
        <f t="shared" ref="AK674" si="1611">AK673</f>
        <v>0</v>
      </c>
      <c r="AL674" s="411">
        <f t="shared" ref="AL674" si="1612">AL673</f>
        <v>0</v>
      </c>
      <c r="AM674" s="306"/>
    </row>
    <row r="675" spans="1:39" ht="15.5" outlineLevel="1">
      <c r="A675" s="528"/>
      <c r="B675" s="294"/>
      <c r="C675" s="291"/>
      <c r="D675" s="291"/>
      <c r="E675" s="291"/>
      <c r="F675" s="291"/>
      <c r="G675" s="291"/>
      <c r="H675" s="291"/>
      <c r="I675" s="291"/>
      <c r="J675" s="291"/>
      <c r="K675" s="291"/>
      <c r="L675" s="291"/>
      <c r="M675" s="291"/>
      <c r="N675" s="291"/>
      <c r="O675" s="291"/>
      <c r="P675" s="291"/>
      <c r="Q675" s="291"/>
      <c r="R675" s="291"/>
      <c r="S675" s="291"/>
      <c r="T675" s="291"/>
      <c r="U675" s="291"/>
      <c r="V675" s="291"/>
      <c r="W675" s="291"/>
      <c r="X675" s="291"/>
      <c r="Y675" s="412"/>
      <c r="Z675" s="425"/>
      <c r="AA675" s="425"/>
      <c r="AB675" s="425"/>
      <c r="AC675" s="425"/>
      <c r="AD675" s="425"/>
      <c r="AE675" s="425"/>
      <c r="AF675" s="425"/>
      <c r="AG675" s="425"/>
      <c r="AH675" s="425"/>
      <c r="AI675" s="425"/>
      <c r="AJ675" s="425"/>
      <c r="AK675" s="425"/>
      <c r="AL675" s="425"/>
      <c r="AM675" s="306"/>
    </row>
    <row r="676" spans="1:39" ht="31" outlineLevel="1">
      <c r="A676" s="528">
        <v>28</v>
      </c>
      <c r="B676" s="428" t="s">
        <v>120</v>
      </c>
      <c r="C676" s="291" t="s">
        <v>25</v>
      </c>
      <c r="D676" s="295" t="s">
        <v>718</v>
      </c>
      <c r="E676" s="295"/>
      <c r="F676" s="295"/>
      <c r="G676" s="295"/>
      <c r="H676" s="295"/>
      <c r="I676" s="295"/>
      <c r="J676" s="295"/>
      <c r="K676" s="295"/>
      <c r="L676" s="295"/>
      <c r="M676" s="295"/>
      <c r="N676" s="295">
        <v>12</v>
      </c>
      <c r="O676" s="295" t="s">
        <v>718</v>
      </c>
      <c r="P676" s="295"/>
      <c r="Q676" s="295"/>
      <c r="R676" s="295"/>
      <c r="S676" s="295"/>
      <c r="T676" s="295"/>
      <c r="U676" s="295"/>
      <c r="V676" s="295"/>
      <c r="W676" s="295"/>
      <c r="X676" s="295"/>
      <c r="Y676" s="410"/>
      <c r="Z676" s="410"/>
      <c r="AA676" s="410"/>
      <c r="AB676" s="410"/>
      <c r="AC676" s="410"/>
      <c r="AD676" s="410"/>
      <c r="AE676" s="410"/>
      <c r="AF676" s="410"/>
      <c r="AG676" s="415"/>
      <c r="AH676" s="415"/>
      <c r="AI676" s="415"/>
      <c r="AJ676" s="415"/>
      <c r="AK676" s="415"/>
      <c r="AL676" s="415"/>
      <c r="AM676" s="296">
        <f>SUM(Y676:AL676)</f>
        <v>0</v>
      </c>
    </row>
    <row r="677" spans="1:39" ht="15.5" outlineLevel="1">
      <c r="A677" s="528"/>
      <c r="B677" s="294" t="s">
        <v>310</v>
      </c>
      <c r="C677" s="291" t="s">
        <v>163</v>
      </c>
      <c r="D677" s="295" t="s">
        <v>718</v>
      </c>
      <c r="E677" s="295"/>
      <c r="F677" s="295"/>
      <c r="G677" s="295"/>
      <c r="H677" s="295"/>
      <c r="I677" s="295"/>
      <c r="J677" s="295"/>
      <c r="K677" s="295"/>
      <c r="L677" s="295"/>
      <c r="M677" s="295"/>
      <c r="N677" s="295">
        <f>N676</f>
        <v>12</v>
      </c>
      <c r="O677" s="295" t="s">
        <v>718</v>
      </c>
      <c r="P677" s="295"/>
      <c r="Q677" s="295"/>
      <c r="R677" s="295"/>
      <c r="S677" s="295"/>
      <c r="T677" s="295"/>
      <c r="U677" s="295"/>
      <c r="V677" s="295"/>
      <c r="W677" s="295"/>
      <c r="X677" s="295"/>
      <c r="Y677" s="411">
        <f t="shared" ref="Y677:AF677" si="1613">Y676</f>
        <v>0</v>
      </c>
      <c r="Z677" s="411">
        <f t="shared" si="1613"/>
        <v>0</v>
      </c>
      <c r="AA677" s="411">
        <f t="shared" si="1613"/>
        <v>0</v>
      </c>
      <c r="AB677" s="411">
        <f t="shared" si="1613"/>
        <v>0</v>
      </c>
      <c r="AC677" s="411">
        <f t="shared" si="1613"/>
        <v>0</v>
      </c>
      <c r="AD677" s="411">
        <f t="shared" si="1613"/>
        <v>0</v>
      </c>
      <c r="AE677" s="411">
        <f t="shared" si="1613"/>
        <v>0</v>
      </c>
      <c r="AF677" s="411">
        <f t="shared" si="1613"/>
        <v>0</v>
      </c>
      <c r="AG677" s="411">
        <f t="shared" ref="AG677" si="1614">AG676</f>
        <v>0</v>
      </c>
      <c r="AH677" s="411">
        <f t="shared" ref="AH677" si="1615">AH676</f>
        <v>0</v>
      </c>
      <c r="AI677" s="411">
        <f t="shared" ref="AI677" si="1616">AI676</f>
        <v>0</v>
      </c>
      <c r="AJ677" s="411">
        <f t="shared" ref="AJ677" si="1617">AJ676</f>
        <v>0</v>
      </c>
      <c r="AK677" s="411">
        <f t="shared" ref="AK677" si="1618">AK676</f>
        <v>0</v>
      </c>
      <c r="AL677" s="411">
        <f t="shared" ref="AL677" si="1619">AL676</f>
        <v>0</v>
      </c>
      <c r="AM677" s="306"/>
    </row>
    <row r="678" spans="1:39" ht="15.5" outlineLevel="1">
      <c r="A678" s="528"/>
      <c r="B678" s="294"/>
      <c r="C678" s="291"/>
      <c r="D678" s="291"/>
      <c r="E678" s="291"/>
      <c r="F678" s="291"/>
      <c r="G678" s="291"/>
      <c r="H678" s="291"/>
      <c r="I678" s="291"/>
      <c r="J678" s="291"/>
      <c r="K678" s="291"/>
      <c r="L678" s="291"/>
      <c r="M678" s="291"/>
      <c r="N678" s="291"/>
      <c r="O678" s="291"/>
      <c r="P678" s="291"/>
      <c r="Q678" s="291"/>
      <c r="R678" s="291"/>
      <c r="S678" s="291"/>
      <c r="T678" s="291"/>
      <c r="U678" s="291"/>
      <c r="V678" s="291"/>
      <c r="W678" s="291"/>
      <c r="X678" s="291"/>
      <c r="Y678" s="412"/>
      <c r="Z678" s="425"/>
      <c r="AA678" s="425"/>
      <c r="AB678" s="425"/>
      <c r="AC678" s="425"/>
      <c r="AD678" s="425"/>
      <c r="AE678" s="425"/>
      <c r="AF678" s="425"/>
      <c r="AG678" s="425"/>
      <c r="AH678" s="425"/>
      <c r="AI678" s="425"/>
      <c r="AJ678" s="425"/>
      <c r="AK678" s="425"/>
      <c r="AL678" s="425"/>
      <c r="AM678" s="306"/>
    </row>
    <row r="679" spans="1:39" ht="31" outlineLevel="1">
      <c r="A679" s="528">
        <v>29</v>
      </c>
      <c r="B679" s="428" t="s">
        <v>121</v>
      </c>
      <c r="C679" s="291" t="s">
        <v>25</v>
      </c>
      <c r="D679" s="295" t="s">
        <v>718</v>
      </c>
      <c r="E679" s="295"/>
      <c r="F679" s="295"/>
      <c r="G679" s="295"/>
      <c r="H679" s="295"/>
      <c r="I679" s="295"/>
      <c r="J679" s="295"/>
      <c r="K679" s="295"/>
      <c r="L679" s="295"/>
      <c r="M679" s="295"/>
      <c r="N679" s="295">
        <v>3</v>
      </c>
      <c r="O679" s="295" t="s">
        <v>718</v>
      </c>
      <c r="P679" s="295"/>
      <c r="Q679" s="295"/>
      <c r="R679" s="295"/>
      <c r="S679" s="295"/>
      <c r="T679" s="295"/>
      <c r="U679" s="295"/>
      <c r="V679" s="295"/>
      <c r="W679" s="295"/>
      <c r="X679" s="295"/>
      <c r="Y679" s="410"/>
      <c r="Z679" s="410"/>
      <c r="AA679" s="410"/>
      <c r="AB679" s="410"/>
      <c r="AC679" s="410"/>
      <c r="AD679" s="410"/>
      <c r="AE679" s="410"/>
      <c r="AF679" s="410"/>
      <c r="AG679" s="415"/>
      <c r="AH679" s="415"/>
      <c r="AI679" s="415"/>
      <c r="AJ679" s="415"/>
      <c r="AK679" s="415"/>
      <c r="AL679" s="415"/>
      <c r="AM679" s="296">
        <f>SUM(Y679:AL679)</f>
        <v>0</v>
      </c>
    </row>
    <row r="680" spans="1:39" ht="15.5" outlineLevel="1">
      <c r="A680" s="528"/>
      <c r="B680" s="294" t="s">
        <v>310</v>
      </c>
      <c r="C680" s="291" t="s">
        <v>163</v>
      </c>
      <c r="D680" s="295" t="s">
        <v>718</v>
      </c>
      <c r="E680" s="295"/>
      <c r="F680" s="295"/>
      <c r="G680" s="295"/>
      <c r="H680" s="295"/>
      <c r="I680" s="295"/>
      <c r="J680" s="295"/>
      <c r="K680" s="295"/>
      <c r="L680" s="295"/>
      <c r="M680" s="295"/>
      <c r="N680" s="295">
        <f>N679</f>
        <v>3</v>
      </c>
      <c r="O680" s="295" t="s">
        <v>718</v>
      </c>
      <c r="P680" s="295"/>
      <c r="Q680" s="295"/>
      <c r="R680" s="295"/>
      <c r="S680" s="295"/>
      <c r="T680" s="295"/>
      <c r="U680" s="295"/>
      <c r="V680" s="295"/>
      <c r="W680" s="295"/>
      <c r="X680" s="295"/>
      <c r="Y680" s="411">
        <f t="shared" ref="Y680:AF680" si="1620">Y679</f>
        <v>0</v>
      </c>
      <c r="Z680" s="411">
        <f t="shared" si="1620"/>
        <v>0</v>
      </c>
      <c r="AA680" s="411">
        <f t="shared" si="1620"/>
        <v>0</v>
      </c>
      <c r="AB680" s="411">
        <f t="shared" si="1620"/>
        <v>0</v>
      </c>
      <c r="AC680" s="411">
        <f t="shared" si="1620"/>
        <v>0</v>
      </c>
      <c r="AD680" s="411">
        <f t="shared" si="1620"/>
        <v>0</v>
      </c>
      <c r="AE680" s="411">
        <f t="shared" si="1620"/>
        <v>0</v>
      </c>
      <c r="AF680" s="411">
        <f t="shared" si="1620"/>
        <v>0</v>
      </c>
      <c r="AG680" s="411">
        <f t="shared" ref="AG680" si="1621">AG679</f>
        <v>0</v>
      </c>
      <c r="AH680" s="411">
        <f t="shared" ref="AH680" si="1622">AH679</f>
        <v>0</v>
      </c>
      <c r="AI680" s="411">
        <f t="shared" ref="AI680" si="1623">AI679</f>
        <v>0</v>
      </c>
      <c r="AJ680" s="411">
        <f t="shared" ref="AJ680" si="1624">AJ679</f>
        <v>0</v>
      </c>
      <c r="AK680" s="411">
        <f t="shared" ref="AK680" si="1625">AK679</f>
        <v>0</v>
      </c>
      <c r="AL680" s="411">
        <f t="shared" ref="AL680" si="1626">AL679</f>
        <v>0</v>
      </c>
      <c r="AM680" s="306"/>
    </row>
    <row r="681" spans="1:39" ht="15.5" outlineLevel="1">
      <c r="A681" s="528"/>
      <c r="B681" s="294"/>
      <c r="C681" s="291"/>
      <c r="D681" s="291"/>
      <c r="E681" s="291"/>
      <c r="F681" s="291"/>
      <c r="G681" s="291"/>
      <c r="H681" s="291"/>
      <c r="I681" s="291"/>
      <c r="J681" s="291"/>
      <c r="K681" s="291"/>
      <c r="L681" s="291"/>
      <c r="M681" s="291"/>
      <c r="N681" s="291"/>
      <c r="O681" s="291"/>
      <c r="P681" s="291"/>
      <c r="Q681" s="291"/>
      <c r="R681" s="291"/>
      <c r="S681" s="291"/>
      <c r="T681" s="291"/>
      <c r="U681" s="291"/>
      <c r="V681" s="291"/>
      <c r="W681" s="291"/>
      <c r="X681" s="291"/>
      <c r="Y681" s="412"/>
      <c r="Z681" s="425"/>
      <c r="AA681" s="425"/>
      <c r="AB681" s="425"/>
      <c r="AC681" s="425"/>
      <c r="AD681" s="425"/>
      <c r="AE681" s="425"/>
      <c r="AF681" s="425"/>
      <c r="AG681" s="425"/>
      <c r="AH681" s="425"/>
      <c r="AI681" s="425"/>
      <c r="AJ681" s="425"/>
      <c r="AK681" s="425"/>
      <c r="AL681" s="425"/>
      <c r="AM681" s="306"/>
    </row>
    <row r="682" spans="1:39" ht="31" outlineLevel="1">
      <c r="A682" s="528">
        <v>30</v>
      </c>
      <c r="B682" s="428" t="s">
        <v>122</v>
      </c>
      <c r="C682" s="291" t="s">
        <v>25</v>
      </c>
      <c r="D682" s="295" t="s">
        <v>718</v>
      </c>
      <c r="E682" s="295"/>
      <c r="F682" s="295"/>
      <c r="G682" s="295"/>
      <c r="H682" s="295"/>
      <c r="I682" s="295"/>
      <c r="J682" s="295"/>
      <c r="K682" s="295"/>
      <c r="L682" s="295"/>
      <c r="M682" s="295"/>
      <c r="N682" s="295">
        <v>12</v>
      </c>
      <c r="O682" s="295" t="s">
        <v>718</v>
      </c>
      <c r="P682" s="295"/>
      <c r="Q682" s="295"/>
      <c r="R682" s="295"/>
      <c r="S682" s="295"/>
      <c r="T682" s="295"/>
      <c r="U682" s="295"/>
      <c r="V682" s="295"/>
      <c r="W682" s="295"/>
      <c r="X682" s="295"/>
      <c r="Y682" s="410"/>
      <c r="Z682" s="410"/>
      <c r="AA682" s="410"/>
      <c r="AB682" s="410"/>
      <c r="AC682" s="410"/>
      <c r="AD682" s="410"/>
      <c r="AE682" s="410"/>
      <c r="AF682" s="410"/>
      <c r="AG682" s="415"/>
      <c r="AH682" s="415"/>
      <c r="AI682" s="415"/>
      <c r="AJ682" s="415"/>
      <c r="AK682" s="415"/>
      <c r="AL682" s="415"/>
      <c r="AM682" s="296">
        <f>SUM(Y682:AL682)</f>
        <v>0</v>
      </c>
    </row>
    <row r="683" spans="1:39" ht="15.5" outlineLevel="1">
      <c r="A683" s="528"/>
      <c r="B683" s="294" t="s">
        <v>310</v>
      </c>
      <c r="C683" s="291" t="s">
        <v>163</v>
      </c>
      <c r="D683" s="295" t="s">
        <v>718</v>
      </c>
      <c r="E683" s="295"/>
      <c r="F683" s="295"/>
      <c r="G683" s="295"/>
      <c r="H683" s="295"/>
      <c r="I683" s="295"/>
      <c r="J683" s="295"/>
      <c r="K683" s="295"/>
      <c r="L683" s="295"/>
      <c r="M683" s="295"/>
      <c r="N683" s="295">
        <f>N682</f>
        <v>12</v>
      </c>
      <c r="O683" s="295" t="s">
        <v>718</v>
      </c>
      <c r="P683" s="295"/>
      <c r="Q683" s="295"/>
      <c r="R683" s="295"/>
      <c r="S683" s="295"/>
      <c r="T683" s="295"/>
      <c r="U683" s="295"/>
      <c r="V683" s="295"/>
      <c r="W683" s="295"/>
      <c r="X683" s="295"/>
      <c r="Y683" s="411">
        <f t="shared" ref="Y683:AF683" si="1627">Y682</f>
        <v>0</v>
      </c>
      <c r="Z683" s="411">
        <f t="shared" si="1627"/>
        <v>0</v>
      </c>
      <c r="AA683" s="411">
        <f t="shared" si="1627"/>
        <v>0</v>
      </c>
      <c r="AB683" s="411">
        <f t="shared" si="1627"/>
        <v>0</v>
      </c>
      <c r="AC683" s="411">
        <f t="shared" si="1627"/>
        <v>0</v>
      </c>
      <c r="AD683" s="411">
        <f t="shared" si="1627"/>
        <v>0</v>
      </c>
      <c r="AE683" s="411">
        <f t="shared" si="1627"/>
        <v>0</v>
      </c>
      <c r="AF683" s="411">
        <f t="shared" si="1627"/>
        <v>0</v>
      </c>
      <c r="AG683" s="411">
        <f t="shared" ref="AG683" si="1628">AG682</f>
        <v>0</v>
      </c>
      <c r="AH683" s="411">
        <f t="shared" ref="AH683" si="1629">AH682</f>
        <v>0</v>
      </c>
      <c r="AI683" s="411">
        <f t="shared" ref="AI683" si="1630">AI682</f>
        <v>0</v>
      </c>
      <c r="AJ683" s="411">
        <f t="shared" ref="AJ683" si="1631">AJ682</f>
        <v>0</v>
      </c>
      <c r="AK683" s="411">
        <f t="shared" ref="AK683" si="1632">AK682</f>
        <v>0</v>
      </c>
      <c r="AL683" s="411">
        <f t="shared" ref="AL683" si="1633">AL682</f>
        <v>0</v>
      </c>
      <c r="AM683" s="306"/>
    </row>
    <row r="684" spans="1:39" ht="15.5" outlineLevel="1">
      <c r="A684" s="528"/>
      <c r="B684" s="294"/>
      <c r="C684" s="291"/>
      <c r="D684" s="291"/>
      <c r="E684" s="291"/>
      <c r="F684" s="291"/>
      <c r="G684" s="291"/>
      <c r="H684" s="291"/>
      <c r="I684" s="291"/>
      <c r="J684" s="291"/>
      <c r="K684" s="291"/>
      <c r="L684" s="291"/>
      <c r="M684" s="291"/>
      <c r="N684" s="291"/>
      <c r="O684" s="291"/>
      <c r="P684" s="291"/>
      <c r="Q684" s="291"/>
      <c r="R684" s="291"/>
      <c r="S684" s="291"/>
      <c r="T684" s="291"/>
      <c r="U684" s="291"/>
      <c r="V684" s="291"/>
      <c r="W684" s="291"/>
      <c r="X684" s="291"/>
      <c r="Y684" s="412"/>
      <c r="Z684" s="425"/>
      <c r="AA684" s="425"/>
      <c r="AB684" s="425"/>
      <c r="AC684" s="425"/>
      <c r="AD684" s="425"/>
      <c r="AE684" s="425"/>
      <c r="AF684" s="425"/>
      <c r="AG684" s="425"/>
      <c r="AH684" s="425"/>
      <c r="AI684" s="425"/>
      <c r="AJ684" s="425"/>
      <c r="AK684" s="425"/>
      <c r="AL684" s="425"/>
      <c r="AM684" s="306"/>
    </row>
    <row r="685" spans="1:39" ht="31" outlineLevel="1">
      <c r="A685" s="528">
        <v>31</v>
      </c>
      <c r="B685" s="428" t="s">
        <v>123</v>
      </c>
      <c r="C685" s="291" t="s">
        <v>25</v>
      </c>
      <c r="D685" s="295" t="s">
        <v>718</v>
      </c>
      <c r="E685" s="295"/>
      <c r="F685" s="295"/>
      <c r="G685" s="295"/>
      <c r="H685" s="295"/>
      <c r="I685" s="295"/>
      <c r="J685" s="295"/>
      <c r="K685" s="295"/>
      <c r="L685" s="295"/>
      <c r="M685" s="295"/>
      <c r="N685" s="295">
        <v>12</v>
      </c>
      <c r="O685" s="295" t="s">
        <v>718</v>
      </c>
      <c r="P685" s="295"/>
      <c r="Q685" s="295"/>
      <c r="R685" s="295"/>
      <c r="S685" s="295"/>
      <c r="T685" s="295"/>
      <c r="U685" s="295"/>
      <c r="V685" s="295"/>
      <c r="W685" s="295"/>
      <c r="X685" s="295"/>
      <c r="Y685" s="410"/>
      <c r="Z685" s="410"/>
      <c r="AA685" s="410"/>
      <c r="AB685" s="410"/>
      <c r="AC685" s="410"/>
      <c r="AD685" s="410"/>
      <c r="AE685" s="410"/>
      <c r="AF685" s="410"/>
      <c r="AG685" s="415"/>
      <c r="AH685" s="415"/>
      <c r="AI685" s="415"/>
      <c r="AJ685" s="415"/>
      <c r="AK685" s="415"/>
      <c r="AL685" s="415"/>
      <c r="AM685" s="296">
        <f>SUM(Y685:AL685)</f>
        <v>0</v>
      </c>
    </row>
    <row r="686" spans="1:39" ht="15.5" outlineLevel="1">
      <c r="A686" s="528"/>
      <c r="B686" s="294" t="s">
        <v>310</v>
      </c>
      <c r="C686" s="291" t="s">
        <v>163</v>
      </c>
      <c r="D686" s="295" t="s">
        <v>718</v>
      </c>
      <c r="E686" s="295"/>
      <c r="F686" s="295"/>
      <c r="G686" s="295"/>
      <c r="H686" s="295"/>
      <c r="I686" s="295"/>
      <c r="J686" s="295"/>
      <c r="K686" s="295"/>
      <c r="L686" s="295"/>
      <c r="M686" s="295"/>
      <c r="N686" s="295">
        <f>N685</f>
        <v>12</v>
      </c>
      <c r="O686" s="295" t="s">
        <v>718</v>
      </c>
      <c r="P686" s="295"/>
      <c r="Q686" s="295"/>
      <c r="R686" s="295"/>
      <c r="S686" s="295"/>
      <c r="T686" s="295"/>
      <c r="U686" s="295"/>
      <c r="V686" s="295"/>
      <c r="W686" s="295"/>
      <c r="X686" s="295"/>
      <c r="Y686" s="411">
        <f t="shared" ref="Y686:AF686" si="1634">Y685</f>
        <v>0</v>
      </c>
      <c r="Z686" s="411">
        <f t="shared" si="1634"/>
        <v>0</v>
      </c>
      <c r="AA686" s="411">
        <f t="shared" si="1634"/>
        <v>0</v>
      </c>
      <c r="AB686" s="411">
        <f t="shared" si="1634"/>
        <v>0</v>
      </c>
      <c r="AC686" s="411">
        <f t="shared" si="1634"/>
        <v>0</v>
      </c>
      <c r="AD686" s="411">
        <f t="shared" si="1634"/>
        <v>0</v>
      </c>
      <c r="AE686" s="411">
        <f t="shared" si="1634"/>
        <v>0</v>
      </c>
      <c r="AF686" s="411">
        <f t="shared" si="1634"/>
        <v>0</v>
      </c>
      <c r="AG686" s="411">
        <f t="shared" ref="AG686" si="1635">AG685</f>
        <v>0</v>
      </c>
      <c r="AH686" s="411">
        <f t="shared" ref="AH686" si="1636">AH685</f>
        <v>0</v>
      </c>
      <c r="AI686" s="411">
        <f t="shared" ref="AI686" si="1637">AI685</f>
        <v>0</v>
      </c>
      <c r="AJ686" s="411">
        <f t="shared" ref="AJ686" si="1638">AJ685</f>
        <v>0</v>
      </c>
      <c r="AK686" s="411">
        <f t="shared" ref="AK686" si="1639">AK685</f>
        <v>0</v>
      </c>
      <c r="AL686" s="411">
        <f t="shared" ref="AL686" si="1640">AL685</f>
        <v>0</v>
      </c>
      <c r="AM686" s="306"/>
    </row>
    <row r="687" spans="1:39" ht="15.5" outlineLevel="1">
      <c r="A687" s="528"/>
      <c r="B687" s="428"/>
      <c r="C687" s="291"/>
      <c r="D687" s="291"/>
      <c r="E687" s="291"/>
      <c r="F687" s="291"/>
      <c r="G687" s="291"/>
      <c r="H687" s="291"/>
      <c r="I687" s="291"/>
      <c r="J687" s="291"/>
      <c r="K687" s="291"/>
      <c r="L687" s="291"/>
      <c r="M687" s="291"/>
      <c r="N687" s="291"/>
      <c r="O687" s="291"/>
      <c r="P687" s="291"/>
      <c r="Q687" s="291"/>
      <c r="R687" s="291"/>
      <c r="S687" s="291"/>
      <c r="T687" s="291"/>
      <c r="U687" s="291"/>
      <c r="V687" s="291"/>
      <c r="W687" s="291"/>
      <c r="X687" s="291"/>
      <c r="Y687" s="412"/>
      <c r="Z687" s="425"/>
      <c r="AA687" s="425"/>
      <c r="AB687" s="425"/>
      <c r="AC687" s="425"/>
      <c r="AD687" s="425"/>
      <c r="AE687" s="425"/>
      <c r="AF687" s="425"/>
      <c r="AG687" s="425"/>
      <c r="AH687" s="425"/>
      <c r="AI687" s="425"/>
      <c r="AJ687" s="425"/>
      <c r="AK687" s="425"/>
      <c r="AL687" s="425"/>
      <c r="AM687" s="306"/>
    </row>
    <row r="688" spans="1:39" ht="15.5" outlineLevel="1">
      <c r="A688" s="528">
        <v>32</v>
      </c>
      <c r="B688" s="428" t="s">
        <v>124</v>
      </c>
      <c r="C688" s="291" t="s">
        <v>25</v>
      </c>
      <c r="D688" s="295" t="s">
        <v>718</v>
      </c>
      <c r="E688" s="295"/>
      <c r="F688" s="295"/>
      <c r="G688" s="295"/>
      <c r="H688" s="295"/>
      <c r="I688" s="295"/>
      <c r="J688" s="295"/>
      <c r="K688" s="295"/>
      <c r="L688" s="295"/>
      <c r="M688" s="295"/>
      <c r="N688" s="295">
        <v>12</v>
      </c>
      <c r="O688" s="295" t="s">
        <v>718</v>
      </c>
      <c r="P688" s="295"/>
      <c r="Q688" s="295"/>
      <c r="R688" s="295"/>
      <c r="S688" s="295"/>
      <c r="T688" s="295"/>
      <c r="U688" s="295"/>
      <c r="V688" s="295"/>
      <c r="W688" s="295"/>
      <c r="X688" s="295"/>
      <c r="Y688" s="410"/>
      <c r="Z688" s="410"/>
      <c r="AA688" s="410"/>
      <c r="AB688" s="410"/>
      <c r="AC688" s="410"/>
      <c r="AD688" s="410"/>
      <c r="AE688" s="410"/>
      <c r="AF688" s="410"/>
      <c r="AG688" s="415"/>
      <c r="AH688" s="415"/>
      <c r="AI688" s="415"/>
      <c r="AJ688" s="415"/>
      <c r="AK688" s="415"/>
      <c r="AL688" s="415"/>
      <c r="AM688" s="296">
        <f>SUM(Y688:AL688)</f>
        <v>0</v>
      </c>
    </row>
    <row r="689" spans="1:39" ht="15.5" outlineLevel="1">
      <c r="A689" s="528"/>
      <c r="B689" s="294" t="s">
        <v>310</v>
      </c>
      <c r="C689" s="291" t="s">
        <v>163</v>
      </c>
      <c r="D689" s="295" t="s">
        <v>718</v>
      </c>
      <c r="E689" s="295"/>
      <c r="F689" s="295"/>
      <c r="G689" s="295"/>
      <c r="H689" s="295"/>
      <c r="I689" s="295"/>
      <c r="J689" s="295"/>
      <c r="K689" s="295"/>
      <c r="L689" s="295"/>
      <c r="M689" s="295"/>
      <c r="N689" s="295">
        <f>N688</f>
        <v>12</v>
      </c>
      <c r="O689" s="295" t="s">
        <v>718</v>
      </c>
      <c r="P689" s="295"/>
      <c r="Q689" s="295"/>
      <c r="R689" s="295"/>
      <c r="S689" s="295"/>
      <c r="T689" s="295"/>
      <c r="U689" s="295"/>
      <c r="V689" s="295"/>
      <c r="W689" s="295"/>
      <c r="X689" s="295"/>
      <c r="Y689" s="411">
        <f t="shared" ref="Y689:AF689" si="1641">Y688</f>
        <v>0</v>
      </c>
      <c r="Z689" s="411">
        <f t="shared" si="1641"/>
        <v>0</v>
      </c>
      <c r="AA689" s="411">
        <f t="shared" si="1641"/>
        <v>0</v>
      </c>
      <c r="AB689" s="411">
        <f t="shared" si="1641"/>
        <v>0</v>
      </c>
      <c r="AC689" s="411">
        <f t="shared" si="1641"/>
        <v>0</v>
      </c>
      <c r="AD689" s="411">
        <f t="shared" si="1641"/>
        <v>0</v>
      </c>
      <c r="AE689" s="411">
        <f t="shared" si="1641"/>
        <v>0</v>
      </c>
      <c r="AF689" s="411">
        <f t="shared" si="1641"/>
        <v>0</v>
      </c>
      <c r="AG689" s="411">
        <f t="shared" ref="AG689" si="1642">AG688</f>
        <v>0</v>
      </c>
      <c r="AH689" s="411">
        <f t="shared" ref="AH689" si="1643">AH688</f>
        <v>0</v>
      </c>
      <c r="AI689" s="411">
        <f t="shared" ref="AI689" si="1644">AI688</f>
        <v>0</v>
      </c>
      <c r="AJ689" s="411">
        <f t="shared" ref="AJ689" si="1645">AJ688</f>
        <v>0</v>
      </c>
      <c r="AK689" s="411">
        <f t="shared" ref="AK689" si="1646">AK688</f>
        <v>0</v>
      </c>
      <c r="AL689" s="411">
        <f t="shared" ref="AL689" si="1647">AL688</f>
        <v>0</v>
      </c>
      <c r="AM689" s="306"/>
    </row>
    <row r="690" spans="1:39" ht="15.5" outlineLevel="1">
      <c r="A690" s="528"/>
      <c r="B690" s="428"/>
      <c r="C690" s="291"/>
      <c r="D690" s="291"/>
      <c r="E690" s="291"/>
      <c r="F690" s="291"/>
      <c r="G690" s="291"/>
      <c r="H690" s="291"/>
      <c r="I690" s="291"/>
      <c r="J690" s="291"/>
      <c r="K690" s="291"/>
      <c r="L690" s="291"/>
      <c r="M690" s="291"/>
      <c r="N690" s="291"/>
      <c r="O690" s="291"/>
      <c r="P690" s="291"/>
      <c r="Q690" s="291"/>
      <c r="R690" s="291"/>
      <c r="S690" s="291"/>
      <c r="T690" s="291"/>
      <c r="U690" s="291"/>
      <c r="V690" s="291"/>
      <c r="W690" s="291"/>
      <c r="X690" s="291"/>
      <c r="Y690" s="412"/>
      <c r="Z690" s="425"/>
      <c r="AA690" s="425"/>
      <c r="AB690" s="425"/>
      <c r="AC690" s="425"/>
      <c r="AD690" s="425"/>
      <c r="AE690" s="425"/>
      <c r="AF690" s="425"/>
      <c r="AG690" s="425"/>
      <c r="AH690" s="425"/>
      <c r="AI690" s="425"/>
      <c r="AJ690" s="425"/>
      <c r="AK690" s="425"/>
      <c r="AL690" s="425"/>
      <c r="AM690" s="306"/>
    </row>
    <row r="691" spans="1:39" ht="15.5" outlineLevel="1">
      <c r="A691" s="528"/>
      <c r="B691" s="288" t="s">
        <v>500</v>
      </c>
      <c r="C691" s="291"/>
      <c r="D691" s="291"/>
      <c r="E691" s="291"/>
      <c r="F691" s="291"/>
      <c r="G691" s="291"/>
      <c r="H691" s="291"/>
      <c r="I691" s="291"/>
      <c r="J691" s="291"/>
      <c r="K691" s="291"/>
      <c r="L691" s="291"/>
      <c r="M691" s="291"/>
      <c r="N691" s="291"/>
      <c r="O691" s="291"/>
      <c r="P691" s="291"/>
      <c r="Q691" s="291"/>
      <c r="R691" s="291"/>
      <c r="S691" s="291"/>
      <c r="T691" s="291"/>
      <c r="U691" s="291"/>
      <c r="V691" s="291"/>
      <c r="W691" s="291"/>
      <c r="X691" s="291"/>
      <c r="Y691" s="412"/>
      <c r="Z691" s="425"/>
      <c r="AA691" s="425"/>
      <c r="AB691" s="425"/>
      <c r="AC691" s="425"/>
      <c r="AD691" s="425"/>
      <c r="AE691" s="425"/>
      <c r="AF691" s="425"/>
      <c r="AG691" s="425"/>
      <c r="AH691" s="425"/>
      <c r="AI691" s="425"/>
      <c r="AJ691" s="425"/>
      <c r="AK691" s="425"/>
      <c r="AL691" s="425"/>
      <c r="AM691" s="306"/>
    </row>
    <row r="692" spans="1:39" ht="15.5" outlineLevel="1">
      <c r="A692" s="528">
        <v>33</v>
      </c>
      <c r="B692" s="428" t="s">
        <v>125</v>
      </c>
      <c r="C692" s="291" t="s">
        <v>25</v>
      </c>
      <c r="D692" s="295" t="s">
        <v>718</v>
      </c>
      <c r="E692" s="295"/>
      <c r="F692" s="295"/>
      <c r="G692" s="295"/>
      <c r="H692" s="295"/>
      <c r="I692" s="295"/>
      <c r="J692" s="295"/>
      <c r="K692" s="295"/>
      <c r="L692" s="295"/>
      <c r="M692" s="295"/>
      <c r="N692" s="295">
        <v>0</v>
      </c>
      <c r="O692" s="295" t="s">
        <v>718</v>
      </c>
      <c r="P692" s="295"/>
      <c r="Q692" s="295"/>
      <c r="R692" s="295"/>
      <c r="S692" s="295"/>
      <c r="T692" s="295"/>
      <c r="U692" s="295"/>
      <c r="V692" s="295"/>
      <c r="W692" s="295"/>
      <c r="X692" s="295"/>
      <c r="Y692" s="426"/>
      <c r="Z692" s="410"/>
      <c r="AA692" s="410"/>
      <c r="AB692" s="410"/>
      <c r="AC692" s="410"/>
      <c r="AD692" s="410"/>
      <c r="AE692" s="410"/>
      <c r="AF692" s="415"/>
      <c r="AG692" s="415"/>
      <c r="AH692" s="415"/>
      <c r="AI692" s="415"/>
      <c r="AJ692" s="415"/>
      <c r="AK692" s="415"/>
      <c r="AL692" s="415"/>
      <c r="AM692" s="296">
        <f>SUM(Y692:AL692)</f>
        <v>0</v>
      </c>
    </row>
    <row r="693" spans="1:39" ht="15.5" outlineLevel="1">
      <c r="A693" s="528"/>
      <c r="B693" s="294" t="s">
        <v>310</v>
      </c>
      <c r="C693" s="291" t="s">
        <v>163</v>
      </c>
      <c r="D693" s="295" t="s">
        <v>718</v>
      </c>
      <c r="E693" s="295"/>
      <c r="F693" s="295"/>
      <c r="G693" s="295"/>
      <c r="H693" s="295"/>
      <c r="I693" s="295"/>
      <c r="J693" s="295"/>
      <c r="K693" s="295"/>
      <c r="L693" s="295"/>
      <c r="M693" s="295"/>
      <c r="N693" s="295">
        <f>N692</f>
        <v>0</v>
      </c>
      <c r="O693" s="295" t="s">
        <v>718</v>
      </c>
      <c r="P693" s="295"/>
      <c r="Q693" s="295"/>
      <c r="R693" s="295"/>
      <c r="S693" s="295"/>
      <c r="T693" s="295"/>
      <c r="U693" s="295"/>
      <c r="V693" s="295"/>
      <c r="W693" s="295"/>
      <c r="X693" s="295"/>
      <c r="Y693" s="411">
        <v>0</v>
      </c>
      <c r="Z693" s="411">
        <v>0</v>
      </c>
      <c r="AA693" s="411">
        <v>0</v>
      </c>
      <c r="AB693" s="411">
        <v>0</v>
      </c>
      <c r="AC693" s="411">
        <f t="shared" ref="AC693" si="1648">AC692</f>
        <v>0</v>
      </c>
      <c r="AD693" s="411">
        <f t="shared" ref="AD693" si="1649">AD692</f>
        <v>0</v>
      </c>
      <c r="AE693" s="411">
        <f t="shared" ref="AE693" si="1650">AE692</f>
        <v>0</v>
      </c>
      <c r="AF693" s="411">
        <f t="shared" ref="AF693" si="1651">AF692</f>
        <v>0</v>
      </c>
      <c r="AG693" s="411">
        <f t="shared" ref="AG693" si="1652">AG692</f>
        <v>0</v>
      </c>
      <c r="AH693" s="411">
        <f t="shared" ref="AH693" si="1653">AH692</f>
        <v>0</v>
      </c>
      <c r="AI693" s="411">
        <f t="shared" ref="AI693" si="1654">AI692</f>
        <v>0</v>
      </c>
      <c r="AJ693" s="411">
        <f t="shared" ref="AJ693" si="1655">AJ692</f>
        <v>0</v>
      </c>
      <c r="AK693" s="411">
        <f t="shared" ref="AK693" si="1656">AK692</f>
        <v>0</v>
      </c>
      <c r="AL693" s="411">
        <f t="shared" ref="AL693" si="1657">AL692</f>
        <v>0</v>
      </c>
      <c r="AM693" s="306"/>
    </row>
    <row r="694" spans="1:39" ht="15.5" outlineLevel="1">
      <c r="A694" s="528"/>
      <c r="B694" s="428"/>
      <c r="C694" s="291"/>
      <c r="D694" s="291"/>
      <c r="E694" s="291"/>
      <c r="F694" s="291"/>
      <c r="G694" s="291"/>
      <c r="H694" s="291"/>
      <c r="I694" s="291"/>
      <c r="J694" s="291"/>
      <c r="K694" s="291"/>
      <c r="L694" s="291"/>
      <c r="M694" s="291"/>
      <c r="N694" s="291"/>
      <c r="O694" s="291"/>
      <c r="P694" s="291"/>
      <c r="Q694" s="291"/>
      <c r="R694" s="291"/>
      <c r="S694" s="291"/>
      <c r="T694" s="291"/>
      <c r="U694" s="291"/>
      <c r="V694" s="291"/>
      <c r="W694" s="291"/>
      <c r="X694" s="291"/>
      <c r="Y694" s="412"/>
      <c r="Z694" s="425"/>
      <c r="AA694" s="425"/>
      <c r="AB694" s="425"/>
      <c r="AC694" s="425"/>
      <c r="AD694" s="425"/>
      <c r="AE694" s="425"/>
      <c r="AF694" s="425"/>
      <c r="AG694" s="425"/>
      <c r="AH694" s="425"/>
      <c r="AI694" s="425"/>
      <c r="AJ694" s="425"/>
      <c r="AK694" s="425"/>
      <c r="AL694" s="425"/>
      <c r="AM694" s="306"/>
    </row>
    <row r="695" spans="1:39" ht="15.5" outlineLevel="1">
      <c r="A695" s="528">
        <v>34</v>
      </c>
      <c r="B695" s="428" t="s">
        <v>126</v>
      </c>
      <c r="C695" s="291" t="s">
        <v>25</v>
      </c>
      <c r="D695" s="295" t="s">
        <v>718</v>
      </c>
      <c r="E695" s="295"/>
      <c r="F695" s="295"/>
      <c r="G695" s="295"/>
      <c r="H695" s="295"/>
      <c r="I695" s="295"/>
      <c r="J695" s="295"/>
      <c r="K695" s="295"/>
      <c r="L695" s="295"/>
      <c r="M695" s="295"/>
      <c r="N695" s="295">
        <v>0</v>
      </c>
      <c r="O695" s="295" t="s">
        <v>718</v>
      </c>
      <c r="P695" s="295"/>
      <c r="Q695" s="295"/>
      <c r="R695" s="295"/>
      <c r="S695" s="295"/>
      <c r="T695" s="295"/>
      <c r="U695" s="295"/>
      <c r="V695" s="295"/>
      <c r="W695" s="295"/>
      <c r="X695" s="295"/>
      <c r="Y695" s="426"/>
      <c r="Z695" s="410"/>
      <c r="AA695" s="410"/>
      <c r="AB695" s="410"/>
      <c r="AC695" s="410"/>
      <c r="AD695" s="410"/>
      <c r="AE695" s="410"/>
      <c r="AF695" s="415"/>
      <c r="AG695" s="415"/>
      <c r="AH695" s="415"/>
      <c r="AI695" s="415"/>
      <c r="AJ695" s="415"/>
      <c r="AK695" s="415"/>
      <c r="AL695" s="415"/>
      <c r="AM695" s="296">
        <f>SUM(Y695:AL695)</f>
        <v>0</v>
      </c>
    </row>
    <row r="696" spans="1:39" ht="15.5" outlineLevel="1">
      <c r="A696" s="528"/>
      <c r="B696" s="294" t="s">
        <v>310</v>
      </c>
      <c r="C696" s="291" t="s">
        <v>163</v>
      </c>
      <c r="D696" s="295" t="s">
        <v>718</v>
      </c>
      <c r="E696" s="295"/>
      <c r="F696" s="295"/>
      <c r="G696" s="295"/>
      <c r="H696" s="295"/>
      <c r="I696" s="295"/>
      <c r="J696" s="295"/>
      <c r="K696" s="295"/>
      <c r="L696" s="295"/>
      <c r="M696" s="295"/>
      <c r="N696" s="295">
        <f>N695</f>
        <v>0</v>
      </c>
      <c r="O696" s="295" t="s">
        <v>718</v>
      </c>
      <c r="P696" s="295"/>
      <c r="Q696" s="295"/>
      <c r="R696" s="295"/>
      <c r="S696" s="295"/>
      <c r="T696" s="295"/>
      <c r="U696" s="295"/>
      <c r="V696" s="295"/>
      <c r="W696" s="295"/>
      <c r="X696" s="295"/>
      <c r="Y696" s="411">
        <v>0</v>
      </c>
      <c r="Z696" s="411">
        <v>0</v>
      </c>
      <c r="AA696" s="411">
        <v>0</v>
      </c>
      <c r="AB696" s="411">
        <v>0</v>
      </c>
      <c r="AC696" s="411">
        <f t="shared" ref="AC696" si="1658">AC695</f>
        <v>0</v>
      </c>
      <c r="AD696" s="411">
        <f t="shared" ref="AD696" si="1659">AD695</f>
        <v>0</v>
      </c>
      <c r="AE696" s="411">
        <f t="shared" ref="AE696" si="1660">AE695</f>
        <v>0</v>
      </c>
      <c r="AF696" s="411">
        <f t="shared" ref="AF696" si="1661">AF695</f>
        <v>0</v>
      </c>
      <c r="AG696" s="411">
        <f t="shared" ref="AG696" si="1662">AG695</f>
        <v>0</v>
      </c>
      <c r="AH696" s="411">
        <f t="shared" ref="AH696" si="1663">AH695</f>
        <v>0</v>
      </c>
      <c r="AI696" s="411">
        <f t="shared" ref="AI696" si="1664">AI695</f>
        <v>0</v>
      </c>
      <c r="AJ696" s="411">
        <f t="shared" ref="AJ696" si="1665">AJ695</f>
        <v>0</v>
      </c>
      <c r="AK696" s="411">
        <f t="shared" ref="AK696" si="1666">AK695</f>
        <v>0</v>
      </c>
      <c r="AL696" s="411">
        <f t="shared" ref="AL696" si="1667">AL695</f>
        <v>0</v>
      </c>
      <c r="AM696" s="306"/>
    </row>
    <row r="697" spans="1:39" ht="15.5" outlineLevel="1">
      <c r="A697" s="528"/>
      <c r="B697" s="428"/>
      <c r="C697" s="291"/>
      <c r="D697" s="291"/>
      <c r="E697" s="291"/>
      <c r="F697" s="291"/>
      <c r="G697" s="291"/>
      <c r="H697" s="291"/>
      <c r="I697" s="291"/>
      <c r="J697" s="291"/>
      <c r="K697" s="291"/>
      <c r="L697" s="291"/>
      <c r="M697" s="291"/>
      <c r="N697" s="291"/>
      <c r="O697" s="291"/>
      <c r="P697" s="291"/>
      <c r="Q697" s="291"/>
      <c r="R697" s="291"/>
      <c r="S697" s="291"/>
      <c r="T697" s="291"/>
      <c r="U697" s="291"/>
      <c r="V697" s="291"/>
      <c r="W697" s="291"/>
      <c r="X697" s="291"/>
      <c r="Y697" s="412"/>
      <c r="Z697" s="425"/>
      <c r="AA697" s="425"/>
      <c r="AB697" s="425"/>
      <c r="AC697" s="425"/>
      <c r="AD697" s="425"/>
      <c r="AE697" s="425"/>
      <c r="AF697" s="425"/>
      <c r="AG697" s="425"/>
      <c r="AH697" s="425"/>
      <c r="AI697" s="425"/>
      <c r="AJ697" s="425"/>
      <c r="AK697" s="425"/>
      <c r="AL697" s="425"/>
      <c r="AM697" s="306"/>
    </row>
    <row r="698" spans="1:39" ht="15.5" outlineLevel="1">
      <c r="A698" s="528">
        <v>35</v>
      </c>
      <c r="B698" s="428" t="s">
        <v>127</v>
      </c>
      <c r="C698" s="291" t="s">
        <v>25</v>
      </c>
      <c r="D698" s="295" t="s">
        <v>718</v>
      </c>
      <c r="E698" s="295"/>
      <c r="F698" s="295"/>
      <c r="G698" s="295"/>
      <c r="H698" s="295"/>
      <c r="I698" s="295"/>
      <c r="J698" s="295"/>
      <c r="K698" s="295"/>
      <c r="L698" s="295"/>
      <c r="M698" s="295"/>
      <c r="N698" s="295">
        <v>0</v>
      </c>
      <c r="O698" s="295" t="s">
        <v>718</v>
      </c>
      <c r="P698" s="295"/>
      <c r="Q698" s="295"/>
      <c r="R698" s="295"/>
      <c r="S698" s="295"/>
      <c r="T698" s="295"/>
      <c r="U698" s="295"/>
      <c r="V698" s="295"/>
      <c r="W698" s="295"/>
      <c r="X698" s="295"/>
      <c r="Y698" s="410"/>
      <c r="Z698" s="410"/>
      <c r="AA698" s="410"/>
      <c r="AB698" s="410"/>
      <c r="AC698" s="410"/>
      <c r="AD698" s="410"/>
      <c r="AE698" s="410"/>
      <c r="AF698" s="410"/>
      <c r="AG698" s="415"/>
      <c r="AH698" s="415"/>
      <c r="AI698" s="415"/>
      <c r="AJ698" s="415"/>
      <c r="AK698" s="415"/>
      <c r="AL698" s="415"/>
      <c r="AM698" s="296">
        <f>SUM(Y698:AL698)</f>
        <v>0</v>
      </c>
    </row>
    <row r="699" spans="1:39" ht="15.5" outlineLevel="1">
      <c r="A699" s="528"/>
      <c r="B699" s="294" t="s">
        <v>310</v>
      </c>
      <c r="C699" s="291" t="s">
        <v>163</v>
      </c>
      <c r="D699" s="295" t="s">
        <v>718</v>
      </c>
      <c r="E699" s="295"/>
      <c r="F699" s="295"/>
      <c r="G699" s="295"/>
      <c r="H699" s="295"/>
      <c r="I699" s="295"/>
      <c r="J699" s="295"/>
      <c r="K699" s="295"/>
      <c r="L699" s="295"/>
      <c r="M699" s="295"/>
      <c r="N699" s="295">
        <f>N698</f>
        <v>0</v>
      </c>
      <c r="O699" s="295" t="s">
        <v>718</v>
      </c>
      <c r="P699" s="295"/>
      <c r="Q699" s="295"/>
      <c r="R699" s="295"/>
      <c r="S699" s="295"/>
      <c r="T699" s="295"/>
      <c r="U699" s="295"/>
      <c r="V699" s="295"/>
      <c r="W699" s="295"/>
      <c r="X699" s="295"/>
      <c r="Y699" s="411">
        <f t="shared" ref="Y699:AF699" si="1668">Y698</f>
        <v>0</v>
      </c>
      <c r="Z699" s="411">
        <f t="shared" si="1668"/>
        <v>0</v>
      </c>
      <c r="AA699" s="411">
        <f t="shared" si="1668"/>
        <v>0</v>
      </c>
      <c r="AB699" s="411">
        <f t="shared" si="1668"/>
        <v>0</v>
      </c>
      <c r="AC699" s="411">
        <f t="shared" si="1668"/>
        <v>0</v>
      </c>
      <c r="AD699" s="411">
        <f t="shared" si="1668"/>
        <v>0</v>
      </c>
      <c r="AE699" s="411">
        <f t="shared" si="1668"/>
        <v>0</v>
      </c>
      <c r="AF699" s="411">
        <f t="shared" si="1668"/>
        <v>0</v>
      </c>
      <c r="AG699" s="411">
        <f t="shared" ref="AG699" si="1669">AG698</f>
        <v>0</v>
      </c>
      <c r="AH699" s="411">
        <f t="shared" ref="AH699" si="1670">AH698</f>
        <v>0</v>
      </c>
      <c r="AI699" s="411">
        <f t="shared" ref="AI699" si="1671">AI698</f>
        <v>0</v>
      </c>
      <c r="AJ699" s="411">
        <f t="shared" ref="AJ699" si="1672">AJ698</f>
        <v>0</v>
      </c>
      <c r="AK699" s="411">
        <f t="shared" ref="AK699" si="1673">AK698</f>
        <v>0</v>
      </c>
      <c r="AL699" s="411">
        <f t="shared" ref="AL699" si="1674">AL698</f>
        <v>0</v>
      </c>
      <c r="AM699" s="306"/>
    </row>
    <row r="700" spans="1:39" ht="15.5" outlineLevel="1">
      <c r="A700" s="528"/>
      <c r="B700" s="431"/>
      <c r="C700" s="291"/>
      <c r="D700" s="291"/>
      <c r="E700" s="291"/>
      <c r="F700" s="291"/>
      <c r="G700" s="291"/>
      <c r="H700" s="291"/>
      <c r="I700" s="291"/>
      <c r="J700" s="291"/>
      <c r="K700" s="291"/>
      <c r="L700" s="291"/>
      <c r="M700" s="291"/>
      <c r="N700" s="291"/>
      <c r="O700" s="291"/>
      <c r="P700" s="291"/>
      <c r="Q700" s="291"/>
      <c r="R700" s="291"/>
      <c r="S700" s="291"/>
      <c r="T700" s="291"/>
      <c r="U700" s="291"/>
      <c r="V700" s="291"/>
      <c r="W700" s="291"/>
      <c r="X700" s="291"/>
      <c r="Y700" s="412"/>
      <c r="Z700" s="425"/>
      <c r="AA700" s="425"/>
      <c r="AB700" s="425"/>
      <c r="AC700" s="425"/>
      <c r="AD700" s="425"/>
      <c r="AE700" s="425"/>
      <c r="AF700" s="425"/>
      <c r="AG700" s="425"/>
      <c r="AH700" s="425"/>
      <c r="AI700" s="425"/>
      <c r="AJ700" s="425"/>
      <c r="AK700" s="425"/>
      <c r="AL700" s="425"/>
      <c r="AM700" s="306"/>
    </row>
    <row r="701" spans="1:39" ht="15.5" outlineLevel="1">
      <c r="A701" s="528"/>
      <c r="B701" s="288" t="s">
        <v>501</v>
      </c>
      <c r="C701" s="291"/>
      <c r="D701" s="291"/>
      <c r="E701" s="291"/>
      <c r="F701" s="291"/>
      <c r="G701" s="291"/>
      <c r="H701" s="291"/>
      <c r="I701" s="291"/>
      <c r="J701" s="291"/>
      <c r="K701" s="291"/>
      <c r="L701" s="291"/>
      <c r="M701" s="291"/>
      <c r="N701" s="291"/>
      <c r="O701" s="291"/>
      <c r="P701" s="291"/>
      <c r="Q701" s="291"/>
      <c r="R701" s="291"/>
      <c r="S701" s="291"/>
      <c r="T701" s="291"/>
      <c r="U701" s="291"/>
      <c r="V701" s="291"/>
      <c r="W701" s="291"/>
      <c r="X701" s="291"/>
      <c r="Y701" s="412"/>
      <c r="Z701" s="425"/>
      <c r="AA701" s="425"/>
      <c r="AB701" s="425"/>
      <c r="AC701" s="425"/>
      <c r="AD701" s="425"/>
      <c r="AE701" s="425"/>
      <c r="AF701" s="425"/>
      <c r="AG701" s="425"/>
      <c r="AH701" s="425"/>
      <c r="AI701" s="425"/>
      <c r="AJ701" s="425"/>
      <c r="AK701" s="425"/>
      <c r="AL701" s="425"/>
      <c r="AM701" s="306"/>
    </row>
    <row r="702" spans="1:39" ht="46.5" outlineLevel="1">
      <c r="A702" s="528">
        <v>36</v>
      </c>
      <c r="B702" s="428" t="s">
        <v>128</v>
      </c>
      <c r="C702" s="291" t="s">
        <v>25</v>
      </c>
      <c r="D702" s="295" t="s">
        <v>718</v>
      </c>
      <c r="E702" s="295"/>
      <c r="F702" s="295"/>
      <c r="G702" s="295"/>
      <c r="H702" s="295"/>
      <c r="I702" s="295"/>
      <c r="J702" s="295"/>
      <c r="K702" s="295"/>
      <c r="L702" s="295"/>
      <c r="M702" s="295"/>
      <c r="N702" s="295">
        <v>12</v>
      </c>
      <c r="O702" s="295" t="s">
        <v>718</v>
      </c>
      <c r="P702" s="295"/>
      <c r="Q702" s="295"/>
      <c r="R702" s="295"/>
      <c r="S702" s="295"/>
      <c r="T702" s="295"/>
      <c r="U702" s="295"/>
      <c r="V702" s="295"/>
      <c r="W702" s="295"/>
      <c r="X702" s="295"/>
      <c r="Y702" s="426"/>
      <c r="Z702" s="410"/>
      <c r="AA702" s="410"/>
      <c r="AB702" s="410"/>
      <c r="AC702" s="410"/>
      <c r="AD702" s="410"/>
      <c r="AE702" s="410"/>
      <c r="AF702" s="415"/>
      <c r="AG702" s="415"/>
      <c r="AH702" s="415"/>
      <c r="AI702" s="415"/>
      <c r="AJ702" s="415"/>
      <c r="AK702" s="415"/>
      <c r="AL702" s="415"/>
      <c r="AM702" s="296">
        <f>SUM(Y702:AL702)</f>
        <v>0</v>
      </c>
    </row>
    <row r="703" spans="1:39" ht="15.5" outlineLevel="1">
      <c r="A703" s="528"/>
      <c r="B703" s="294" t="s">
        <v>310</v>
      </c>
      <c r="C703" s="291" t="s">
        <v>163</v>
      </c>
      <c r="D703" s="295" t="s">
        <v>718</v>
      </c>
      <c r="E703" s="295"/>
      <c r="F703" s="295"/>
      <c r="G703" s="295"/>
      <c r="H703" s="295"/>
      <c r="I703" s="295"/>
      <c r="J703" s="295"/>
      <c r="K703" s="295"/>
      <c r="L703" s="295"/>
      <c r="M703" s="295"/>
      <c r="N703" s="295">
        <f>N702</f>
        <v>12</v>
      </c>
      <c r="O703" s="295" t="s">
        <v>718</v>
      </c>
      <c r="P703" s="295"/>
      <c r="Q703" s="295"/>
      <c r="R703" s="295"/>
      <c r="S703" s="295"/>
      <c r="T703" s="295"/>
      <c r="U703" s="295"/>
      <c r="V703" s="295"/>
      <c r="W703" s="295"/>
      <c r="X703" s="295"/>
      <c r="Y703" s="411">
        <v>0</v>
      </c>
      <c r="Z703" s="411">
        <v>0</v>
      </c>
      <c r="AA703" s="411">
        <v>0</v>
      </c>
      <c r="AB703" s="411">
        <v>0</v>
      </c>
      <c r="AC703" s="411">
        <f t="shared" ref="AC703" si="1675">AC702</f>
        <v>0</v>
      </c>
      <c r="AD703" s="411">
        <f t="shared" ref="AD703" si="1676">AD702</f>
        <v>0</v>
      </c>
      <c r="AE703" s="411">
        <f t="shared" ref="AE703" si="1677">AE702</f>
        <v>0</v>
      </c>
      <c r="AF703" s="411">
        <f t="shared" ref="AF703" si="1678">AF702</f>
        <v>0</v>
      </c>
      <c r="AG703" s="411">
        <f t="shared" ref="AG703" si="1679">AG702</f>
        <v>0</v>
      </c>
      <c r="AH703" s="411">
        <f t="shared" ref="AH703" si="1680">AH702</f>
        <v>0</v>
      </c>
      <c r="AI703" s="411">
        <f t="shared" ref="AI703" si="1681">AI702</f>
        <v>0</v>
      </c>
      <c r="AJ703" s="411">
        <f t="shared" ref="AJ703" si="1682">AJ702</f>
        <v>0</v>
      </c>
      <c r="AK703" s="411">
        <f t="shared" ref="AK703" si="1683">AK702</f>
        <v>0</v>
      </c>
      <c r="AL703" s="411">
        <f t="shared" ref="AL703" si="1684">AL702</f>
        <v>0</v>
      </c>
      <c r="AM703" s="306"/>
    </row>
    <row r="704" spans="1:39" ht="15.5" outlineLevel="1">
      <c r="A704" s="528"/>
      <c r="B704" s="428"/>
      <c r="C704" s="291"/>
      <c r="D704" s="291"/>
      <c r="E704" s="291"/>
      <c r="F704" s="291"/>
      <c r="G704" s="291"/>
      <c r="H704" s="291"/>
      <c r="I704" s="291"/>
      <c r="J704" s="291"/>
      <c r="K704" s="291"/>
      <c r="L704" s="291"/>
      <c r="M704" s="291"/>
      <c r="N704" s="291"/>
      <c r="O704" s="291"/>
      <c r="P704" s="291"/>
      <c r="Q704" s="291"/>
      <c r="R704" s="291"/>
      <c r="S704" s="291"/>
      <c r="T704" s="291"/>
      <c r="U704" s="291"/>
      <c r="V704" s="291"/>
      <c r="W704" s="291"/>
      <c r="X704" s="291"/>
      <c r="Y704" s="412"/>
      <c r="Z704" s="425"/>
      <c r="AA704" s="425"/>
      <c r="AB704" s="425"/>
      <c r="AC704" s="425"/>
      <c r="AD704" s="425"/>
      <c r="AE704" s="425"/>
      <c r="AF704" s="425"/>
      <c r="AG704" s="425"/>
      <c r="AH704" s="425"/>
      <c r="AI704" s="425"/>
      <c r="AJ704" s="425"/>
      <c r="AK704" s="425"/>
      <c r="AL704" s="425"/>
      <c r="AM704" s="306"/>
    </row>
    <row r="705" spans="1:39" ht="31" outlineLevel="1">
      <c r="A705" s="528">
        <v>37</v>
      </c>
      <c r="B705" s="428" t="s">
        <v>129</v>
      </c>
      <c r="C705" s="291" t="s">
        <v>25</v>
      </c>
      <c r="D705" s="295" t="s">
        <v>718</v>
      </c>
      <c r="E705" s="295"/>
      <c r="F705" s="295"/>
      <c r="G705" s="295"/>
      <c r="H705" s="295"/>
      <c r="I705" s="295"/>
      <c r="J705" s="295"/>
      <c r="K705" s="295"/>
      <c r="L705" s="295"/>
      <c r="M705" s="295"/>
      <c r="N705" s="295">
        <v>12</v>
      </c>
      <c r="O705" s="295" t="s">
        <v>718</v>
      </c>
      <c r="P705" s="295"/>
      <c r="Q705" s="295"/>
      <c r="R705" s="295"/>
      <c r="S705" s="295"/>
      <c r="T705" s="295"/>
      <c r="U705" s="295"/>
      <c r="V705" s="295"/>
      <c r="W705" s="295"/>
      <c r="X705" s="295"/>
      <c r="Y705" s="426"/>
      <c r="Z705" s="410"/>
      <c r="AA705" s="410"/>
      <c r="AB705" s="410"/>
      <c r="AC705" s="410"/>
      <c r="AD705" s="410"/>
      <c r="AE705" s="410"/>
      <c r="AF705" s="415"/>
      <c r="AG705" s="415"/>
      <c r="AH705" s="415"/>
      <c r="AI705" s="415"/>
      <c r="AJ705" s="415"/>
      <c r="AK705" s="415"/>
      <c r="AL705" s="415"/>
      <c r="AM705" s="296">
        <f>SUM(Y705:AL705)</f>
        <v>0</v>
      </c>
    </row>
    <row r="706" spans="1:39" ht="15.5" outlineLevel="1">
      <c r="A706" s="528"/>
      <c r="B706" s="294" t="s">
        <v>310</v>
      </c>
      <c r="C706" s="291" t="s">
        <v>163</v>
      </c>
      <c r="D706" s="295" t="s">
        <v>718</v>
      </c>
      <c r="E706" s="295"/>
      <c r="F706" s="295"/>
      <c r="G706" s="295"/>
      <c r="H706" s="295"/>
      <c r="I706" s="295"/>
      <c r="J706" s="295"/>
      <c r="K706" s="295"/>
      <c r="L706" s="295"/>
      <c r="M706" s="295"/>
      <c r="N706" s="295">
        <f>N705</f>
        <v>12</v>
      </c>
      <c r="O706" s="295" t="s">
        <v>718</v>
      </c>
      <c r="P706" s="295"/>
      <c r="Q706" s="295"/>
      <c r="R706" s="295"/>
      <c r="S706" s="295"/>
      <c r="T706" s="295"/>
      <c r="U706" s="295"/>
      <c r="V706" s="295"/>
      <c r="W706" s="295"/>
      <c r="X706" s="295"/>
      <c r="Y706" s="411">
        <v>0</v>
      </c>
      <c r="Z706" s="411">
        <v>0</v>
      </c>
      <c r="AA706" s="411">
        <v>0</v>
      </c>
      <c r="AB706" s="411">
        <v>0</v>
      </c>
      <c r="AC706" s="411">
        <f t="shared" ref="AC706" si="1685">AC705</f>
        <v>0</v>
      </c>
      <c r="AD706" s="411">
        <f t="shared" ref="AD706" si="1686">AD705</f>
        <v>0</v>
      </c>
      <c r="AE706" s="411">
        <f t="shared" ref="AE706" si="1687">AE705</f>
        <v>0</v>
      </c>
      <c r="AF706" s="411">
        <f t="shared" ref="AF706" si="1688">AF705</f>
        <v>0</v>
      </c>
      <c r="AG706" s="411">
        <f t="shared" ref="AG706" si="1689">AG705</f>
        <v>0</v>
      </c>
      <c r="AH706" s="411">
        <f t="shared" ref="AH706" si="1690">AH705</f>
        <v>0</v>
      </c>
      <c r="AI706" s="411">
        <f t="shared" ref="AI706" si="1691">AI705</f>
        <v>0</v>
      </c>
      <c r="AJ706" s="411">
        <f t="shared" ref="AJ706" si="1692">AJ705</f>
        <v>0</v>
      </c>
      <c r="AK706" s="411">
        <f t="shared" ref="AK706" si="1693">AK705</f>
        <v>0</v>
      </c>
      <c r="AL706" s="411">
        <f t="shared" ref="AL706" si="1694">AL705</f>
        <v>0</v>
      </c>
      <c r="AM706" s="306"/>
    </row>
    <row r="707" spans="1:39" ht="15.5" outlineLevel="1">
      <c r="A707" s="528"/>
      <c r="B707" s="428"/>
      <c r="C707" s="291"/>
      <c r="D707" s="291"/>
      <c r="E707" s="291"/>
      <c r="F707" s="291"/>
      <c r="G707" s="291"/>
      <c r="H707" s="291"/>
      <c r="I707" s="291"/>
      <c r="J707" s="291"/>
      <c r="K707" s="291"/>
      <c r="L707" s="291"/>
      <c r="M707" s="291"/>
      <c r="N707" s="291"/>
      <c r="O707" s="291"/>
      <c r="P707" s="291"/>
      <c r="Q707" s="291"/>
      <c r="R707" s="291"/>
      <c r="S707" s="291"/>
      <c r="T707" s="291"/>
      <c r="U707" s="291"/>
      <c r="V707" s="291"/>
      <c r="W707" s="291"/>
      <c r="X707" s="291"/>
      <c r="Y707" s="412"/>
      <c r="Z707" s="425"/>
      <c r="AA707" s="425"/>
      <c r="AB707" s="425"/>
      <c r="AC707" s="425"/>
      <c r="AD707" s="425"/>
      <c r="AE707" s="425"/>
      <c r="AF707" s="425"/>
      <c r="AG707" s="425"/>
      <c r="AH707" s="425"/>
      <c r="AI707" s="425"/>
      <c r="AJ707" s="425"/>
      <c r="AK707" s="425"/>
      <c r="AL707" s="425"/>
      <c r="AM707" s="306"/>
    </row>
    <row r="708" spans="1:39" ht="15.5" outlineLevel="1">
      <c r="A708" s="528">
        <v>38</v>
      </c>
      <c r="B708" s="428" t="s">
        <v>130</v>
      </c>
      <c r="C708" s="291" t="s">
        <v>25</v>
      </c>
      <c r="D708" s="295" t="s">
        <v>718</v>
      </c>
      <c r="E708" s="295"/>
      <c r="F708" s="295"/>
      <c r="G708" s="295"/>
      <c r="H708" s="295"/>
      <c r="I708" s="295"/>
      <c r="J708" s="295"/>
      <c r="K708" s="295"/>
      <c r="L708" s="295"/>
      <c r="M708" s="295"/>
      <c r="N708" s="295">
        <v>12</v>
      </c>
      <c r="O708" s="295" t="s">
        <v>718</v>
      </c>
      <c r="P708" s="295"/>
      <c r="Q708" s="295"/>
      <c r="R708" s="295"/>
      <c r="S708" s="295"/>
      <c r="T708" s="295"/>
      <c r="U708" s="295"/>
      <c r="V708" s="295"/>
      <c r="W708" s="295"/>
      <c r="X708" s="295"/>
      <c r="Y708" s="426"/>
      <c r="Z708" s="410"/>
      <c r="AA708" s="410"/>
      <c r="AB708" s="410"/>
      <c r="AC708" s="410"/>
      <c r="AD708" s="410"/>
      <c r="AE708" s="410"/>
      <c r="AF708" s="415"/>
      <c r="AG708" s="415"/>
      <c r="AH708" s="415"/>
      <c r="AI708" s="415"/>
      <c r="AJ708" s="415"/>
      <c r="AK708" s="415"/>
      <c r="AL708" s="415"/>
      <c r="AM708" s="296">
        <f>SUM(Y708:AL708)</f>
        <v>0</v>
      </c>
    </row>
    <row r="709" spans="1:39" ht="15.5" outlineLevel="1">
      <c r="A709" s="528"/>
      <c r="B709" s="294" t="s">
        <v>310</v>
      </c>
      <c r="C709" s="291" t="s">
        <v>163</v>
      </c>
      <c r="D709" s="295" t="s">
        <v>718</v>
      </c>
      <c r="E709" s="295"/>
      <c r="F709" s="295"/>
      <c r="G709" s="295"/>
      <c r="H709" s="295"/>
      <c r="I709" s="295"/>
      <c r="J709" s="295"/>
      <c r="K709" s="295"/>
      <c r="L709" s="295"/>
      <c r="M709" s="295"/>
      <c r="N709" s="295">
        <f>N708</f>
        <v>12</v>
      </c>
      <c r="O709" s="295" t="s">
        <v>718</v>
      </c>
      <c r="P709" s="295"/>
      <c r="Q709" s="295"/>
      <c r="R709" s="295"/>
      <c r="S709" s="295"/>
      <c r="T709" s="295"/>
      <c r="U709" s="295"/>
      <c r="V709" s="295"/>
      <c r="W709" s="295"/>
      <c r="X709" s="295"/>
      <c r="Y709" s="411">
        <v>0</v>
      </c>
      <c r="Z709" s="411">
        <v>0</v>
      </c>
      <c r="AA709" s="411">
        <v>0</v>
      </c>
      <c r="AB709" s="411">
        <v>0</v>
      </c>
      <c r="AC709" s="411">
        <f t="shared" ref="AC709" si="1695">AC708</f>
        <v>0</v>
      </c>
      <c r="AD709" s="411">
        <f t="shared" ref="AD709" si="1696">AD708</f>
        <v>0</v>
      </c>
      <c r="AE709" s="411">
        <f t="shared" ref="AE709" si="1697">AE708</f>
        <v>0</v>
      </c>
      <c r="AF709" s="411">
        <f t="shared" ref="AF709" si="1698">AF708</f>
        <v>0</v>
      </c>
      <c r="AG709" s="411">
        <f t="shared" ref="AG709" si="1699">AG708</f>
        <v>0</v>
      </c>
      <c r="AH709" s="411">
        <f t="shared" ref="AH709" si="1700">AH708</f>
        <v>0</v>
      </c>
      <c r="AI709" s="411">
        <f t="shared" ref="AI709" si="1701">AI708</f>
        <v>0</v>
      </c>
      <c r="AJ709" s="411">
        <f t="shared" ref="AJ709" si="1702">AJ708</f>
        <v>0</v>
      </c>
      <c r="AK709" s="411">
        <f t="shared" ref="AK709" si="1703">AK708</f>
        <v>0</v>
      </c>
      <c r="AL709" s="411">
        <f t="shared" ref="AL709" si="1704">AL708</f>
        <v>0</v>
      </c>
      <c r="AM709" s="306"/>
    </row>
    <row r="710" spans="1:39" ht="15.5" outlineLevel="1">
      <c r="A710" s="528"/>
      <c r="B710" s="428"/>
      <c r="C710" s="291"/>
      <c r="D710" s="291"/>
      <c r="E710" s="291"/>
      <c r="F710" s="291"/>
      <c r="G710" s="291"/>
      <c r="H710" s="291"/>
      <c r="I710" s="291"/>
      <c r="J710" s="291"/>
      <c r="K710" s="291"/>
      <c r="L710" s="291"/>
      <c r="M710" s="291"/>
      <c r="N710" s="291"/>
      <c r="O710" s="291"/>
      <c r="P710" s="291"/>
      <c r="Q710" s="291"/>
      <c r="R710" s="291"/>
      <c r="S710" s="291"/>
      <c r="T710" s="291"/>
      <c r="U710" s="291"/>
      <c r="V710" s="291"/>
      <c r="W710" s="291"/>
      <c r="X710" s="291"/>
      <c r="Y710" s="412"/>
      <c r="Z710" s="425"/>
      <c r="AA710" s="425"/>
      <c r="AB710" s="425"/>
      <c r="AC710" s="425"/>
      <c r="AD710" s="425"/>
      <c r="AE710" s="425"/>
      <c r="AF710" s="425"/>
      <c r="AG710" s="425"/>
      <c r="AH710" s="425"/>
      <c r="AI710" s="425"/>
      <c r="AJ710" s="425"/>
      <c r="AK710" s="425"/>
      <c r="AL710" s="425"/>
      <c r="AM710" s="306"/>
    </row>
    <row r="711" spans="1:39" ht="31" outlineLevel="1">
      <c r="A711" s="528">
        <v>39</v>
      </c>
      <c r="B711" s="428" t="s">
        <v>131</v>
      </c>
      <c r="C711" s="291" t="s">
        <v>25</v>
      </c>
      <c r="D711" s="295" t="s">
        <v>718</v>
      </c>
      <c r="E711" s="295"/>
      <c r="F711" s="295"/>
      <c r="G711" s="295"/>
      <c r="H711" s="295"/>
      <c r="I711" s="295"/>
      <c r="J711" s="295"/>
      <c r="K711" s="295"/>
      <c r="L711" s="295"/>
      <c r="M711" s="295"/>
      <c r="N711" s="295">
        <v>12</v>
      </c>
      <c r="O711" s="295" t="s">
        <v>718</v>
      </c>
      <c r="P711" s="295"/>
      <c r="Q711" s="295"/>
      <c r="R711" s="295"/>
      <c r="S711" s="295"/>
      <c r="T711" s="295"/>
      <c r="U711" s="295"/>
      <c r="V711" s="295"/>
      <c r="W711" s="295"/>
      <c r="X711" s="295"/>
      <c r="Y711" s="426"/>
      <c r="Z711" s="410"/>
      <c r="AA711" s="410"/>
      <c r="AB711" s="410"/>
      <c r="AC711" s="410"/>
      <c r="AD711" s="410"/>
      <c r="AE711" s="410"/>
      <c r="AF711" s="415"/>
      <c r="AG711" s="415"/>
      <c r="AH711" s="415"/>
      <c r="AI711" s="415"/>
      <c r="AJ711" s="415"/>
      <c r="AK711" s="415"/>
      <c r="AL711" s="415"/>
      <c r="AM711" s="296">
        <f>SUM(Y711:AL711)</f>
        <v>0</v>
      </c>
    </row>
    <row r="712" spans="1:39" ht="15.5" outlineLevel="1">
      <c r="A712" s="528"/>
      <c r="B712" s="294" t="s">
        <v>310</v>
      </c>
      <c r="C712" s="291" t="s">
        <v>163</v>
      </c>
      <c r="D712" s="295" t="s">
        <v>718</v>
      </c>
      <c r="E712" s="295"/>
      <c r="F712" s="295"/>
      <c r="G712" s="295"/>
      <c r="H712" s="295"/>
      <c r="I712" s="295"/>
      <c r="J712" s="295"/>
      <c r="K712" s="295"/>
      <c r="L712" s="295"/>
      <c r="M712" s="295"/>
      <c r="N712" s="295">
        <f>N711</f>
        <v>12</v>
      </c>
      <c r="O712" s="295" t="s">
        <v>718</v>
      </c>
      <c r="P712" s="295"/>
      <c r="Q712" s="295"/>
      <c r="R712" s="295"/>
      <c r="S712" s="295"/>
      <c r="T712" s="295"/>
      <c r="U712" s="295"/>
      <c r="V712" s="295"/>
      <c r="W712" s="295"/>
      <c r="X712" s="295"/>
      <c r="Y712" s="411">
        <v>0</v>
      </c>
      <c r="Z712" s="411">
        <v>0</v>
      </c>
      <c r="AA712" s="411">
        <v>0</v>
      </c>
      <c r="AB712" s="411">
        <v>0</v>
      </c>
      <c r="AC712" s="411">
        <f t="shared" ref="AC712" si="1705">AC711</f>
        <v>0</v>
      </c>
      <c r="AD712" s="411">
        <f t="shared" ref="AD712" si="1706">AD711</f>
        <v>0</v>
      </c>
      <c r="AE712" s="411">
        <f t="shared" ref="AE712" si="1707">AE711</f>
        <v>0</v>
      </c>
      <c r="AF712" s="411">
        <f t="shared" ref="AF712" si="1708">AF711</f>
        <v>0</v>
      </c>
      <c r="AG712" s="411">
        <f t="shared" ref="AG712" si="1709">AG711</f>
        <v>0</v>
      </c>
      <c r="AH712" s="411">
        <f t="shared" ref="AH712" si="1710">AH711</f>
        <v>0</v>
      </c>
      <c r="AI712" s="411">
        <f t="shared" ref="AI712" si="1711">AI711</f>
        <v>0</v>
      </c>
      <c r="AJ712" s="411">
        <f t="shared" ref="AJ712" si="1712">AJ711</f>
        <v>0</v>
      </c>
      <c r="AK712" s="411">
        <f t="shared" ref="AK712" si="1713">AK711</f>
        <v>0</v>
      </c>
      <c r="AL712" s="411">
        <f t="shared" ref="AL712" si="1714">AL711</f>
        <v>0</v>
      </c>
      <c r="AM712" s="306"/>
    </row>
    <row r="713" spans="1:39" ht="15.5" outlineLevel="1">
      <c r="A713" s="528"/>
      <c r="B713" s="428"/>
      <c r="C713" s="291"/>
      <c r="D713" s="291"/>
      <c r="E713" s="291"/>
      <c r="F713" s="291"/>
      <c r="G713" s="291"/>
      <c r="H713" s="291"/>
      <c r="I713" s="291"/>
      <c r="J713" s="291"/>
      <c r="K713" s="291"/>
      <c r="L713" s="291"/>
      <c r="M713" s="291"/>
      <c r="N713" s="291"/>
      <c r="O713" s="291"/>
      <c r="P713" s="291"/>
      <c r="Q713" s="291"/>
      <c r="R713" s="291"/>
      <c r="S713" s="291"/>
      <c r="T713" s="291"/>
      <c r="U713" s="291"/>
      <c r="V713" s="291"/>
      <c r="W713" s="291"/>
      <c r="X713" s="291"/>
      <c r="Y713" s="412"/>
      <c r="Z713" s="425"/>
      <c r="AA713" s="425"/>
      <c r="AB713" s="425"/>
      <c r="AC713" s="425"/>
      <c r="AD713" s="425"/>
      <c r="AE713" s="425"/>
      <c r="AF713" s="425"/>
      <c r="AG713" s="425"/>
      <c r="AH713" s="425"/>
      <c r="AI713" s="425"/>
      <c r="AJ713" s="425"/>
      <c r="AK713" s="425"/>
      <c r="AL713" s="425"/>
      <c r="AM713" s="306"/>
    </row>
    <row r="714" spans="1:39" ht="31" outlineLevel="1">
      <c r="A714" s="528">
        <v>40</v>
      </c>
      <c r="B714" s="428" t="s">
        <v>132</v>
      </c>
      <c r="C714" s="291" t="s">
        <v>25</v>
      </c>
      <c r="D714" s="295" t="s">
        <v>718</v>
      </c>
      <c r="E714" s="295"/>
      <c r="F714" s="295"/>
      <c r="G714" s="295"/>
      <c r="H714" s="295"/>
      <c r="I714" s="295"/>
      <c r="J714" s="295"/>
      <c r="K714" s="295"/>
      <c r="L714" s="295"/>
      <c r="M714" s="295"/>
      <c r="N714" s="295">
        <v>12</v>
      </c>
      <c r="O714" s="295" t="s">
        <v>718</v>
      </c>
      <c r="P714" s="295"/>
      <c r="Q714" s="295"/>
      <c r="R714" s="295"/>
      <c r="S714" s="295"/>
      <c r="T714" s="295"/>
      <c r="U714" s="295"/>
      <c r="V714" s="295"/>
      <c r="W714" s="295"/>
      <c r="X714" s="295"/>
      <c r="Y714" s="426"/>
      <c r="Z714" s="410"/>
      <c r="AA714" s="410"/>
      <c r="AB714" s="410"/>
      <c r="AC714" s="410"/>
      <c r="AD714" s="410"/>
      <c r="AE714" s="410"/>
      <c r="AF714" s="415"/>
      <c r="AG714" s="415"/>
      <c r="AH714" s="415"/>
      <c r="AI714" s="415"/>
      <c r="AJ714" s="415"/>
      <c r="AK714" s="415"/>
      <c r="AL714" s="415"/>
      <c r="AM714" s="296">
        <f>SUM(Y714:AL714)</f>
        <v>0</v>
      </c>
    </row>
    <row r="715" spans="1:39" ht="15.5" outlineLevel="1">
      <c r="A715" s="528"/>
      <c r="B715" s="294" t="s">
        <v>310</v>
      </c>
      <c r="C715" s="291" t="s">
        <v>163</v>
      </c>
      <c r="D715" s="295" t="s">
        <v>718</v>
      </c>
      <c r="E715" s="295"/>
      <c r="F715" s="295"/>
      <c r="G715" s="295"/>
      <c r="H715" s="295"/>
      <c r="I715" s="295"/>
      <c r="J715" s="295"/>
      <c r="K715" s="295"/>
      <c r="L715" s="295"/>
      <c r="M715" s="295"/>
      <c r="N715" s="295">
        <f>N714</f>
        <v>12</v>
      </c>
      <c r="O715" s="295" t="s">
        <v>718</v>
      </c>
      <c r="P715" s="295"/>
      <c r="Q715" s="295"/>
      <c r="R715" s="295"/>
      <c r="S715" s="295"/>
      <c r="T715" s="295"/>
      <c r="U715" s="295"/>
      <c r="V715" s="295"/>
      <c r="W715" s="295"/>
      <c r="X715" s="295"/>
      <c r="Y715" s="411">
        <v>0</v>
      </c>
      <c r="Z715" s="411">
        <v>0</v>
      </c>
      <c r="AA715" s="411">
        <v>0</v>
      </c>
      <c r="AB715" s="411">
        <v>0</v>
      </c>
      <c r="AC715" s="411">
        <f t="shared" ref="AC715" si="1715">AC714</f>
        <v>0</v>
      </c>
      <c r="AD715" s="411">
        <f t="shared" ref="AD715" si="1716">AD714</f>
        <v>0</v>
      </c>
      <c r="AE715" s="411">
        <f t="shared" ref="AE715" si="1717">AE714</f>
        <v>0</v>
      </c>
      <c r="AF715" s="411">
        <f t="shared" ref="AF715" si="1718">AF714</f>
        <v>0</v>
      </c>
      <c r="AG715" s="411">
        <f t="shared" ref="AG715" si="1719">AG714</f>
        <v>0</v>
      </c>
      <c r="AH715" s="411">
        <f t="shared" ref="AH715" si="1720">AH714</f>
        <v>0</v>
      </c>
      <c r="AI715" s="411">
        <f t="shared" ref="AI715" si="1721">AI714</f>
        <v>0</v>
      </c>
      <c r="AJ715" s="411">
        <f t="shared" ref="AJ715" si="1722">AJ714</f>
        <v>0</v>
      </c>
      <c r="AK715" s="411">
        <f t="shared" ref="AK715" si="1723">AK714</f>
        <v>0</v>
      </c>
      <c r="AL715" s="411">
        <f t="shared" ref="AL715" si="1724">AL714</f>
        <v>0</v>
      </c>
      <c r="AM715" s="306"/>
    </row>
    <row r="716" spans="1:39" ht="15.5" outlineLevel="1">
      <c r="A716" s="528"/>
      <c r="B716" s="428"/>
      <c r="C716" s="291"/>
      <c r="D716" s="291"/>
      <c r="E716" s="291"/>
      <c r="F716" s="291"/>
      <c r="G716" s="291"/>
      <c r="H716" s="291"/>
      <c r="I716" s="291"/>
      <c r="J716" s="291"/>
      <c r="K716" s="291"/>
      <c r="L716" s="291"/>
      <c r="M716" s="291"/>
      <c r="N716" s="291"/>
      <c r="O716" s="291"/>
      <c r="P716" s="291"/>
      <c r="Q716" s="291"/>
      <c r="R716" s="291"/>
      <c r="S716" s="291"/>
      <c r="T716" s="291"/>
      <c r="U716" s="291"/>
      <c r="V716" s="291"/>
      <c r="W716" s="291"/>
      <c r="X716" s="291"/>
      <c r="Y716" s="412"/>
      <c r="Z716" s="425"/>
      <c r="AA716" s="425"/>
      <c r="AB716" s="425"/>
      <c r="AC716" s="425"/>
      <c r="AD716" s="425"/>
      <c r="AE716" s="425"/>
      <c r="AF716" s="425"/>
      <c r="AG716" s="425"/>
      <c r="AH716" s="425"/>
      <c r="AI716" s="425"/>
      <c r="AJ716" s="425"/>
      <c r="AK716" s="425"/>
      <c r="AL716" s="425"/>
      <c r="AM716" s="306"/>
    </row>
    <row r="717" spans="1:39" ht="46.5" outlineLevel="1">
      <c r="A717" s="528">
        <v>41</v>
      </c>
      <c r="B717" s="428" t="s">
        <v>133</v>
      </c>
      <c r="C717" s="291" t="s">
        <v>25</v>
      </c>
      <c r="D717" s="295" t="s">
        <v>718</v>
      </c>
      <c r="E717" s="295"/>
      <c r="F717" s="295"/>
      <c r="G717" s="295"/>
      <c r="H717" s="295"/>
      <c r="I717" s="295"/>
      <c r="J717" s="295"/>
      <c r="K717" s="295"/>
      <c r="L717" s="295"/>
      <c r="M717" s="295"/>
      <c r="N717" s="295">
        <v>12</v>
      </c>
      <c r="O717" s="295" t="s">
        <v>718</v>
      </c>
      <c r="P717" s="295"/>
      <c r="Q717" s="295"/>
      <c r="R717" s="295"/>
      <c r="S717" s="295"/>
      <c r="T717" s="295"/>
      <c r="U717" s="295"/>
      <c r="V717" s="295"/>
      <c r="W717" s="295"/>
      <c r="X717" s="295"/>
      <c r="Y717" s="426"/>
      <c r="Z717" s="410"/>
      <c r="AA717" s="410"/>
      <c r="AB717" s="410"/>
      <c r="AC717" s="410"/>
      <c r="AD717" s="410"/>
      <c r="AE717" s="410"/>
      <c r="AF717" s="415"/>
      <c r="AG717" s="415"/>
      <c r="AH717" s="415"/>
      <c r="AI717" s="415"/>
      <c r="AJ717" s="415"/>
      <c r="AK717" s="415"/>
      <c r="AL717" s="415"/>
      <c r="AM717" s="296">
        <f>SUM(Y717:AL717)</f>
        <v>0</v>
      </c>
    </row>
    <row r="718" spans="1:39" ht="15.5" outlineLevel="1">
      <c r="A718" s="528"/>
      <c r="B718" s="294" t="s">
        <v>310</v>
      </c>
      <c r="C718" s="291" t="s">
        <v>163</v>
      </c>
      <c r="D718" s="295" t="s">
        <v>718</v>
      </c>
      <c r="E718" s="295"/>
      <c r="F718" s="295"/>
      <c r="G718" s="295"/>
      <c r="H718" s="295"/>
      <c r="I718" s="295"/>
      <c r="J718" s="295"/>
      <c r="K718" s="295"/>
      <c r="L718" s="295"/>
      <c r="M718" s="295"/>
      <c r="N718" s="295">
        <f>N717</f>
        <v>12</v>
      </c>
      <c r="O718" s="295" t="s">
        <v>718</v>
      </c>
      <c r="P718" s="295"/>
      <c r="Q718" s="295"/>
      <c r="R718" s="295"/>
      <c r="S718" s="295"/>
      <c r="T718" s="295"/>
      <c r="U718" s="295"/>
      <c r="V718" s="295"/>
      <c r="W718" s="295"/>
      <c r="X718" s="295"/>
      <c r="Y718" s="411">
        <v>0</v>
      </c>
      <c r="Z718" s="411">
        <v>0</v>
      </c>
      <c r="AA718" s="411">
        <v>0</v>
      </c>
      <c r="AB718" s="411">
        <v>0</v>
      </c>
      <c r="AC718" s="411">
        <f t="shared" ref="AC718" si="1725">AC717</f>
        <v>0</v>
      </c>
      <c r="AD718" s="411">
        <f t="shared" ref="AD718" si="1726">AD717</f>
        <v>0</v>
      </c>
      <c r="AE718" s="411">
        <f t="shared" ref="AE718" si="1727">AE717</f>
        <v>0</v>
      </c>
      <c r="AF718" s="411">
        <f t="shared" ref="AF718" si="1728">AF717</f>
        <v>0</v>
      </c>
      <c r="AG718" s="411">
        <f t="shared" ref="AG718" si="1729">AG717</f>
        <v>0</v>
      </c>
      <c r="AH718" s="411">
        <f t="shared" ref="AH718" si="1730">AH717</f>
        <v>0</v>
      </c>
      <c r="AI718" s="411">
        <f t="shared" ref="AI718" si="1731">AI717</f>
        <v>0</v>
      </c>
      <c r="AJ718" s="411">
        <f t="shared" ref="AJ718" si="1732">AJ717</f>
        <v>0</v>
      </c>
      <c r="AK718" s="411">
        <f t="shared" ref="AK718" si="1733">AK717</f>
        <v>0</v>
      </c>
      <c r="AL718" s="411">
        <f t="shared" ref="AL718" si="1734">AL717</f>
        <v>0</v>
      </c>
      <c r="AM718" s="306"/>
    </row>
    <row r="719" spans="1:39" ht="15.5" outlineLevel="1">
      <c r="A719" s="528"/>
      <c r="B719" s="428"/>
      <c r="C719" s="291"/>
      <c r="D719" s="291"/>
      <c r="E719" s="291"/>
      <c r="F719" s="291"/>
      <c r="G719" s="291"/>
      <c r="H719" s="291"/>
      <c r="I719" s="291"/>
      <c r="J719" s="291"/>
      <c r="K719" s="291"/>
      <c r="L719" s="291"/>
      <c r="M719" s="291"/>
      <c r="N719" s="291"/>
      <c r="O719" s="291"/>
      <c r="P719" s="291"/>
      <c r="Q719" s="291"/>
      <c r="R719" s="291"/>
      <c r="S719" s="291"/>
      <c r="T719" s="291"/>
      <c r="U719" s="291"/>
      <c r="V719" s="291"/>
      <c r="W719" s="291"/>
      <c r="X719" s="291"/>
      <c r="Y719" s="412"/>
      <c r="Z719" s="425"/>
      <c r="AA719" s="425"/>
      <c r="AB719" s="425"/>
      <c r="AC719" s="425"/>
      <c r="AD719" s="425"/>
      <c r="AE719" s="425"/>
      <c r="AF719" s="425"/>
      <c r="AG719" s="425"/>
      <c r="AH719" s="425"/>
      <c r="AI719" s="425"/>
      <c r="AJ719" s="425"/>
      <c r="AK719" s="425"/>
      <c r="AL719" s="425"/>
      <c r="AM719" s="306"/>
    </row>
    <row r="720" spans="1:39" ht="31" outlineLevel="1">
      <c r="A720" s="528">
        <v>42</v>
      </c>
      <c r="B720" s="428" t="s">
        <v>134</v>
      </c>
      <c r="C720" s="291" t="s">
        <v>25</v>
      </c>
      <c r="D720" s="295" t="s">
        <v>718</v>
      </c>
      <c r="E720" s="295"/>
      <c r="F720" s="295"/>
      <c r="G720" s="295"/>
      <c r="H720" s="295"/>
      <c r="I720" s="295"/>
      <c r="J720" s="295"/>
      <c r="K720" s="295"/>
      <c r="L720" s="295"/>
      <c r="M720" s="295"/>
      <c r="N720" s="291"/>
      <c r="O720" s="295" t="s">
        <v>718</v>
      </c>
      <c r="P720" s="295"/>
      <c r="Q720" s="295"/>
      <c r="R720" s="295"/>
      <c r="S720" s="295"/>
      <c r="T720" s="295"/>
      <c r="U720" s="295"/>
      <c r="V720" s="295"/>
      <c r="W720" s="295"/>
      <c r="X720" s="295"/>
      <c r="Y720" s="426"/>
      <c r="Z720" s="410"/>
      <c r="AA720" s="410"/>
      <c r="AB720" s="410"/>
      <c r="AC720" s="410"/>
      <c r="AD720" s="410"/>
      <c r="AE720" s="410"/>
      <c r="AF720" s="415"/>
      <c r="AG720" s="415"/>
      <c r="AH720" s="415"/>
      <c r="AI720" s="415"/>
      <c r="AJ720" s="415"/>
      <c r="AK720" s="415"/>
      <c r="AL720" s="415"/>
      <c r="AM720" s="296">
        <f>SUM(Y720:AL720)</f>
        <v>0</v>
      </c>
    </row>
    <row r="721" spans="1:39" ht="15.5" outlineLevel="1">
      <c r="A721" s="528"/>
      <c r="B721" s="294" t="s">
        <v>310</v>
      </c>
      <c r="C721" s="291" t="s">
        <v>163</v>
      </c>
      <c r="D721" s="295" t="s">
        <v>718</v>
      </c>
      <c r="E721" s="295"/>
      <c r="F721" s="295"/>
      <c r="G721" s="295"/>
      <c r="H721" s="295"/>
      <c r="I721" s="295"/>
      <c r="J721" s="295"/>
      <c r="K721" s="295"/>
      <c r="L721" s="295"/>
      <c r="M721" s="295"/>
      <c r="N721" s="468"/>
      <c r="O721" s="295" t="s">
        <v>718</v>
      </c>
      <c r="P721" s="295"/>
      <c r="Q721" s="295"/>
      <c r="R721" s="295"/>
      <c r="S721" s="295"/>
      <c r="T721" s="295"/>
      <c r="U721" s="295"/>
      <c r="V721" s="295"/>
      <c r="W721" s="295"/>
      <c r="X721" s="295"/>
      <c r="Y721" s="411">
        <v>0</v>
      </c>
      <c r="Z721" s="411">
        <v>0</v>
      </c>
      <c r="AA721" s="411">
        <v>0</v>
      </c>
      <c r="AB721" s="411">
        <v>0</v>
      </c>
      <c r="AC721" s="411">
        <f t="shared" ref="AC721" si="1735">AC720</f>
        <v>0</v>
      </c>
      <c r="AD721" s="411">
        <f t="shared" ref="AD721" si="1736">AD720</f>
        <v>0</v>
      </c>
      <c r="AE721" s="411">
        <f t="shared" ref="AE721" si="1737">AE720</f>
        <v>0</v>
      </c>
      <c r="AF721" s="411">
        <f t="shared" ref="AF721" si="1738">AF720</f>
        <v>0</v>
      </c>
      <c r="AG721" s="411">
        <f t="shared" ref="AG721" si="1739">AG720</f>
        <v>0</v>
      </c>
      <c r="AH721" s="411">
        <f t="shared" ref="AH721" si="1740">AH720</f>
        <v>0</v>
      </c>
      <c r="AI721" s="411">
        <f t="shared" ref="AI721" si="1741">AI720</f>
        <v>0</v>
      </c>
      <c r="AJ721" s="411">
        <f t="shared" ref="AJ721" si="1742">AJ720</f>
        <v>0</v>
      </c>
      <c r="AK721" s="411">
        <f t="shared" ref="AK721" si="1743">AK720</f>
        <v>0</v>
      </c>
      <c r="AL721" s="411">
        <f t="shared" ref="AL721" si="1744">AL720</f>
        <v>0</v>
      </c>
      <c r="AM721" s="306"/>
    </row>
    <row r="722" spans="1:39" ht="15.5" outlineLevel="1">
      <c r="A722" s="528"/>
      <c r="B722" s="428"/>
      <c r="C722" s="291"/>
      <c r="D722" s="291"/>
      <c r="E722" s="291"/>
      <c r="F722" s="291"/>
      <c r="G722" s="291"/>
      <c r="H722" s="291"/>
      <c r="I722" s="291"/>
      <c r="J722" s="291"/>
      <c r="K722" s="291"/>
      <c r="L722" s="291"/>
      <c r="M722" s="291"/>
      <c r="N722" s="291"/>
      <c r="O722" s="291"/>
      <c r="P722" s="291"/>
      <c r="Q722" s="291"/>
      <c r="R722" s="291"/>
      <c r="S722" s="291"/>
      <c r="T722" s="291"/>
      <c r="U722" s="291"/>
      <c r="V722" s="291"/>
      <c r="W722" s="291"/>
      <c r="X722" s="291"/>
      <c r="Y722" s="412"/>
      <c r="Z722" s="425"/>
      <c r="AA722" s="425"/>
      <c r="AB722" s="425"/>
      <c r="AC722" s="425"/>
      <c r="AD722" s="425"/>
      <c r="AE722" s="425"/>
      <c r="AF722" s="425"/>
      <c r="AG722" s="425"/>
      <c r="AH722" s="425"/>
      <c r="AI722" s="425"/>
      <c r="AJ722" s="425"/>
      <c r="AK722" s="425"/>
      <c r="AL722" s="425"/>
      <c r="AM722" s="306"/>
    </row>
    <row r="723" spans="1:39" ht="15.5" outlineLevel="1">
      <c r="A723" s="528">
        <v>43</v>
      </c>
      <c r="B723" s="428" t="s">
        <v>135</v>
      </c>
      <c r="C723" s="291" t="s">
        <v>25</v>
      </c>
      <c r="D723" s="295" t="s">
        <v>718</v>
      </c>
      <c r="E723" s="295"/>
      <c r="F723" s="295"/>
      <c r="G723" s="295"/>
      <c r="H723" s="295"/>
      <c r="I723" s="295"/>
      <c r="J723" s="295"/>
      <c r="K723" s="295"/>
      <c r="L723" s="295"/>
      <c r="M723" s="295"/>
      <c r="N723" s="295">
        <v>12</v>
      </c>
      <c r="O723" s="295" t="s">
        <v>718</v>
      </c>
      <c r="P723" s="295"/>
      <c r="Q723" s="295"/>
      <c r="R723" s="295"/>
      <c r="S723" s="295"/>
      <c r="T723" s="295"/>
      <c r="U723" s="295"/>
      <c r="V723" s="295"/>
      <c r="W723" s="295"/>
      <c r="X723" s="295"/>
      <c r="Y723" s="426"/>
      <c r="Z723" s="410"/>
      <c r="AA723" s="410"/>
      <c r="AB723" s="410"/>
      <c r="AC723" s="410"/>
      <c r="AD723" s="410"/>
      <c r="AE723" s="410"/>
      <c r="AF723" s="415"/>
      <c r="AG723" s="415"/>
      <c r="AH723" s="415"/>
      <c r="AI723" s="415"/>
      <c r="AJ723" s="415"/>
      <c r="AK723" s="415"/>
      <c r="AL723" s="415"/>
      <c r="AM723" s="296">
        <f>SUM(Y723:AL723)</f>
        <v>0</v>
      </c>
    </row>
    <row r="724" spans="1:39" ht="15.5" outlineLevel="1">
      <c r="A724" s="528"/>
      <c r="B724" s="294" t="s">
        <v>310</v>
      </c>
      <c r="C724" s="291" t="s">
        <v>163</v>
      </c>
      <c r="D724" s="295" t="s">
        <v>718</v>
      </c>
      <c r="E724" s="295"/>
      <c r="F724" s="295"/>
      <c r="G724" s="295"/>
      <c r="H724" s="295"/>
      <c r="I724" s="295"/>
      <c r="J724" s="295"/>
      <c r="K724" s="295"/>
      <c r="L724" s="295"/>
      <c r="M724" s="295"/>
      <c r="N724" s="295">
        <f>N723</f>
        <v>12</v>
      </c>
      <c r="O724" s="295" t="s">
        <v>718</v>
      </c>
      <c r="P724" s="295"/>
      <c r="Q724" s="295"/>
      <c r="R724" s="295"/>
      <c r="S724" s="295"/>
      <c r="T724" s="295"/>
      <c r="U724" s="295"/>
      <c r="V724" s="295"/>
      <c r="W724" s="295"/>
      <c r="X724" s="295"/>
      <c r="Y724" s="411">
        <v>0</v>
      </c>
      <c r="Z724" s="411">
        <v>0</v>
      </c>
      <c r="AA724" s="411">
        <v>0</v>
      </c>
      <c r="AB724" s="411">
        <v>0</v>
      </c>
      <c r="AC724" s="411">
        <f t="shared" ref="AC724" si="1745">AC723</f>
        <v>0</v>
      </c>
      <c r="AD724" s="411">
        <f t="shared" ref="AD724" si="1746">AD723</f>
        <v>0</v>
      </c>
      <c r="AE724" s="411">
        <f t="shared" ref="AE724" si="1747">AE723</f>
        <v>0</v>
      </c>
      <c r="AF724" s="411">
        <f t="shared" ref="AF724" si="1748">AF723</f>
        <v>0</v>
      </c>
      <c r="AG724" s="411">
        <f t="shared" ref="AG724" si="1749">AG723</f>
        <v>0</v>
      </c>
      <c r="AH724" s="411">
        <f t="shared" ref="AH724" si="1750">AH723</f>
        <v>0</v>
      </c>
      <c r="AI724" s="411">
        <f t="shared" ref="AI724" si="1751">AI723</f>
        <v>0</v>
      </c>
      <c r="AJ724" s="411">
        <f t="shared" ref="AJ724" si="1752">AJ723</f>
        <v>0</v>
      </c>
      <c r="AK724" s="411">
        <f t="shared" ref="AK724" si="1753">AK723</f>
        <v>0</v>
      </c>
      <c r="AL724" s="411">
        <f t="shared" ref="AL724" si="1754">AL723</f>
        <v>0</v>
      </c>
      <c r="AM724" s="306"/>
    </row>
    <row r="725" spans="1:39" ht="15.5" outlineLevel="1">
      <c r="A725" s="528"/>
      <c r="B725" s="428"/>
      <c r="C725" s="291"/>
      <c r="D725" s="291"/>
      <c r="E725" s="291"/>
      <c r="F725" s="291"/>
      <c r="G725" s="291"/>
      <c r="H725" s="291"/>
      <c r="I725" s="291"/>
      <c r="J725" s="291"/>
      <c r="K725" s="291"/>
      <c r="L725" s="291"/>
      <c r="M725" s="291"/>
      <c r="N725" s="291"/>
      <c r="O725" s="291"/>
      <c r="P725" s="291"/>
      <c r="Q725" s="291"/>
      <c r="R725" s="291"/>
      <c r="S725" s="291"/>
      <c r="T725" s="291"/>
      <c r="U725" s="291"/>
      <c r="V725" s="291"/>
      <c r="W725" s="291"/>
      <c r="X725" s="291"/>
      <c r="Y725" s="412"/>
      <c r="Z725" s="425"/>
      <c r="AA725" s="425"/>
      <c r="AB725" s="425"/>
      <c r="AC725" s="425"/>
      <c r="AD725" s="425"/>
      <c r="AE725" s="425"/>
      <c r="AF725" s="425"/>
      <c r="AG725" s="425"/>
      <c r="AH725" s="425"/>
      <c r="AI725" s="425"/>
      <c r="AJ725" s="425"/>
      <c r="AK725" s="425"/>
      <c r="AL725" s="425"/>
      <c r="AM725" s="306"/>
    </row>
    <row r="726" spans="1:39" ht="46.5" outlineLevel="1">
      <c r="A726" s="528">
        <v>44</v>
      </c>
      <c r="B726" s="428" t="s">
        <v>136</v>
      </c>
      <c r="C726" s="291" t="s">
        <v>25</v>
      </c>
      <c r="D726" s="295" t="s">
        <v>718</v>
      </c>
      <c r="E726" s="295"/>
      <c r="F726" s="295"/>
      <c r="G726" s="295"/>
      <c r="H726" s="295"/>
      <c r="I726" s="295"/>
      <c r="J726" s="295"/>
      <c r="K726" s="295"/>
      <c r="L726" s="295"/>
      <c r="M726" s="295"/>
      <c r="N726" s="295">
        <v>12</v>
      </c>
      <c r="O726" s="295" t="s">
        <v>718</v>
      </c>
      <c r="P726" s="295"/>
      <c r="Q726" s="295"/>
      <c r="R726" s="295"/>
      <c r="S726" s="295"/>
      <c r="T726" s="295"/>
      <c r="U726" s="295"/>
      <c r="V726" s="295"/>
      <c r="W726" s="295"/>
      <c r="X726" s="295"/>
      <c r="Y726" s="426"/>
      <c r="Z726" s="410"/>
      <c r="AA726" s="410"/>
      <c r="AB726" s="410"/>
      <c r="AC726" s="410"/>
      <c r="AD726" s="410"/>
      <c r="AE726" s="410"/>
      <c r="AF726" s="415"/>
      <c r="AG726" s="415"/>
      <c r="AH726" s="415"/>
      <c r="AI726" s="415"/>
      <c r="AJ726" s="415"/>
      <c r="AK726" s="415"/>
      <c r="AL726" s="415"/>
      <c r="AM726" s="296">
        <f>SUM(Y726:AL726)</f>
        <v>0</v>
      </c>
    </row>
    <row r="727" spans="1:39" ht="15.5" outlineLevel="1">
      <c r="A727" s="528"/>
      <c r="B727" s="294" t="s">
        <v>310</v>
      </c>
      <c r="C727" s="291" t="s">
        <v>163</v>
      </c>
      <c r="D727" s="295" t="s">
        <v>718</v>
      </c>
      <c r="E727" s="295"/>
      <c r="F727" s="295"/>
      <c r="G727" s="295"/>
      <c r="H727" s="295"/>
      <c r="I727" s="295"/>
      <c r="J727" s="295"/>
      <c r="K727" s="295"/>
      <c r="L727" s="295"/>
      <c r="M727" s="295"/>
      <c r="N727" s="295">
        <f>N726</f>
        <v>12</v>
      </c>
      <c r="O727" s="295" t="s">
        <v>718</v>
      </c>
      <c r="P727" s="295"/>
      <c r="Q727" s="295"/>
      <c r="R727" s="295"/>
      <c r="S727" s="295"/>
      <c r="T727" s="295"/>
      <c r="U727" s="295"/>
      <c r="V727" s="295"/>
      <c r="W727" s="295"/>
      <c r="X727" s="295"/>
      <c r="Y727" s="411">
        <v>0</v>
      </c>
      <c r="Z727" s="411">
        <v>0</v>
      </c>
      <c r="AA727" s="411">
        <v>0</v>
      </c>
      <c r="AB727" s="411">
        <v>0</v>
      </c>
      <c r="AC727" s="411">
        <f t="shared" ref="AC727" si="1755">AC726</f>
        <v>0</v>
      </c>
      <c r="AD727" s="411">
        <f t="shared" ref="AD727" si="1756">AD726</f>
        <v>0</v>
      </c>
      <c r="AE727" s="411">
        <f t="shared" ref="AE727" si="1757">AE726</f>
        <v>0</v>
      </c>
      <c r="AF727" s="411">
        <f t="shared" ref="AF727" si="1758">AF726</f>
        <v>0</v>
      </c>
      <c r="AG727" s="411">
        <f t="shared" ref="AG727" si="1759">AG726</f>
        <v>0</v>
      </c>
      <c r="AH727" s="411">
        <f t="shared" ref="AH727" si="1760">AH726</f>
        <v>0</v>
      </c>
      <c r="AI727" s="411">
        <f t="shared" ref="AI727" si="1761">AI726</f>
        <v>0</v>
      </c>
      <c r="AJ727" s="411">
        <f t="shared" ref="AJ727" si="1762">AJ726</f>
        <v>0</v>
      </c>
      <c r="AK727" s="411">
        <f t="shared" ref="AK727" si="1763">AK726</f>
        <v>0</v>
      </c>
      <c r="AL727" s="411">
        <f t="shared" ref="AL727" si="1764">AL726</f>
        <v>0</v>
      </c>
      <c r="AM727" s="306"/>
    </row>
    <row r="728" spans="1:39" ht="15.5" outlineLevel="1">
      <c r="A728" s="528"/>
      <c r="B728" s="428"/>
      <c r="C728" s="291"/>
      <c r="D728" s="291"/>
      <c r="E728" s="291"/>
      <c r="F728" s="291"/>
      <c r="G728" s="291"/>
      <c r="H728" s="291"/>
      <c r="I728" s="291"/>
      <c r="J728" s="291"/>
      <c r="K728" s="291"/>
      <c r="L728" s="291"/>
      <c r="M728" s="291"/>
      <c r="N728" s="291"/>
      <c r="O728" s="291"/>
      <c r="P728" s="291"/>
      <c r="Q728" s="291"/>
      <c r="R728" s="291"/>
      <c r="S728" s="291"/>
      <c r="T728" s="291"/>
      <c r="U728" s="291"/>
      <c r="V728" s="291"/>
      <c r="W728" s="291"/>
      <c r="X728" s="291"/>
      <c r="Y728" s="412"/>
      <c r="Z728" s="425"/>
      <c r="AA728" s="425"/>
      <c r="AB728" s="425"/>
      <c r="AC728" s="425"/>
      <c r="AD728" s="425"/>
      <c r="AE728" s="425"/>
      <c r="AF728" s="425"/>
      <c r="AG728" s="425"/>
      <c r="AH728" s="425"/>
      <c r="AI728" s="425"/>
      <c r="AJ728" s="425"/>
      <c r="AK728" s="425"/>
      <c r="AL728" s="425"/>
      <c r="AM728" s="306"/>
    </row>
    <row r="729" spans="1:39" ht="31" outlineLevel="1">
      <c r="A729" s="528">
        <v>45</v>
      </c>
      <c r="B729" s="428" t="s">
        <v>137</v>
      </c>
      <c r="C729" s="291" t="s">
        <v>25</v>
      </c>
      <c r="D729" s="295" t="s">
        <v>718</v>
      </c>
      <c r="E729" s="295"/>
      <c r="F729" s="295"/>
      <c r="G729" s="295"/>
      <c r="H729" s="295"/>
      <c r="I729" s="295"/>
      <c r="J729" s="295"/>
      <c r="K729" s="295"/>
      <c r="L729" s="295"/>
      <c r="M729" s="295"/>
      <c r="N729" s="295">
        <v>12</v>
      </c>
      <c r="O729" s="295" t="s">
        <v>718</v>
      </c>
      <c r="P729" s="295"/>
      <c r="Q729" s="295"/>
      <c r="R729" s="295"/>
      <c r="S729" s="295"/>
      <c r="T729" s="295"/>
      <c r="U729" s="295"/>
      <c r="V729" s="295"/>
      <c r="W729" s="295"/>
      <c r="X729" s="295"/>
      <c r="Y729" s="426"/>
      <c r="Z729" s="410"/>
      <c r="AA729" s="410"/>
      <c r="AB729" s="410"/>
      <c r="AC729" s="410"/>
      <c r="AD729" s="410"/>
      <c r="AE729" s="410"/>
      <c r="AF729" s="415"/>
      <c r="AG729" s="415"/>
      <c r="AH729" s="415"/>
      <c r="AI729" s="415"/>
      <c r="AJ729" s="415"/>
      <c r="AK729" s="415"/>
      <c r="AL729" s="415"/>
      <c r="AM729" s="296">
        <f>SUM(Y729:AL729)</f>
        <v>0</v>
      </c>
    </row>
    <row r="730" spans="1:39" ht="15.5" outlineLevel="1">
      <c r="A730" s="528"/>
      <c r="B730" s="294" t="s">
        <v>310</v>
      </c>
      <c r="C730" s="291" t="s">
        <v>163</v>
      </c>
      <c r="D730" s="295" t="s">
        <v>718</v>
      </c>
      <c r="E730" s="295"/>
      <c r="F730" s="295"/>
      <c r="G730" s="295"/>
      <c r="H730" s="295"/>
      <c r="I730" s="295"/>
      <c r="J730" s="295"/>
      <c r="K730" s="295"/>
      <c r="L730" s="295"/>
      <c r="M730" s="295"/>
      <c r="N730" s="295">
        <f>N729</f>
        <v>12</v>
      </c>
      <c r="O730" s="295" t="s">
        <v>718</v>
      </c>
      <c r="P730" s="295"/>
      <c r="Q730" s="295"/>
      <c r="R730" s="295"/>
      <c r="S730" s="295"/>
      <c r="T730" s="295"/>
      <c r="U730" s="295"/>
      <c r="V730" s="295"/>
      <c r="W730" s="295"/>
      <c r="X730" s="295"/>
      <c r="Y730" s="411">
        <v>0</v>
      </c>
      <c r="Z730" s="411">
        <v>0</v>
      </c>
      <c r="AA730" s="411">
        <v>0</v>
      </c>
      <c r="AB730" s="411">
        <v>0</v>
      </c>
      <c r="AC730" s="411">
        <f t="shared" ref="AC730" si="1765">AC729</f>
        <v>0</v>
      </c>
      <c r="AD730" s="411">
        <f t="shared" ref="AD730" si="1766">AD729</f>
        <v>0</v>
      </c>
      <c r="AE730" s="411">
        <f t="shared" ref="AE730" si="1767">AE729</f>
        <v>0</v>
      </c>
      <c r="AF730" s="411">
        <f t="shared" ref="AF730" si="1768">AF729</f>
        <v>0</v>
      </c>
      <c r="AG730" s="411">
        <f t="shared" ref="AG730" si="1769">AG729</f>
        <v>0</v>
      </c>
      <c r="AH730" s="411">
        <f t="shared" ref="AH730" si="1770">AH729</f>
        <v>0</v>
      </c>
      <c r="AI730" s="411">
        <f t="shared" ref="AI730" si="1771">AI729</f>
        <v>0</v>
      </c>
      <c r="AJ730" s="411">
        <f t="shared" ref="AJ730" si="1772">AJ729</f>
        <v>0</v>
      </c>
      <c r="AK730" s="411">
        <f t="shared" ref="AK730" si="1773">AK729</f>
        <v>0</v>
      </c>
      <c r="AL730" s="411">
        <f t="shared" ref="AL730" si="1774">AL729</f>
        <v>0</v>
      </c>
      <c r="AM730" s="306"/>
    </row>
    <row r="731" spans="1:39" ht="15.5" outlineLevel="1">
      <c r="A731" s="528"/>
      <c r="B731" s="428"/>
      <c r="C731" s="291"/>
      <c r="D731" s="291"/>
      <c r="E731" s="291"/>
      <c r="F731" s="291"/>
      <c r="G731" s="291"/>
      <c r="H731" s="291"/>
      <c r="I731" s="291"/>
      <c r="J731" s="291"/>
      <c r="K731" s="291"/>
      <c r="L731" s="291"/>
      <c r="M731" s="291"/>
      <c r="N731" s="291"/>
      <c r="O731" s="291"/>
      <c r="P731" s="291"/>
      <c r="Q731" s="291"/>
      <c r="R731" s="291"/>
      <c r="S731" s="291"/>
      <c r="T731" s="291"/>
      <c r="U731" s="291"/>
      <c r="V731" s="291"/>
      <c r="W731" s="291"/>
      <c r="X731" s="291"/>
      <c r="Y731" s="412"/>
      <c r="Z731" s="425"/>
      <c r="AA731" s="425"/>
      <c r="AB731" s="425"/>
      <c r="AC731" s="425"/>
      <c r="AD731" s="425"/>
      <c r="AE731" s="425"/>
      <c r="AF731" s="425"/>
      <c r="AG731" s="425"/>
      <c r="AH731" s="425"/>
      <c r="AI731" s="425"/>
      <c r="AJ731" s="425"/>
      <c r="AK731" s="425"/>
      <c r="AL731" s="425"/>
      <c r="AM731" s="306"/>
    </row>
    <row r="732" spans="1:39" ht="31" outlineLevel="1">
      <c r="A732" s="528">
        <v>46</v>
      </c>
      <c r="B732" s="428" t="s">
        <v>138</v>
      </c>
      <c r="C732" s="291" t="s">
        <v>25</v>
      </c>
      <c r="D732" s="295" t="s">
        <v>718</v>
      </c>
      <c r="E732" s="295"/>
      <c r="F732" s="295"/>
      <c r="G732" s="295"/>
      <c r="H732" s="295"/>
      <c r="I732" s="295"/>
      <c r="J732" s="295"/>
      <c r="K732" s="295"/>
      <c r="L732" s="295"/>
      <c r="M732" s="295"/>
      <c r="N732" s="295">
        <v>12</v>
      </c>
      <c r="O732" s="295" t="s">
        <v>718</v>
      </c>
      <c r="P732" s="295"/>
      <c r="Q732" s="295"/>
      <c r="R732" s="295"/>
      <c r="S732" s="295"/>
      <c r="T732" s="295"/>
      <c r="U732" s="295"/>
      <c r="V732" s="295"/>
      <c r="W732" s="295"/>
      <c r="X732" s="295"/>
      <c r="Y732" s="426"/>
      <c r="Z732" s="410"/>
      <c r="AA732" s="410"/>
      <c r="AB732" s="410"/>
      <c r="AC732" s="410"/>
      <c r="AD732" s="410"/>
      <c r="AE732" s="410"/>
      <c r="AF732" s="415"/>
      <c r="AG732" s="415"/>
      <c r="AH732" s="415"/>
      <c r="AI732" s="415"/>
      <c r="AJ732" s="415"/>
      <c r="AK732" s="415"/>
      <c r="AL732" s="415"/>
      <c r="AM732" s="296">
        <f>SUM(Y732:AL732)</f>
        <v>0</v>
      </c>
    </row>
    <row r="733" spans="1:39" ht="15.5" outlineLevel="1">
      <c r="A733" s="528"/>
      <c r="B733" s="294" t="s">
        <v>310</v>
      </c>
      <c r="C733" s="291" t="s">
        <v>163</v>
      </c>
      <c r="D733" s="295" t="s">
        <v>718</v>
      </c>
      <c r="E733" s="295"/>
      <c r="F733" s="295"/>
      <c r="G733" s="295"/>
      <c r="H733" s="295"/>
      <c r="I733" s="295"/>
      <c r="J733" s="295"/>
      <c r="K733" s="295"/>
      <c r="L733" s="295"/>
      <c r="M733" s="295"/>
      <c r="N733" s="295">
        <f>N732</f>
        <v>12</v>
      </c>
      <c r="O733" s="295" t="s">
        <v>718</v>
      </c>
      <c r="P733" s="295"/>
      <c r="Q733" s="295"/>
      <c r="R733" s="295"/>
      <c r="S733" s="295"/>
      <c r="T733" s="295"/>
      <c r="U733" s="295"/>
      <c r="V733" s="295"/>
      <c r="W733" s="295"/>
      <c r="X733" s="295"/>
      <c r="Y733" s="411">
        <v>0</v>
      </c>
      <c r="Z733" s="411">
        <v>0</v>
      </c>
      <c r="AA733" s="411">
        <v>0</v>
      </c>
      <c r="AB733" s="411">
        <v>0</v>
      </c>
      <c r="AC733" s="411">
        <f t="shared" ref="AC733" si="1775">AC732</f>
        <v>0</v>
      </c>
      <c r="AD733" s="411">
        <f t="shared" ref="AD733" si="1776">AD732</f>
        <v>0</v>
      </c>
      <c r="AE733" s="411">
        <f t="shared" ref="AE733" si="1777">AE732</f>
        <v>0</v>
      </c>
      <c r="AF733" s="411">
        <f t="shared" ref="AF733" si="1778">AF732</f>
        <v>0</v>
      </c>
      <c r="AG733" s="411">
        <f t="shared" ref="AG733" si="1779">AG732</f>
        <v>0</v>
      </c>
      <c r="AH733" s="411">
        <f t="shared" ref="AH733" si="1780">AH732</f>
        <v>0</v>
      </c>
      <c r="AI733" s="411">
        <f t="shared" ref="AI733" si="1781">AI732</f>
        <v>0</v>
      </c>
      <c r="AJ733" s="411">
        <f t="shared" ref="AJ733" si="1782">AJ732</f>
        <v>0</v>
      </c>
      <c r="AK733" s="411">
        <f t="shared" ref="AK733" si="1783">AK732</f>
        <v>0</v>
      </c>
      <c r="AL733" s="411">
        <f t="shared" ref="AL733" si="1784">AL732</f>
        <v>0</v>
      </c>
      <c r="AM733" s="306"/>
    </row>
    <row r="734" spans="1:39" ht="15.5" outlineLevel="1">
      <c r="A734" s="528"/>
      <c r="B734" s="428"/>
      <c r="C734" s="291"/>
      <c r="D734" s="291"/>
      <c r="E734" s="291"/>
      <c r="F734" s="291"/>
      <c r="G734" s="291"/>
      <c r="H734" s="291"/>
      <c r="I734" s="291"/>
      <c r="J734" s="291"/>
      <c r="K734" s="291"/>
      <c r="L734" s="291"/>
      <c r="M734" s="291"/>
      <c r="N734" s="291"/>
      <c r="O734" s="291"/>
      <c r="P734" s="291"/>
      <c r="Q734" s="291"/>
      <c r="R734" s="291"/>
      <c r="S734" s="291"/>
      <c r="T734" s="291"/>
      <c r="U734" s="291"/>
      <c r="V734" s="291"/>
      <c r="W734" s="291"/>
      <c r="X734" s="291"/>
      <c r="Y734" s="412"/>
      <c r="Z734" s="425"/>
      <c r="AA734" s="425"/>
      <c r="AB734" s="425"/>
      <c r="AC734" s="425"/>
      <c r="AD734" s="425"/>
      <c r="AE734" s="425"/>
      <c r="AF734" s="425"/>
      <c r="AG734" s="425"/>
      <c r="AH734" s="425"/>
      <c r="AI734" s="425"/>
      <c r="AJ734" s="425"/>
      <c r="AK734" s="425"/>
      <c r="AL734" s="425"/>
      <c r="AM734" s="306"/>
    </row>
    <row r="735" spans="1:39" ht="31" outlineLevel="1">
      <c r="A735" s="528">
        <v>47</v>
      </c>
      <c r="B735" s="428" t="s">
        <v>139</v>
      </c>
      <c r="C735" s="291" t="s">
        <v>25</v>
      </c>
      <c r="D735" s="295" t="s">
        <v>718</v>
      </c>
      <c r="E735" s="295"/>
      <c r="F735" s="295"/>
      <c r="G735" s="295"/>
      <c r="H735" s="295"/>
      <c r="I735" s="295"/>
      <c r="J735" s="295"/>
      <c r="K735" s="295"/>
      <c r="L735" s="295"/>
      <c r="M735" s="295"/>
      <c r="N735" s="295">
        <v>12</v>
      </c>
      <c r="O735" s="295" t="s">
        <v>718</v>
      </c>
      <c r="P735" s="295"/>
      <c r="Q735" s="295"/>
      <c r="R735" s="295"/>
      <c r="S735" s="295"/>
      <c r="T735" s="295"/>
      <c r="U735" s="295"/>
      <c r="V735" s="295"/>
      <c r="W735" s="295"/>
      <c r="X735" s="295"/>
      <c r="Y735" s="426"/>
      <c r="Z735" s="410"/>
      <c r="AA735" s="410"/>
      <c r="AB735" s="410"/>
      <c r="AC735" s="410"/>
      <c r="AD735" s="410"/>
      <c r="AE735" s="410"/>
      <c r="AF735" s="415"/>
      <c r="AG735" s="415"/>
      <c r="AH735" s="415"/>
      <c r="AI735" s="415"/>
      <c r="AJ735" s="415"/>
      <c r="AK735" s="415"/>
      <c r="AL735" s="415"/>
      <c r="AM735" s="296">
        <f>SUM(Y735:AL735)</f>
        <v>0</v>
      </c>
    </row>
    <row r="736" spans="1:39" ht="15.5" outlineLevel="1">
      <c r="A736" s="528"/>
      <c r="B736" s="294" t="s">
        <v>310</v>
      </c>
      <c r="C736" s="291" t="s">
        <v>163</v>
      </c>
      <c r="D736" s="295" t="s">
        <v>718</v>
      </c>
      <c r="E736" s="295"/>
      <c r="F736" s="295"/>
      <c r="G736" s="295"/>
      <c r="H736" s="295"/>
      <c r="I736" s="295"/>
      <c r="J736" s="295"/>
      <c r="K736" s="295"/>
      <c r="L736" s="295"/>
      <c r="M736" s="295"/>
      <c r="N736" s="295">
        <f>N735</f>
        <v>12</v>
      </c>
      <c r="O736" s="295" t="s">
        <v>718</v>
      </c>
      <c r="P736" s="295"/>
      <c r="Q736" s="295"/>
      <c r="R736" s="295"/>
      <c r="S736" s="295"/>
      <c r="T736" s="295"/>
      <c r="U736" s="295"/>
      <c r="V736" s="295"/>
      <c r="W736" s="295"/>
      <c r="X736" s="295"/>
      <c r="Y736" s="411">
        <v>0</v>
      </c>
      <c r="Z736" s="411">
        <v>0</v>
      </c>
      <c r="AA736" s="411">
        <v>0</v>
      </c>
      <c r="AB736" s="411">
        <v>0</v>
      </c>
      <c r="AC736" s="411">
        <f t="shared" ref="AC736" si="1785">AC735</f>
        <v>0</v>
      </c>
      <c r="AD736" s="411">
        <f t="shared" ref="AD736" si="1786">AD735</f>
        <v>0</v>
      </c>
      <c r="AE736" s="411">
        <f t="shared" ref="AE736" si="1787">AE735</f>
        <v>0</v>
      </c>
      <c r="AF736" s="411">
        <f t="shared" ref="AF736" si="1788">AF735</f>
        <v>0</v>
      </c>
      <c r="AG736" s="411">
        <f t="shared" ref="AG736" si="1789">AG735</f>
        <v>0</v>
      </c>
      <c r="AH736" s="411">
        <f t="shared" ref="AH736" si="1790">AH735</f>
        <v>0</v>
      </c>
      <c r="AI736" s="411">
        <f t="shared" ref="AI736" si="1791">AI735</f>
        <v>0</v>
      </c>
      <c r="AJ736" s="411">
        <f t="shared" ref="AJ736" si="1792">AJ735</f>
        <v>0</v>
      </c>
      <c r="AK736" s="411">
        <f t="shared" ref="AK736" si="1793">AK735</f>
        <v>0</v>
      </c>
      <c r="AL736" s="411">
        <f t="shared" ref="AL736" si="1794">AL735</f>
        <v>0</v>
      </c>
      <c r="AM736" s="306"/>
    </row>
    <row r="737" spans="1:40" ht="15.5" outlineLevel="1">
      <c r="A737" s="528"/>
      <c r="B737" s="428"/>
      <c r="C737" s="291"/>
      <c r="D737" s="291"/>
      <c r="E737" s="291"/>
      <c r="F737" s="291"/>
      <c r="G737" s="291"/>
      <c r="H737" s="291"/>
      <c r="I737" s="291"/>
      <c r="J737" s="291"/>
      <c r="K737" s="291"/>
      <c r="L737" s="291"/>
      <c r="M737" s="291"/>
      <c r="N737" s="291"/>
      <c r="O737" s="291"/>
      <c r="P737" s="291"/>
      <c r="Q737" s="291"/>
      <c r="R737" s="291"/>
      <c r="S737" s="291"/>
      <c r="T737" s="291"/>
      <c r="U737" s="291"/>
      <c r="V737" s="291"/>
      <c r="W737" s="291"/>
      <c r="X737" s="291"/>
      <c r="Y737" s="412"/>
      <c r="Z737" s="425"/>
      <c r="AA737" s="425"/>
      <c r="AB737" s="425"/>
      <c r="AC737" s="425"/>
      <c r="AD737" s="425"/>
      <c r="AE737" s="425"/>
      <c r="AF737" s="425"/>
      <c r="AG737" s="425"/>
      <c r="AH737" s="425"/>
      <c r="AI737" s="425"/>
      <c r="AJ737" s="425"/>
      <c r="AK737" s="425"/>
      <c r="AL737" s="425"/>
      <c r="AM737" s="306"/>
    </row>
    <row r="738" spans="1:40" ht="31" outlineLevel="1">
      <c r="A738" s="528">
        <v>48</v>
      </c>
      <c r="B738" s="428" t="s">
        <v>140</v>
      </c>
      <c r="C738" s="291" t="s">
        <v>25</v>
      </c>
      <c r="D738" s="295" t="s">
        <v>718</v>
      </c>
      <c r="E738" s="295"/>
      <c r="F738" s="295"/>
      <c r="G738" s="295"/>
      <c r="H738" s="295"/>
      <c r="I738" s="295"/>
      <c r="J738" s="295"/>
      <c r="K738" s="295"/>
      <c r="L738" s="295"/>
      <c r="M738" s="295"/>
      <c r="N738" s="295">
        <v>12</v>
      </c>
      <c r="O738" s="295" t="s">
        <v>718</v>
      </c>
      <c r="P738" s="295"/>
      <c r="Q738" s="295"/>
      <c r="R738" s="295"/>
      <c r="S738" s="295"/>
      <c r="T738" s="295"/>
      <c r="U738" s="295"/>
      <c r="V738" s="295"/>
      <c r="W738" s="295"/>
      <c r="X738" s="295"/>
      <c r="Y738" s="426"/>
      <c r="Z738" s="410"/>
      <c r="AA738" s="410"/>
      <c r="AB738" s="410"/>
      <c r="AC738" s="410"/>
      <c r="AD738" s="410"/>
      <c r="AE738" s="410"/>
      <c r="AF738" s="415"/>
      <c r="AG738" s="415"/>
      <c r="AH738" s="415"/>
      <c r="AI738" s="415"/>
      <c r="AJ738" s="415"/>
      <c r="AK738" s="415"/>
      <c r="AL738" s="415"/>
      <c r="AM738" s="296">
        <f>SUM(Y738:AL738)</f>
        <v>0</v>
      </c>
    </row>
    <row r="739" spans="1:40" ht="15.5" outlineLevel="1">
      <c r="A739" s="528"/>
      <c r="B739" s="294" t="s">
        <v>310</v>
      </c>
      <c r="C739" s="291" t="s">
        <v>163</v>
      </c>
      <c r="D739" s="295" t="s">
        <v>718</v>
      </c>
      <c r="E739" s="295"/>
      <c r="F739" s="295"/>
      <c r="G739" s="295"/>
      <c r="H739" s="295"/>
      <c r="I739" s="295"/>
      <c r="J739" s="295"/>
      <c r="K739" s="295"/>
      <c r="L739" s="295"/>
      <c r="M739" s="295"/>
      <c r="N739" s="295">
        <f>N738</f>
        <v>12</v>
      </c>
      <c r="O739" s="295" t="s">
        <v>718</v>
      </c>
      <c r="P739" s="295"/>
      <c r="Q739" s="295"/>
      <c r="R739" s="295"/>
      <c r="S739" s="295"/>
      <c r="T739" s="295"/>
      <c r="U739" s="295"/>
      <c r="V739" s="295"/>
      <c r="W739" s="295"/>
      <c r="X739" s="295"/>
      <c r="Y739" s="411">
        <v>0</v>
      </c>
      <c r="Z739" s="411">
        <v>0</v>
      </c>
      <c r="AA739" s="411">
        <v>0</v>
      </c>
      <c r="AB739" s="411">
        <v>0</v>
      </c>
      <c r="AC739" s="411">
        <f t="shared" ref="AC739" si="1795">AC738</f>
        <v>0</v>
      </c>
      <c r="AD739" s="411">
        <f t="shared" ref="AD739" si="1796">AD738</f>
        <v>0</v>
      </c>
      <c r="AE739" s="411">
        <f t="shared" ref="AE739" si="1797">AE738</f>
        <v>0</v>
      </c>
      <c r="AF739" s="411">
        <f t="shared" ref="AF739" si="1798">AF738</f>
        <v>0</v>
      </c>
      <c r="AG739" s="411">
        <f t="shared" ref="AG739" si="1799">AG738</f>
        <v>0</v>
      </c>
      <c r="AH739" s="411">
        <f t="shared" ref="AH739" si="1800">AH738</f>
        <v>0</v>
      </c>
      <c r="AI739" s="411">
        <f t="shared" ref="AI739" si="1801">AI738</f>
        <v>0</v>
      </c>
      <c r="AJ739" s="411">
        <f t="shared" ref="AJ739" si="1802">AJ738</f>
        <v>0</v>
      </c>
      <c r="AK739" s="411">
        <f t="shared" ref="AK739" si="1803">AK738</f>
        <v>0</v>
      </c>
      <c r="AL739" s="411">
        <f t="shared" ref="AL739" si="1804">AL738</f>
        <v>0</v>
      </c>
      <c r="AM739" s="306"/>
    </row>
    <row r="740" spans="1:40" ht="15.5" outlineLevel="1">
      <c r="A740" s="528"/>
      <c r="B740" s="428"/>
      <c r="C740" s="291"/>
      <c r="D740" s="291"/>
      <c r="E740" s="291"/>
      <c r="F740" s="291"/>
      <c r="G740" s="291"/>
      <c r="H740" s="291"/>
      <c r="I740" s="291"/>
      <c r="J740" s="291"/>
      <c r="K740" s="291"/>
      <c r="L740" s="291"/>
      <c r="M740" s="291"/>
      <c r="N740" s="291"/>
      <c r="O740" s="291"/>
      <c r="P740" s="291"/>
      <c r="Q740" s="291"/>
      <c r="R740" s="291"/>
      <c r="S740" s="291"/>
      <c r="T740" s="291"/>
      <c r="U740" s="291"/>
      <c r="V740" s="291"/>
      <c r="W740" s="291"/>
      <c r="X740" s="291"/>
      <c r="Y740" s="412"/>
      <c r="Z740" s="425"/>
      <c r="AA740" s="425"/>
      <c r="AB740" s="425"/>
      <c r="AC740" s="425"/>
      <c r="AD740" s="425"/>
      <c r="AE740" s="425"/>
      <c r="AF740" s="425"/>
      <c r="AG740" s="425"/>
      <c r="AH740" s="425"/>
      <c r="AI740" s="425"/>
      <c r="AJ740" s="425"/>
      <c r="AK740" s="425"/>
      <c r="AL740" s="425"/>
      <c r="AM740" s="306"/>
    </row>
    <row r="741" spans="1:40" ht="31" outlineLevel="1">
      <c r="A741" s="528">
        <v>49</v>
      </c>
      <c r="B741" s="428" t="s">
        <v>141</v>
      </c>
      <c r="C741" s="291" t="s">
        <v>25</v>
      </c>
      <c r="D741" s="295" t="s">
        <v>718</v>
      </c>
      <c r="E741" s="295"/>
      <c r="F741" s="295"/>
      <c r="G741" s="295"/>
      <c r="H741" s="295"/>
      <c r="I741" s="295"/>
      <c r="J741" s="295"/>
      <c r="K741" s="295"/>
      <c r="L741" s="295"/>
      <c r="M741" s="295"/>
      <c r="N741" s="295">
        <v>12</v>
      </c>
      <c r="O741" s="295" t="s">
        <v>718</v>
      </c>
      <c r="P741" s="295"/>
      <c r="Q741" s="295"/>
      <c r="R741" s="295"/>
      <c r="S741" s="295"/>
      <c r="T741" s="295"/>
      <c r="U741" s="295"/>
      <c r="V741" s="295"/>
      <c r="W741" s="295"/>
      <c r="X741" s="295"/>
      <c r="Y741" s="426"/>
      <c r="Z741" s="410"/>
      <c r="AA741" s="410"/>
      <c r="AB741" s="410"/>
      <c r="AC741" s="410"/>
      <c r="AD741" s="410"/>
      <c r="AE741" s="410"/>
      <c r="AF741" s="415"/>
      <c r="AG741" s="415"/>
      <c r="AH741" s="415"/>
      <c r="AI741" s="415"/>
      <c r="AJ741" s="415"/>
      <c r="AK741" s="415"/>
      <c r="AL741" s="415"/>
      <c r="AM741" s="296">
        <f>SUM(Y741:AL741)</f>
        <v>0</v>
      </c>
    </row>
    <row r="742" spans="1:40" ht="15.5" outlineLevel="1">
      <c r="A742" s="528"/>
      <c r="B742" s="294" t="s">
        <v>310</v>
      </c>
      <c r="C742" s="291" t="s">
        <v>163</v>
      </c>
      <c r="D742" s="295" t="s">
        <v>718</v>
      </c>
      <c r="E742" s="295"/>
      <c r="F742" s="295"/>
      <c r="G742" s="295"/>
      <c r="H742" s="295"/>
      <c r="I742" s="295"/>
      <c r="J742" s="295"/>
      <c r="K742" s="295"/>
      <c r="L742" s="295"/>
      <c r="M742" s="295"/>
      <c r="N742" s="295">
        <f>N741</f>
        <v>12</v>
      </c>
      <c r="O742" s="295" t="s">
        <v>718</v>
      </c>
      <c r="P742" s="295"/>
      <c r="Q742" s="295"/>
      <c r="R742" s="295"/>
      <c r="S742" s="295"/>
      <c r="T742" s="295"/>
      <c r="U742" s="295"/>
      <c r="V742" s="295"/>
      <c r="W742" s="295"/>
      <c r="X742" s="295"/>
      <c r="Y742" s="411">
        <f>Y741</f>
        <v>0</v>
      </c>
      <c r="Z742" s="411">
        <f t="shared" ref="Z742" si="1805">Z741</f>
        <v>0</v>
      </c>
      <c r="AA742" s="411">
        <f t="shared" ref="AA742" si="1806">AA741</f>
        <v>0</v>
      </c>
      <c r="AB742" s="411">
        <f t="shared" ref="AB742" si="1807">AB741</f>
        <v>0</v>
      </c>
      <c r="AC742" s="411">
        <f t="shared" ref="AC742" si="1808">AC741</f>
        <v>0</v>
      </c>
      <c r="AD742" s="411">
        <f t="shared" ref="AD742" si="1809">AD741</f>
        <v>0</v>
      </c>
      <c r="AE742" s="411">
        <f t="shared" ref="AE742" si="1810">AE741</f>
        <v>0</v>
      </c>
      <c r="AF742" s="411">
        <f t="shared" ref="AF742" si="1811">AF741</f>
        <v>0</v>
      </c>
      <c r="AG742" s="411">
        <f t="shared" ref="AG742" si="1812">AG741</f>
        <v>0</v>
      </c>
      <c r="AH742" s="411">
        <f t="shared" ref="AH742" si="1813">AH741</f>
        <v>0</v>
      </c>
      <c r="AI742" s="411">
        <f t="shared" ref="AI742" si="1814">AI741</f>
        <v>0</v>
      </c>
      <c r="AJ742" s="411">
        <f t="shared" ref="AJ742" si="1815">AJ741</f>
        <v>0</v>
      </c>
      <c r="AK742" s="411">
        <f t="shared" ref="AK742" si="1816">AK741</f>
        <v>0</v>
      </c>
      <c r="AL742" s="411">
        <f t="shared" ref="AL742" si="1817">AL741</f>
        <v>0</v>
      </c>
      <c r="AM742" s="306"/>
    </row>
    <row r="743" spans="1:40" ht="15.5" outlineLevel="1">
      <c r="A743" s="528"/>
      <c r="B743" s="294"/>
      <c r="C743" s="305"/>
      <c r="D743" s="291"/>
      <c r="E743" s="291"/>
      <c r="F743" s="291"/>
      <c r="G743" s="291"/>
      <c r="H743" s="291"/>
      <c r="I743" s="291"/>
      <c r="J743" s="291"/>
      <c r="K743" s="291"/>
      <c r="L743" s="291"/>
      <c r="M743" s="291"/>
      <c r="N743" s="291"/>
      <c r="O743" s="291"/>
      <c r="P743" s="291"/>
      <c r="Q743" s="291"/>
      <c r="R743" s="291"/>
      <c r="S743" s="291"/>
      <c r="T743" s="291"/>
      <c r="U743" s="291"/>
      <c r="V743" s="291"/>
      <c r="W743" s="291"/>
      <c r="X743" s="291"/>
      <c r="Y743" s="412"/>
      <c r="Z743" s="412"/>
      <c r="AA743" s="412"/>
      <c r="AB743" s="412"/>
      <c r="AC743" s="412"/>
      <c r="AD743" s="412"/>
      <c r="AE743" s="412"/>
      <c r="AF743" s="412"/>
      <c r="AG743" s="412"/>
      <c r="AH743" s="412"/>
      <c r="AI743" s="412"/>
      <c r="AJ743" s="412"/>
      <c r="AK743" s="412"/>
      <c r="AL743" s="412"/>
      <c r="AM743" s="306"/>
    </row>
    <row r="744" spans="1:40" ht="15.5">
      <c r="B744" s="327" t="s">
        <v>311</v>
      </c>
      <c r="C744" s="329"/>
      <c r="D744" s="329">
        <f>SUM(D587:D742)</f>
        <v>3515672.873083638</v>
      </c>
      <c r="E744" s="329">
        <f t="shared" ref="E744:M744" si="1818">SUM(E587:E742)</f>
        <v>0</v>
      </c>
      <c r="F744" s="329">
        <f t="shared" si="1818"/>
        <v>0</v>
      </c>
      <c r="G744" s="329">
        <f t="shared" si="1818"/>
        <v>0</v>
      </c>
      <c r="H744" s="329">
        <f t="shared" si="1818"/>
        <v>0</v>
      </c>
      <c r="I744" s="329">
        <f t="shared" si="1818"/>
        <v>0</v>
      </c>
      <c r="J744" s="329">
        <f t="shared" si="1818"/>
        <v>0</v>
      </c>
      <c r="K744" s="329">
        <f t="shared" si="1818"/>
        <v>0</v>
      </c>
      <c r="L744" s="329">
        <f t="shared" si="1818"/>
        <v>0</v>
      </c>
      <c r="M744" s="329">
        <f t="shared" si="1818"/>
        <v>0</v>
      </c>
      <c r="N744" s="329"/>
      <c r="O744" s="329">
        <f>SUM(O587:O742)</f>
        <v>224.08330882028753</v>
      </c>
      <c r="P744" s="329">
        <f t="shared" ref="P744:X744" si="1819">SUM(P587:P742)</f>
        <v>0</v>
      </c>
      <c r="Q744" s="329">
        <f t="shared" si="1819"/>
        <v>0</v>
      </c>
      <c r="R744" s="329">
        <f t="shared" si="1819"/>
        <v>0</v>
      </c>
      <c r="S744" s="329">
        <f t="shared" si="1819"/>
        <v>0</v>
      </c>
      <c r="T744" s="329">
        <f t="shared" si="1819"/>
        <v>0</v>
      </c>
      <c r="U744" s="329">
        <f t="shared" si="1819"/>
        <v>0</v>
      </c>
      <c r="V744" s="329">
        <f t="shared" si="1819"/>
        <v>0</v>
      </c>
      <c r="W744" s="329">
        <f t="shared" si="1819"/>
        <v>0</v>
      </c>
      <c r="X744" s="329">
        <f t="shared" si="1819"/>
        <v>0</v>
      </c>
      <c r="Y744" s="329">
        <f>IF(Y585="kWh",SUMPRODUCT(D587:D742,Y587:Y742))</f>
        <v>1567583.4696882966</v>
      </c>
      <c r="Z744" s="329">
        <f>IF(Z585="kWh",SUMPRODUCT(D587:D742,Z587:Z742))</f>
        <v>577294.19999999995</v>
      </c>
      <c r="AA744" s="329">
        <f>IF(AA585="kw",SUMPRODUCT(N587:N742,O587:O742,AA587:AA742),SUMPRODUCT(D587:D742,AA587:AA742))</f>
        <v>1747.8498087982425</v>
      </c>
      <c r="AB744" s="329">
        <f>IF(AB585="kw",SUMPRODUCT(N587:N742,O587:O742,AB587:AB742),SUMPRODUCT(D587:D742,AB587:AB742))</f>
        <v>134.4499852921725</v>
      </c>
      <c r="AC744" s="329">
        <f>IF(AC585="kw",SUMPRODUCT(N587:N742,O587:O742,AC587:AC742),SUMPRODUCT(D587:D742,AC587:AC742))</f>
        <v>0</v>
      </c>
      <c r="AD744" s="329">
        <f>IF(AD585="kw",SUMPRODUCT(N587:N742,O587:O742,AD587:AD742),SUMPRODUCT(D587:D742,AD587:AD742))</f>
        <v>0</v>
      </c>
      <c r="AE744" s="329">
        <f>IF(AE585="kw",SUMPRODUCT(N587:N742,O587:O742,AE587:AE742),SUMPRODUCT(D587:D742,AE587:AE742))</f>
        <v>0</v>
      </c>
      <c r="AF744" s="329">
        <f>IF(AF585="kw",SUMPRODUCT(N587:N742,O587:O742,AF587:AF742),SUMPRODUCT(D587:D742,AF587:AF742))</f>
        <v>0</v>
      </c>
      <c r="AG744" s="329">
        <f>IF(AG585="kw",SUMPRODUCT(N587:N742,O587:O742,AG587:AG742),SUMPRODUCT(D587:D742,AG587:AG742))</f>
        <v>0</v>
      </c>
      <c r="AH744" s="329">
        <f>IF(AH585="kw",SUMPRODUCT(N587:N742,O587:O742,AH587:AH742),SUMPRODUCT(D587:D742,AH587:AH742))</f>
        <v>0</v>
      </c>
      <c r="AI744" s="329">
        <f>IF(AI585="kw",SUMPRODUCT(N587:N742,O587:O742,AI587:AI742),SUMPRODUCT(D587:D742,AI587:AI742))</f>
        <v>0</v>
      </c>
      <c r="AJ744" s="329">
        <f>IF(AJ585="kw",SUMPRODUCT(N587:N742,O587:O742,AJ587:AJ742),SUMPRODUCT(D587:D742,AJ587:AJ742))</f>
        <v>0</v>
      </c>
      <c r="AK744" s="329">
        <f>IF(AK585="kw",SUMPRODUCT(N587:N742,O587:O742,AK587:AK742),SUMPRODUCT(D587:D742,AK587:AK742))</f>
        <v>0</v>
      </c>
      <c r="AL744" s="329">
        <f>IF(AL585="kw",SUMPRODUCT(N587:N742,O587:O742,AL587:AL742),SUMPRODUCT(D587:D742,AL587:AL742))</f>
        <v>0</v>
      </c>
      <c r="AM744" s="330"/>
    </row>
    <row r="745" spans="1:40" ht="15.5">
      <c r="B745" s="391" t="s">
        <v>312</v>
      </c>
      <c r="C745" s="392"/>
      <c r="D745" s="392"/>
      <c r="E745" s="392"/>
      <c r="F745" s="392"/>
      <c r="G745" s="392"/>
      <c r="H745" s="392"/>
      <c r="I745" s="392"/>
      <c r="J745" s="392"/>
      <c r="K745" s="392"/>
      <c r="L745" s="392"/>
      <c r="M745" s="392"/>
      <c r="N745" s="392"/>
      <c r="O745" s="392"/>
      <c r="P745" s="392"/>
      <c r="Q745" s="392"/>
      <c r="R745" s="392"/>
      <c r="S745" s="392"/>
      <c r="T745" s="392"/>
      <c r="U745" s="392"/>
      <c r="V745" s="392"/>
      <c r="W745" s="392"/>
      <c r="X745" s="392"/>
      <c r="Y745" s="392">
        <f>HLOOKUP(Y401,'2. LRAMVA Threshold'!$B$42:$Q$53,10,FALSE)</f>
        <v>0</v>
      </c>
      <c r="Z745" s="392">
        <f>HLOOKUP(Z401,'2. LRAMVA Threshold'!$B$42:$Q$53,10,FALSE)</f>
        <v>0</v>
      </c>
      <c r="AA745" s="392">
        <f>HLOOKUP(AA401,'2. LRAMVA Threshold'!$B$42:$Q$53,10,FALSE)</f>
        <v>0</v>
      </c>
      <c r="AB745" s="392">
        <f>HLOOKUP(AB401,'2. LRAMVA Threshold'!$B$42:$Q$53,10,FALSE)</f>
        <v>0</v>
      </c>
      <c r="AC745" s="392">
        <f>HLOOKUP(AC401,'2. LRAMVA Threshold'!$B$42:$Q$53,10,FALSE)</f>
        <v>0</v>
      </c>
      <c r="AD745" s="392">
        <f>HLOOKUP(AD401,'2. LRAMVA Threshold'!$B$42:$Q$53,10,FALSE)</f>
        <v>0</v>
      </c>
      <c r="AE745" s="392">
        <f>HLOOKUP(AE401,'2. LRAMVA Threshold'!$B$42:$Q$53,10,FALSE)</f>
        <v>0</v>
      </c>
      <c r="AF745" s="392">
        <f>HLOOKUP(AF401,'2. LRAMVA Threshold'!$B$42:$Q$53,10,FALSE)</f>
        <v>0</v>
      </c>
      <c r="AG745" s="392">
        <f>HLOOKUP(AG401,'2. LRAMVA Threshold'!$B$42:$Q$53,10,FALSE)</f>
        <v>0</v>
      </c>
      <c r="AH745" s="392">
        <f>HLOOKUP(AH401,'2. LRAMVA Threshold'!$B$42:$Q$53,10,FALSE)</f>
        <v>0</v>
      </c>
      <c r="AI745" s="392">
        <f>HLOOKUP(AI401,'2. LRAMVA Threshold'!$B$42:$Q$53,10,FALSE)</f>
        <v>0</v>
      </c>
      <c r="AJ745" s="392">
        <f>HLOOKUP(AJ401,'2. LRAMVA Threshold'!$B$42:$Q$53,10,FALSE)</f>
        <v>0</v>
      </c>
      <c r="AK745" s="392">
        <f>HLOOKUP(AK401,'2. LRAMVA Threshold'!$B$42:$Q$53,10,FALSE)</f>
        <v>0</v>
      </c>
      <c r="AL745" s="392">
        <f>HLOOKUP(AL401,'2. LRAMVA Threshold'!$B$42:$Q$53,10,FALSE)</f>
        <v>0</v>
      </c>
      <c r="AM745" s="442"/>
    </row>
    <row r="746" spans="1:40" ht="15.5">
      <c r="B746" s="394"/>
      <c r="C746" s="432"/>
      <c r="D746" s="433"/>
      <c r="E746" s="433"/>
      <c r="F746" s="433"/>
      <c r="G746" s="433"/>
      <c r="H746" s="433"/>
      <c r="I746" s="433"/>
      <c r="J746" s="433"/>
      <c r="K746" s="433"/>
      <c r="L746" s="433"/>
      <c r="M746" s="433"/>
      <c r="N746" s="433"/>
      <c r="O746" s="434"/>
      <c r="P746" s="433"/>
      <c r="Q746" s="433"/>
      <c r="R746" s="433"/>
      <c r="S746" s="435"/>
      <c r="T746" s="435"/>
      <c r="U746" s="435"/>
      <c r="V746" s="435"/>
      <c r="W746" s="433"/>
      <c r="X746" s="433"/>
      <c r="Y746" s="436"/>
      <c r="Z746" s="436"/>
      <c r="AA746" s="436"/>
      <c r="AB746" s="436"/>
      <c r="AC746" s="436"/>
      <c r="AD746" s="436"/>
      <c r="AE746" s="436"/>
      <c r="AF746" s="399"/>
      <c r="AG746" s="399"/>
      <c r="AH746" s="399"/>
      <c r="AI746" s="399"/>
      <c r="AJ746" s="399"/>
      <c r="AK746" s="399"/>
      <c r="AL746" s="399"/>
      <c r="AM746" s="400"/>
    </row>
    <row r="747" spans="1:40" ht="15.5">
      <c r="B747" s="324" t="s">
        <v>313</v>
      </c>
      <c r="C747" s="338"/>
      <c r="D747" s="338"/>
      <c r="E747" s="376"/>
      <c r="F747" s="376"/>
      <c r="G747" s="376"/>
      <c r="H747" s="376"/>
      <c r="I747" s="376"/>
      <c r="J747" s="376"/>
      <c r="K747" s="376"/>
      <c r="L747" s="376"/>
      <c r="M747" s="376"/>
      <c r="N747" s="376"/>
      <c r="O747" s="291"/>
      <c r="P747" s="340"/>
      <c r="Q747" s="340"/>
      <c r="R747" s="340"/>
      <c r="S747" s="339"/>
      <c r="T747" s="339"/>
      <c r="U747" s="339"/>
      <c r="V747" s="339"/>
      <c r="W747" s="340"/>
      <c r="X747" s="340"/>
      <c r="Y747" s="341">
        <f>HLOOKUP(Y$35,'3.  Distribution Rates'!$C$122:$P$133,10,FALSE)</f>
        <v>5.0000000000000001E-3</v>
      </c>
      <c r="Z747" s="341">
        <f>HLOOKUP(Z$35,'3.  Distribution Rates'!$C$122:$P$133,10,FALSE)</f>
        <v>0.02</v>
      </c>
      <c r="AA747" s="341">
        <f>HLOOKUP(AA$35,'3.  Distribution Rates'!$C$122:$P$133,10,FALSE)</f>
        <v>4.7934000000000001</v>
      </c>
      <c r="AB747" s="341">
        <f>HLOOKUP(AB$35,'3.  Distribution Rates'!$C$122:$P$133,10,FALSE)</f>
        <v>4.9275000000000002</v>
      </c>
      <c r="AC747" s="341">
        <f>HLOOKUP(AC$35,'3.  Distribution Rates'!$C$122:$P$133,10,FALSE)</f>
        <v>15.867800000000001</v>
      </c>
      <c r="AD747" s="341">
        <f>HLOOKUP(AD$35,'3.  Distribution Rates'!$C$122:$P$133,10,FALSE)</f>
        <v>0</v>
      </c>
      <c r="AE747" s="341">
        <f>HLOOKUP(AE$35,'3.  Distribution Rates'!$C$122:$P$133,10,FALSE)</f>
        <v>0</v>
      </c>
      <c r="AF747" s="341">
        <f>HLOOKUP(AF$35,'3.  Distribution Rates'!$C$122:$P$133,10,FALSE)</f>
        <v>0</v>
      </c>
      <c r="AG747" s="341">
        <f>HLOOKUP(AG$35,'3.  Distribution Rates'!$C$122:$P$133,10,FALSE)</f>
        <v>0</v>
      </c>
      <c r="AH747" s="341">
        <f>HLOOKUP(AH$35,'3.  Distribution Rates'!$C$122:$P$133,10,FALSE)</f>
        <v>0</v>
      </c>
      <c r="AI747" s="341">
        <f>HLOOKUP(AI$35,'3.  Distribution Rates'!$C$122:$P$133,10,FALSE)</f>
        <v>0</v>
      </c>
      <c r="AJ747" s="341">
        <f>HLOOKUP(AJ$35,'3.  Distribution Rates'!$C$122:$P$133,10,FALSE)</f>
        <v>0</v>
      </c>
      <c r="AK747" s="341">
        <f>HLOOKUP(AK$35,'3.  Distribution Rates'!$C$122:$P$133,10,FALSE)</f>
        <v>0</v>
      </c>
      <c r="AL747" s="341">
        <f>HLOOKUP(AL$35,'3.  Distribution Rates'!$C$122:$P$133,10,FALSE)</f>
        <v>0</v>
      </c>
      <c r="AM747" s="348"/>
      <c r="AN747" s="443"/>
    </row>
    <row r="748" spans="1:40" ht="15.5">
      <c r="B748" s="324" t="s">
        <v>314</v>
      </c>
      <c r="C748" s="345"/>
      <c r="D748" s="309"/>
      <c r="E748" s="279"/>
      <c r="F748" s="279"/>
      <c r="G748" s="279"/>
      <c r="H748" s="279"/>
      <c r="I748" s="279"/>
      <c r="J748" s="279"/>
      <c r="K748" s="279"/>
      <c r="L748" s="279"/>
      <c r="M748" s="279"/>
      <c r="N748" s="279"/>
      <c r="O748" s="291"/>
      <c r="P748" s="279"/>
      <c r="Q748" s="279"/>
      <c r="R748" s="279"/>
      <c r="S748" s="309"/>
      <c r="T748" s="309"/>
      <c r="U748" s="309"/>
      <c r="V748" s="309"/>
      <c r="W748" s="279"/>
      <c r="X748" s="279"/>
      <c r="Y748" s="378">
        <f>'4.  2011-2014 LRAM'!Y141*Y747</f>
        <v>2950.2877379655579</v>
      </c>
      <c r="Z748" s="378">
        <f>'4.  2011-2014 LRAM'!Z141*Z747</f>
        <v>16754.020043598528</v>
      </c>
      <c r="AA748" s="378">
        <f>'4.  2011-2014 LRAM'!AA141*AA747</f>
        <v>16699.064203188685</v>
      </c>
      <c r="AB748" s="378">
        <f>'4.  2011-2014 LRAM'!AB141*AB747</f>
        <v>875.83230925167845</v>
      </c>
      <c r="AC748" s="378">
        <f>'4.  2011-2014 LRAM'!AC141*AC747</f>
        <v>0</v>
      </c>
      <c r="AD748" s="378">
        <f>'4.  2011-2014 LRAM'!AD141*AD747</f>
        <v>0</v>
      </c>
      <c r="AE748" s="378">
        <f>'4.  2011-2014 LRAM'!AE141*AE747</f>
        <v>0</v>
      </c>
      <c r="AF748" s="378">
        <f>'4.  2011-2014 LRAM'!AF141*AF747</f>
        <v>0</v>
      </c>
      <c r="AG748" s="378">
        <f>'4.  2011-2014 LRAM'!AG141*AG747</f>
        <v>0</v>
      </c>
      <c r="AH748" s="378">
        <f>'4.  2011-2014 LRAM'!AH141*AH747</f>
        <v>0</v>
      </c>
      <c r="AI748" s="378">
        <f>'4.  2011-2014 LRAM'!AI141*AI747</f>
        <v>0</v>
      </c>
      <c r="AJ748" s="378">
        <f>'4.  2011-2014 LRAM'!AJ141*AJ747</f>
        <v>0</v>
      </c>
      <c r="AK748" s="378">
        <f>'4.  2011-2014 LRAM'!AK141*AK747</f>
        <v>0</v>
      </c>
      <c r="AL748" s="378">
        <f>'4.  2011-2014 LRAM'!AL141*AL747</f>
        <v>0</v>
      </c>
      <c r="AM748" s="625">
        <f t="shared" ref="AM748:AM755" si="1820">SUM(Y748:AL748)</f>
        <v>37279.204294004448</v>
      </c>
      <c r="AN748" s="443"/>
    </row>
    <row r="749" spans="1:40" ht="15.5">
      <c r="B749" s="324" t="s">
        <v>315</v>
      </c>
      <c r="C749" s="345"/>
      <c r="D749" s="309"/>
      <c r="E749" s="279"/>
      <c r="F749" s="279"/>
      <c r="G749" s="279"/>
      <c r="H749" s="279"/>
      <c r="I749" s="279"/>
      <c r="J749" s="279"/>
      <c r="K749" s="279"/>
      <c r="L749" s="279"/>
      <c r="M749" s="279"/>
      <c r="N749" s="279"/>
      <c r="O749" s="291"/>
      <c r="P749" s="279"/>
      <c r="Q749" s="279"/>
      <c r="R749" s="279"/>
      <c r="S749" s="309"/>
      <c r="T749" s="309"/>
      <c r="U749" s="309"/>
      <c r="V749" s="309"/>
      <c r="W749" s="279"/>
      <c r="X749" s="279"/>
      <c r="Y749" s="378">
        <f>'4.  2011-2014 LRAM'!Y270*Y747</f>
        <v>2387.3920118740189</v>
      </c>
      <c r="Z749" s="378">
        <f>'4.  2011-2014 LRAM'!Z270*Z747</f>
        <v>18713.597813955945</v>
      </c>
      <c r="AA749" s="378">
        <f>'4.  2011-2014 LRAM'!AA270*AA747</f>
        <v>15332.524285143003</v>
      </c>
      <c r="AB749" s="378">
        <f>'4.  2011-2014 LRAM'!AB270*AB747</f>
        <v>1209.024901492762</v>
      </c>
      <c r="AC749" s="378">
        <f>'4.  2011-2014 LRAM'!AC270*AC747</f>
        <v>0</v>
      </c>
      <c r="AD749" s="378">
        <f>'4.  2011-2014 LRAM'!AD270*AD747</f>
        <v>0</v>
      </c>
      <c r="AE749" s="378">
        <f>'4.  2011-2014 LRAM'!AE270*AE747</f>
        <v>0</v>
      </c>
      <c r="AF749" s="378">
        <f>'4.  2011-2014 LRAM'!AF270*AF747</f>
        <v>0</v>
      </c>
      <c r="AG749" s="378">
        <f>'4.  2011-2014 LRAM'!AG270*AG747</f>
        <v>0</v>
      </c>
      <c r="AH749" s="378">
        <f>'4.  2011-2014 LRAM'!AH270*AH747</f>
        <v>0</v>
      </c>
      <c r="AI749" s="378">
        <f>'4.  2011-2014 LRAM'!AI270*AI747</f>
        <v>0</v>
      </c>
      <c r="AJ749" s="378">
        <f>'4.  2011-2014 LRAM'!AJ270*AJ747</f>
        <v>0</v>
      </c>
      <c r="AK749" s="378">
        <f>'4.  2011-2014 LRAM'!AK270*AK747</f>
        <v>0</v>
      </c>
      <c r="AL749" s="378">
        <f>'4.  2011-2014 LRAM'!AL270*AL747</f>
        <v>0</v>
      </c>
      <c r="AM749" s="625">
        <f t="shared" si="1820"/>
        <v>37642.539012465728</v>
      </c>
      <c r="AN749" s="443"/>
    </row>
    <row r="750" spans="1:40" ht="15.5">
      <c r="B750" s="324" t="s">
        <v>316</v>
      </c>
      <c r="C750" s="345"/>
      <c r="D750" s="309"/>
      <c r="E750" s="279"/>
      <c r="F750" s="279"/>
      <c r="G750" s="279"/>
      <c r="H750" s="279"/>
      <c r="I750" s="279"/>
      <c r="J750" s="279"/>
      <c r="K750" s="279"/>
      <c r="L750" s="279"/>
      <c r="M750" s="279"/>
      <c r="N750" s="279"/>
      <c r="O750" s="291"/>
      <c r="P750" s="279"/>
      <c r="Q750" s="279"/>
      <c r="R750" s="279"/>
      <c r="S750" s="309"/>
      <c r="T750" s="309"/>
      <c r="U750" s="309"/>
      <c r="V750" s="309"/>
      <c r="W750" s="279"/>
      <c r="X750" s="279"/>
      <c r="Y750" s="378">
        <f>'4.  2011-2014 LRAM'!Y399*Y747</f>
        <v>2811.18192066437</v>
      </c>
      <c r="Z750" s="378">
        <f>'4.  2011-2014 LRAM'!Z399*Z747</f>
        <v>12887.223717331279</v>
      </c>
      <c r="AA750" s="378">
        <f>'4.  2011-2014 LRAM'!AA399*AA747</f>
        <v>12224.746871745572</v>
      </c>
      <c r="AB750" s="378">
        <f>'4.  2011-2014 LRAM'!AB399*AB747</f>
        <v>966.67276817364757</v>
      </c>
      <c r="AC750" s="378">
        <f>'4.  2011-2014 LRAM'!AC399*AC747</f>
        <v>0</v>
      </c>
      <c r="AD750" s="378">
        <f>'4.  2011-2014 LRAM'!AD399*AD747</f>
        <v>0</v>
      </c>
      <c r="AE750" s="378">
        <f>'4.  2011-2014 LRAM'!AE399*AE747</f>
        <v>0</v>
      </c>
      <c r="AF750" s="378">
        <f>'4.  2011-2014 LRAM'!AF399*AF747</f>
        <v>0</v>
      </c>
      <c r="AG750" s="378">
        <f>'4.  2011-2014 LRAM'!AG399*AG747</f>
        <v>0</v>
      </c>
      <c r="AH750" s="378">
        <f>'4.  2011-2014 LRAM'!AH399*AH747</f>
        <v>0</v>
      </c>
      <c r="AI750" s="378">
        <f>'4.  2011-2014 LRAM'!AI399*AI747</f>
        <v>0</v>
      </c>
      <c r="AJ750" s="378">
        <f>'4.  2011-2014 LRAM'!AJ399*AJ747</f>
        <v>0</v>
      </c>
      <c r="AK750" s="378">
        <f>'4.  2011-2014 LRAM'!AK399*AK747</f>
        <v>0</v>
      </c>
      <c r="AL750" s="378">
        <f>'4.  2011-2014 LRAM'!AL399*AL747</f>
        <v>0</v>
      </c>
      <c r="AM750" s="625">
        <f t="shared" si="1820"/>
        <v>28889.825277914872</v>
      </c>
      <c r="AN750" s="443"/>
    </row>
    <row r="751" spans="1:40" ht="15.5">
      <c r="B751" s="324" t="s">
        <v>317</v>
      </c>
      <c r="C751" s="345"/>
      <c r="D751" s="309"/>
      <c r="E751" s="279"/>
      <c r="F751" s="279"/>
      <c r="G751" s="279"/>
      <c r="H751" s="279"/>
      <c r="I751" s="279"/>
      <c r="J751" s="279"/>
      <c r="K751" s="279"/>
      <c r="L751" s="279"/>
      <c r="M751" s="279"/>
      <c r="N751" s="279"/>
      <c r="O751" s="291"/>
      <c r="P751" s="279"/>
      <c r="Q751" s="279"/>
      <c r="R751" s="279"/>
      <c r="S751" s="309"/>
      <c r="T751" s="309"/>
      <c r="U751" s="309"/>
      <c r="V751" s="309"/>
      <c r="W751" s="279"/>
      <c r="X751" s="279"/>
      <c r="Y751" s="378">
        <f>'4.  2011-2014 LRAM'!Y529*Y747</f>
        <v>6289.38989879766</v>
      </c>
      <c r="Z751" s="378">
        <f>'4.  2011-2014 LRAM'!Z529*Z747</f>
        <v>11145.482161400001</v>
      </c>
      <c r="AA751" s="378">
        <f>'4.  2011-2014 LRAM'!AA529*AA747</f>
        <v>12056.808657741587</v>
      </c>
      <c r="AB751" s="378">
        <f>'4.  2011-2014 LRAM'!AB529*AB747</f>
        <v>953.39304140985007</v>
      </c>
      <c r="AC751" s="378">
        <f>'4.  2011-2014 LRAM'!AC529*AC747</f>
        <v>0</v>
      </c>
      <c r="AD751" s="378">
        <f>'4.  2011-2014 LRAM'!AD529*AD747</f>
        <v>0</v>
      </c>
      <c r="AE751" s="378">
        <f>'4.  2011-2014 LRAM'!AE529*AE747</f>
        <v>0</v>
      </c>
      <c r="AF751" s="378">
        <f>'4.  2011-2014 LRAM'!AF529*AF747</f>
        <v>0</v>
      </c>
      <c r="AG751" s="378">
        <f>'4.  2011-2014 LRAM'!AG529*AG747</f>
        <v>0</v>
      </c>
      <c r="AH751" s="378">
        <f>'4.  2011-2014 LRAM'!AH529*AH747</f>
        <v>0</v>
      </c>
      <c r="AI751" s="378">
        <f>'4.  2011-2014 LRAM'!AI529*AI747</f>
        <v>0</v>
      </c>
      <c r="AJ751" s="378">
        <f>'4.  2011-2014 LRAM'!AJ529*AJ747</f>
        <v>0</v>
      </c>
      <c r="AK751" s="378">
        <f>'4.  2011-2014 LRAM'!AK529*AK747</f>
        <v>0</v>
      </c>
      <c r="AL751" s="378">
        <f>'4.  2011-2014 LRAM'!AL529*AL747</f>
        <v>0</v>
      </c>
      <c r="AM751" s="625">
        <f t="shared" si="1820"/>
        <v>30445.073759349099</v>
      </c>
      <c r="AN751" s="443"/>
    </row>
    <row r="752" spans="1:40" ht="15.5">
      <c r="B752" s="324" t="s">
        <v>318</v>
      </c>
      <c r="C752" s="345"/>
      <c r="D752" s="309"/>
      <c r="E752" s="279"/>
      <c r="F752" s="279"/>
      <c r="G752" s="279"/>
      <c r="H752" s="279"/>
      <c r="I752" s="279"/>
      <c r="J752" s="279"/>
      <c r="K752" s="279"/>
      <c r="L752" s="279"/>
      <c r="M752" s="279"/>
      <c r="N752" s="279"/>
      <c r="O752" s="291"/>
      <c r="P752" s="279"/>
      <c r="Q752" s="279"/>
      <c r="R752" s="279"/>
      <c r="S752" s="309"/>
      <c r="T752" s="309"/>
      <c r="U752" s="309"/>
      <c r="V752" s="309"/>
      <c r="W752" s="279"/>
      <c r="X752" s="279"/>
      <c r="Y752" s="378">
        <f t="shared" ref="Y752:AL752" si="1821">Y210*Y747</f>
        <v>8381.1650000000009</v>
      </c>
      <c r="Z752" s="378">
        <f t="shared" si="1821"/>
        <v>35854.152000000002</v>
      </c>
      <c r="AA752" s="378">
        <f t="shared" si="1821"/>
        <v>25091.148168000003</v>
      </c>
      <c r="AB752" s="378">
        <f t="shared" si="1821"/>
        <v>62.086500000000008</v>
      </c>
      <c r="AC752" s="378">
        <f t="shared" si="1821"/>
        <v>39423.231744000004</v>
      </c>
      <c r="AD752" s="378">
        <f t="shared" si="1821"/>
        <v>0</v>
      </c>
      <c r="AE752" s="378">
        <f t="shared" si="1821"/>
        <v>0</v>
      </c>
      <c r="AF752" s="378">
        <f t="shared" si="1821"/>
        <v>0</v>
      </c>
      <c r="AG752" s="378">
        <f t="shared" si="1821"/>
        <v>0</v>
      </c>
      <c r="AH752" s="378">
        <f t="shared" si="1821"/>
        <v>0</v>
      </c>
      <c r="AI752" s="378">
        <f t="shared" si="1821"/>
        <v>0</v>
      </c>
      <c r="AJ752" s="378">
        <f t="shared" si="1821"/>
        <v>0</v>
      </c>
      <c r="AK752" s="378">
        <f t="shared" si="1821"/>
        <v>0</v>
      </c>
      <c r="AL752" s="378">
        <f t="shared" si="1821"/>
        <v>0</v>
      </c>
      <c r="AM752" s="625">
        <f t="shared" si="1820"/>
        <v>108811.78341200002</v>
      </c>
      <c r="AN752" s="443"/>
    </row>
    <row r="753" spans="1:40" ht="15.5">
      <c r="B753" s="324" t="s">
        <v>319</v>
      </c>
      <c r="C753" s="345"/>
      <c r="D753" s="309"/>
      <c r="E753" s="279"/>
      <c r="F753" s="279"/>
      <c r="G753" s="279"/>
      <c r="H753" s="279"/>
      <c r="I753" s="279"/>
      <c r="J753" s="279"/>
      <c r="K753" s="279"/>
      <c r="L753" s="279"/>
      <c r="M753" s="279"/>
      <c r="N753" s="279"/>
      <c r="O753" s="291"/>
      <c r="P753" s="279"/>
      <c r="Q753" s="279"/>
      <c r="R753" s="279"/>
      <c r="S753" s="309"/>
      <c r="T753" s="309"/>
      <c r="U753" s="309"/>
      <c r="V753" s="309"/>
      <c r="W753" s="279"/>
      <c r="X753" s="279"/>
      <c r="Y753" s="378">
        <f t="shared" ref="Y753:AL753" si="1822">Y393*Y747</f>
        <v>14302.905000000001</v>
      </c>
      <c r="Z753" s="378">
        <f t="shared" si="1822"/>
        <v>14864.228000000001</v>
      </c>
      <c r="AA753" s="378">
        <f t="shared" si="1822"/>
        <v>55352.26584</v>
      </c>
      <c r="AB753" s="378">
        <f t="shared" si="1822"/>
        <v>892.86300000000017</v>
      </c>
      <c r="AC753" s="378">
        <f t="shared" si="1822"/>
        <v>0</v>
      </c>
      <c r="AD753" s="378">
        <f t="shared" si="1822"/>
        <v>0</v>
      </c>
      <c r="AE753" s="378">
        <f t="shared" si="1822"/>
        <v>0</v>
      </c>
      <c r="AF753" s="378">
        <f t="shared" si="1822"/>
        <v>0</v>
      </c>
      <c r="AG753" s="378">
        <f t="shared" si="1822"/>
        <v>0</v>
      </c>
      <c r="AH753" s="378">
        <f t="shared" si="1822"/>
        <v>0</v>
      </c>
      <c r="AI753" s="378">
        <f t="shared" si="1822"/>
        <v>0</v>
      </c>
      <c r="AJ753" s="378">
        <f t="shared" si="1822"/>
        <v>0</v>
      </c>
      <c r="AK753" s="378">
        <f t="shared" si="1822"/>
        <v>0</v>
      </c>
      <c r="AL753" s="378">
        <f t="shared" si="1822"/>
        <v>0</v>
      </c>
      <c r="AM753" s="625">
        <f t="shared" si="1820"/>
        <v>85412.261840000006</v>
      </c>
      <c r="AN753" s="443"/>
    </row>
    <row r="754" spans="1:40" ht="15.5">
      <c r="B754" s="324" t="s">
        <v>320</v>
      </c>
      <c r="C754" s="345"/>
      <c r="D754" s="309"/>
      <c r="E754" s="279"/>
      <c r="F754" s="279"/>
      <c r="G754" s="279"/>
      <c r="H754" s="279"/>
      <c r="I754" s="279"/>
      <c r="J754" s="279"/>
      <c r="K754" s="279"/>
      <c r="L754" s="279"/>
      <c r="M754" s="279"/>
      <c r="N754" s="279"/>
      <c r="O754" s="291"/>
      <c r="P754" s="279"/>
      <c r="Q754" s="279"/>
      <c r="R754" s="279"/>
      <c r="S754" s="309"/>
      <c r="T754" s="309"/>
      <c r="U754" s="309"/>
      <c r="V754" s="309"/>
      <c r="W754" s="279"/>
      <c r="X754" s="279"/>
      <c r="Y754" s="378">
        <f t="shared" ref="Y754:AL754" si="1823">Y576*Y747</f>
        <v>23691.355</v>
      </c>
      <c r="Z754" s="378">
        <f t="shared" si="1823"/>
        <v>20625.021000000001</v>
      </c>
      <c r="AA754" s="378">
        <f t="shared" si="1823"/>
        <v>31184.901720000002</v>
      </c>
      <c r="AB754" s="378">
        <f t="shared" si="1823"/>
        <v>1865.5515000000003</v>
      </c>
      <c r="AC754" s="378">
        <f t="shared" si="1823"/>
        <v>0</v>
      </c>
      <c r="AD754" s="378">
        <f t="shared" si="1823"/>
        <v>0</v>
      </c>
      <c r="AE754" s="378">
        <f t="shared" si="1823"/>
        <v>0</v>
      </c>
      <c r="AF754" s="378">
        <f t="shared" si="1823"/>
        <v>0</v>
      </c>
      <c r="AG754" s="378">
        <f t="shared" si="1823"/>
        <v>0</v>
      </c>
      <c r="AH754" s="378">
        <f t="shared" si="1823"/>
        <v>0</v>
      </c>
      <c r="AI754" s="378">
        <f t="shared" si="1823"/>
        <v>0</v>
      </c>
      <c r="AJ754" s="378">
        <f t="shared" si="1823"/>
        <v>0</v>
      </c>
      <c r="AK754" s="378">
        <f t="shared" si="1823"/>
        <v>0</v>
      </c>
      <c r="AL754" s="378">
        <f t="shared" si="1823"/>
        <v>0</v>
      </c>
      <c r="AM754" s="625">
        <f t="shared" si="1820"/>
        <v>77366.829220000014</v>
      </c>
      <c r="AN754" s="443"/>
    </row>
    <row r="755" spans="1:40" ht="15.5">
      <c r="B755" s="324" t="s">
        <v>321</v>
      </c>
      <c r="C755" s="345"/>
      <c r="D755" s="309"/>
      <c r="E755" s="279"/>
      <c r="F755" s="279"/>
      <c r="G755" s="279"/>
      <c r="H755" s="279"/>
      <c r="I755" s="279"/>
      <c r="J755" s="279"/>
      <c r="K755" s="279"/>
      <c r="L755" s="279"/>
      <c r="M755" s="279"/>
      <c r="N755" s="279"/>
      <c r="O755" s="291"/>
      <c r="P755" s="279"/>
      <c r="Q755" s="279"/>
      <c r="R755" s="279"/>
      <c r="S755" s="309"/>
      <c r="T755" s="309"/>
      <c r="U755" s="309"/>
      <c r="V755" s="309"/>
      <c r="W755" s="279"/>
      <c r="X755" s="279"/>
      <c r="Y755" s="378">
        <f>Y744*Y747</f>
        <v>7837.9173484414832</v>
      </c>
      <c r="Z755" s="378">
        <f t="shared" ref="Z755:AL755" si="1824">Z744*Z747</f>
        <v>11545.884</v>
      </c>
      <c r="AA755" s="378">
        <f t="shared" si="1824"/>
        <v>8378.1432734934951</v>
      </c>
      <c r="AB755" s="378">
        <f t="shared" si="1824"/>
        <v>662.50230252718006</v>
      </c>
      <c r="AC755" s="378">
        <f t="shared" si="1824"/>
        <v>0</v>
      </c>
      <c r="AD755" s="378">
        <f t="shared" si="1824"/>
        <v>0</v>
      </c>
      <c r="AE755" s="378">
        <f t="shared" si="1824"/>
        <v>0</v>
      </c>
      <c r="AF755" s="378">
        <f t="shared" si="1824"/>
        <v>0</v>
      </c>
      <c r="AG755" s="378">
        <f t="shared" si="1824"/>
        <v>0</v>
      </c>
      <c r="AH755" s="378">
        <f t="shared" si="1824"/>
        <v>0</v>
      </c>
      <c r="AI755" s="378">
        <f t="shared" si="1824"/>
        <v>0</v>
      </c>
      <c r="AJ755" s="378">
        <f t="shared" si="1824"/>
        <v>0</v>
      </c>
      <c r="AK755" s="378">
        <f t="shared" si="1824"/>
        <v>0</v>
      </c>
      <c r="AL755" s="378">
        <f t="shared" si="1824"/>
        <v>0</v>
      </c>
      <c r="AM755" s="625">
        <f t="shared" si="1820"/>
        <v>28424.446924462158</v>
      </c>
      <c r="AN755" s="443"/>
    </row>
    <row r="756" spans="1:40" ht="15.5">
      <c r="B756" s="349" t="s">
        <v>322</v>
      </c>
      <c r="C756" s="345"/>
      <c r="D756" s="336"/>
      <c r="E756" s="334"/>
      <c r="F756" s="334"/>
      <c r="G756" s="334"/>
      <c r="H756" s="334"/>
      <c r="I756" s="334"/>
      <c r="J756" s="334"/>
      <c r="K756" s="334"/>
      <c r="L756" s="334"/>
      <c r="M756" s="334"/>
      <c r="N756" s="334"/>
      <c r="O756" s="300"/>
      <c r="P756" s="334"/>
      <c r="Q756" s="334"/>
      <c r="R756" s="334"/>
      <c r="S756" s="336"/>
      <c r="T756" s="336"/>
      <c r="U756" s="336"/>
      <c r="V756" s="336"/>
      <c r="W756" s="334"/>
      <c r="X756" s="334"/>
      <c r="Y756" s="346">
        <f>SUM(Y748:Y755)</f>
        <v>68651.593917743085</v>
      </c>
      <c r="Z756" s="346">
        <f>SUM(Z748:Z755)</f>
        <v>142389.60873628577</v>
      </c>
      <c r="AA756" s="346">
        <f t="shared" ref="AA756:AE756" si="1825">SUM(AA748:AA755)</f>
        <v>176319.60301931234</v>
      </c>
      <c r="AB756" s="346">
        <f t="shared" si="1825"/>
        <v>7487.926322855119</v>
      </c>
      <c r="AC756" s="346">
        <f t="shared" si="1825"/>
        <v>39423.231744000004</v>
      </c>
      <c r="AD756" s="346">
        <f t="shared" si="1825"/>
        <v>0</v>
      </c>
      <c r="AE756" s="346">
        <f t="shared" si="1825"/>
        <v>0</v>
      </c>
      <c r="AF756" s="346">
        <f t="shared" ref="AF756:AL756" si="1826">SUM(AF748:AF755)</f>
        <v>0</v>
      </c>
      <c r="AG756" s="346">
        <f t="shared" si="1826"/>
        <v>0</v>
      </c>
      <c r="AH756" s="346">
        <f t="shared" si="1826"/>
        <v>0</v>
      </c>
      <c r="AI756" s="346">
        <f t="shared" si="1826"/>
        <v>0</v>
      </c>
      <c r="AJ756" s="346">
        <f t="shared" si="1826"/>
        <v>0</v>
      </c>
      <c r="AK756" s="346">
        <f t="shared" si="1826"/>
        <v>0</v>
      </c>
      <c r="AL756" s="346">
        <f t="shared" si="1826"/>
        <v>0</v>
      </c>
      <c r="AM756" s="407">
        <f>SUM(AM748:AM755)</f>
        <v>434271.96374019637</v>
      </c>
      <c r="AN756" s="443"/>
    </row>
    <row r="757" spans="1:40" ht="15.5">
      <c r="B757" s="349" t="s">
        <v>323</v>
      </c>
      <c r="C757" s="345"/>
      <c r="D757" s="350"/>
      <c r="E757" s="334"/>
      <c r="F757" s="334"/>
      <c r="G757" s="334"/>
      <c r="H757" s="334"/>
      <c r="I757" s="334"/>
      <c r="J757" s="334"/>
      <c r="K757" s="334"/>
      <c r="L757" s="334"/>
      <c r="M757" s="334"/>
      <c r="N757" s="334"/>
      <c r="O757" s="300"/>
      <c r="P757" s="334"/>
      <c r="Q757" s="334"/>
      <c r="R757" s="334"/>
      <c r="S757" s="336"/>
      <c r="T757" s="336"/>
      <c r="U757" s="336"/>
      <c r="V757" s="336"/>
      <c r="W757" s="334"/>
      <c r="X757" s="334"/>
      <c r="Y757" s="347">
        <f>Y745*Y747</f>
        <v>0</v>
      </c>
      <c r="Z757" s="347">
        <f t="shared" ref="Z757:AE757" si="1827">Z745*Z747</f>
        <v>0</v>
      </c>
      <c r="AA757" s="347">
        <f t="shared" si="1827"/>
        <v>0</v>
      </c>
      <c r="AB757" s="347">
        <f t="shared" si="1827"/>
        <v>0</v>
      </c>
      <c r="AC757" s="347">
        <f t="shared" si="1827"/>
        <v>0</v>
      </c>
      <c r="AD757" s="347">
        <f t="shared" si="1827"/>
        <v>0</v>
      </c>
      <c r="AE757" s="347">
        <f t="shared" si="1827"/>
        <v>0</v>
      </c>
      <c r="AF757" s="347">
        <f t="shared" ref="AF757:AL757" si="1828">AF745*AF747</f>
        <v>0</v>
      </c>
      <c r="AG757" s="347">
        <f t="shared" si="1828"/>
        <v>0</v>
      </c>
      <c r="AH757" s="347">
        <f t="shared" si="1828"/>
        <v>0</v>
      </c>
      <c r="AI757" s="347">
        <f t="shared" si="1828"/>
        <v>0</v>
      </c>
      <c r="AJ757" s="347">
        <f t="shared" si="1828"/>
        <v>0</v>
      </c>
      <c r="AK757" s="347">
        <f t="shared" si="1828"/>
        <v>0</v>
      </c>
      <c r="AL757" s="347">
        <f t="shared" si="1828"/>
        <v>0</v>
      </c>
      <c r="AM757" s="407">
        <f>SUM(Y757:AL757)</f>
        <v>0</v>
      </c>
      <c r="AN757" s="443"/>
    </row>
    <row r="758" spans="1:40" ht="15.5">
      <c r="B758" s="349" t="s">
        <v>324</v>
      </c>
      <c r="C758" s="345"/>
      <c r="D758" s="350"/>
      <c r="E758" s="334"/>
      <c r="F758" s="334"/>
      <c r="G758" s="334"/>
      <c r="H758" s="334"/>
      <c r="I758" s="334"/>
      <c r="J758" s="334"/>
      <c r="K758" s="334"/>
      <c r="L758" s="334"/>
      <c r="M758" s="334"/>
      <c r="N758" s="334"/>
      <c r="O758" s="300"/>
      <c r="P758" s="334"/>
      <c r="Q758" s="334"/>
      <c r="R758" s="334"/>
      <c r="S758" s="350"/>
      <c r="T758" s="350"/>
      <c r="U758" s="350"/>
      <c r="V758" s="350"/>
      <c r="W758" s="334"/>
      <c r="X758" s="334"/>
      <c r="Y758" s="351"/>
      <c r="Z758" s="351"/>
      <c r="AA758" s="351"/>
      <c r="AB758" s="351"/>
      <c r="AC758" s="351"/>
      <c r="AD758" s="351"/>
      <c r="AE758" s="351"/>
      <c r="AF758" s="351"/>
      <c r="AG758" s="351"/>
      <c r="AH758" s="351"/>
      <c r="AI758" s="351"/>
      <c r="AJ758" s="351"/>
      <c r="AK758" s="351"/>
      <c r="AL758" s="351"/>
      <c r="AM758" s="407">
        <f>AM756-AM757</f>
        <v>434271.96374019637</v>
      </c>
      <c r="AN758" s="443"/>
    </row>
    <row r="759" spans="1:40" ht="15.5">
      <c r="B759" s="324"/>
      <c r="C759" s="350"/>
      <c r="D759" s="350"/>
      <c r="E759" s="334"/>
      <c r="F759" s="334"/>
      <c r="G759" s="334"/>
      <c r="H759" s="334"/>
      <c r="I759" s="334"/>
      <c r="J759" s="334"/>
      <c r="K759" s="334"/>
      <c r="L759" s="334"/>
      <c r="M759" s="334"/>
      <c r="N759" s="334"/>
      <c r="O759" s="300"/>
      <c r="P759" s="334"/>
      <c r="Q759" s="334"/>
      <c r="R759" s="334"/>
      <c r="S759" s="350"/>
      <c r="T759" s="345"/>
      <c r="U759" s="350"/>
      <c r="V759" s="350"/>
      <c r="W759" s="334"/>
      <c r="X759" s="334"/>
      <c r="Y759" s="352"/>
      <c r="Z759" s="352"/>
      <c r="AA759" s="352"/>
      <c r="AB759" s="352"/>
      <c r="AC759" s="352"/>
      <c r="AD759" s="352"/>
      <c r="AE759" s="352"/>
      <c r="AF759" s="352"/>
      <c r="AG759" s="352"/>
      <c r="AH759" s="352"/>
      <c r="AI759" s="352"/>
      <c r="AJ759" s="352"/>
      <c r="AK759" s="352"/>
      <c r="AL759" s="352"/>
      <c r="AM759" s="348"/>
      <c r="AN759" s="443"/>
    </row>
    <row r="760" spans="1:40" ht="15.5">
      <c r="B760" s="439" t="s">
        <v>325</v>
      </c>
      <c r="C760" s="304"/>
      <c r="D760" s="279"/>
      <c r="E760" s="279"/>
      <c r="F760" s="279"/>
      <c r="G760" s="279"/>
      <c r="H760" s="279"/>
      <c r="I760" s="279"/>
      <c r="J760" s="279"/>
      <c r="K760" s="279"/>
      <c r="L760" s="279"/>
      <c r="M760" s="279"/>
      <c r="N760" s="279"/>
      <c r="O760" s="357"/>
      <c r="P760" s="279"/>
      <c r="Q760" s="279"/>
      <c r="R760" s="279"/>
      <c r="S760" s="304"/>
      <c r="T760" s="309"/>
      <c r="U760" s="309"/>
      <c r="V760" s="279"/>
      <c r="W760" s="279"/>
      <c r="X760" s="309"/>
      <c r="Y760" s="291">
        <f>SUMPRODUCT(E587:E742,Y587:Y742)</f>
        <v>0</v>
      </c>
      <c r="Z760" s="291">
        <f>SUMPRODUCT(E587:E742,Z587:Z742)</f>
        <v>0</v>
      </c>
      <c r="AA760" s="291">
        <f t="shared" ref="AA760:AL760" si="1829">IF(AA585="kw",SUMPRODUCT($N$587:$N$742,$P$587:$P$742,AA587:AA742),SUMPRODUCT($E$587:$E$742,AA587:AA742))</f>
        <v>0</v>
      </c>
      <c r="AB760" s="291">
        <f t="shared" si="1829"/>
        <v>0</v>
      </c>
      <c r="AC760" s="291">
        <f t="shared" si="1829"/>
        <v>0</v>
      </c>
      <c r="AD760" s="291">
        <f t="shared" si="1829"/>
        <v>0</v>
      </c>
      <c r="AE760" s="291">
        <f t="shared" si="1829"/>
        <v>0</v>
      </c>
      <c r="AF760" s="291">
        <f t="shared" si="1829"/>
        <v>0</v>
      </c>
      <c r="AG760" s="291">
        <f t="shared" si="1829"/>
        <v>0</v>
      </c>
      <c r="AH760" s="291">
        <f t="shared" si="1829"/>
        <v>0</v>
      </c>
      <c r="AI760" s="291">
        <f t="shared" si="1829"/>
        <v>0</v>
      </c>
      <c r="AJ760" s="291">
        <f t="shared" si="1829"/>
        <v>0</v>
      </c>
      <c r="AK760" s="291">
        <f t="shared" si="1829"/>
        <v>0</v>
      </c>
      <c r="AL760" s="291">
        <f t="shared" si="1829"/>
        <v>0</v>
      </c>
      <c r="AM760" s="337"/>
    </row>
    <row r="761" spans="1:40" ht="15.5">
      <c r="B761" s="440" t="s">
        <v>326</v>
      </c>
      <c r="C761" s="364"/>
      <c r="D761" s="384"/>
      <c r="E761" s="384"/>
      <c r="F761" s="384"/>
      <c r="G761" s="384"/>
      <c r="H761" s="384"/>
      <c r="I761" s="384"/>
      <c r="J761" s="384"/>
      <c r="K761" s="384"/>
      <c r="L761" s="384"/>
      <c r="M761" s="384"/>
      <c r="N761" s="384"/>
      <c r="O761" s="383"/>
      <c r="P761" s="384"/>
      <c r="Q761" s="384"/>
      <c r="R761" s="384"/>
      <c r="S761" s="364"/>
      <c r="T761" s="385"/>
      <c r="U761" s="385"/>
      <c r="V761" s="384"/>
      <c r="W761" s="384"/>
      <c r="X761" s="385"/>
      <c r="Y761" s="326">
        <f>SUMPRODUCT(F587:F742,Y587:Y742)</f>
        <v>0</v>
      </c>
      <c r="Z761" s="326">
        <f>SUMPRODUCT(F587:F742,Z587:Z742)</f>
        <v>0</v>
      </c>
      <c r="AA761" s="326">
        <f t="shared" ref="AA761:AL761" si="1830">IF(AA585="kw",SUMPRODUCT($N$587:$N$742,$Q$587:$Q$742,AA587:AA742),SUMPRODUCT($F$587:$F$742,AA587:AA742))</f>
        <v>0</v>
      </c>
      <c r="AB761" s="326">
        <f t="shared" si="1830"/>
        <v>0</v>
      </c>
      <c r="AC761" s="326">
        <f t="shared" si="1830"/>
        <v>0</v>
      </c>
      <c r="AD761" s="326">
        <f t="shared" si="1830"/>
        <v>0</v>
      </c>
      <c r="AE761" s="326">
        <f t="shared" si="1830"/>
        <v>0</v>
      </c>
      <c r="AF761" s="326">
        <f t="shared" si="1830"/>
        <v>0</v>
      </c>
      <c r="AG761" s="326">
        <f t="shared" si="1830"/>
        <v>0</v>
      </c>
      <c r="AH761" s="326">
        <f t="shared" si="1830"/>
        <v>0</v>
      </c>
      <c r="AI761" s="326">
        <f t="shared" si="1830"/>
        <v>0</v>
      </c>
      <c r="AJ761" s="326">
        <f t="shared" si="1830"/>
        <v>0</v>
      </c>
      <c r="AK761" s="326">
        <f t="shared" si="1830"/>
        <v>0</v>
      </c>
      <c r="AL761" s="326">
        <f t="shared" si="1830"/>
        <v>0</v>
      </c>
      <c r="AM761" s="386"/>
    </row>
    <row r="762" spans="1:40" ht="20.25" customHeight="1">
      <c r="B762" s="368" t="s">
        <v>583</v>
      </c>
      <c r="C762" s="387"/>
      <c r="D762" s="388"/>
      <c r="E762" s="388"/>
      <c r="F762" s="388"/>
      <c r="G762" s="388"/>
      <c r="H762" s="388"/>
      <c r="I762" s="388"/>
      <c r="J762" s="388"/>
      <c r="K762" s="388"/>
      <c r="L762" s="388"/>
      <c r="M762" s="388"/>
      <c r="N762" s="388"/>
      <c r="O762" s="388"/>
      <c r="P762" s="388"/>
      <c r="Q762" s="388"/>
      <c r="R762" s="388"/>
      <c r="S762" s="371"/>
      <c r="T762" s="372"/>
      <c r="U762" s="388"/>
      <c r="V762" s="388"/>
      <c r="W762" s="388"/>
      <c r="X762" s="388"/>
      <c r="Y762" s="409"/>
      <c r="Z762" s="409"/>
      <c r="AA762" s="409"/>
      <c r="AB762" s="409"/>
      <c r="AC762" s="409"/>
      <c r="AD762" s="409"/>
      <c r="AE762" s="409"/>
      <c r="AF762" s="409"/>
      <c r="AG762" s="409"/>
      <c r="AH762" s="409"/>
      <c r="AI762" s="409"/>
      <c r="AJ762" s="409"/>
      <c r="AK762" s="409"/>
      <c r="AL762" s="409"/>
      <c r="AM762" s="389"/>
    </row>
    <row r="765" spans="1:40" ht="15.5">
      <c r="B765" s="280" t="s">
        <v>327</v>
      </c>
      <c r="C765" s="281"/>
      <c r="D765" s="586" t="s">
        <v>525</v>
      </c>
      <c r="E765" s="253"/>
      <c r="F765" s="586"/>
      <c r="G765" s="253"/>
      <c r="H765" s="253"/>
      <c r="I765" s="253"/>
      <c r="J765" s="253"/>
      <c r="K765" s="253"/>
      <c r="L765" s="253"/>
      <c r="M765" s="253"/>
      <c r="N765" s="253"/>
      <c r="O765" s="281"/>
      <c r="P765" s="253"/>
      <c r="Q765" s="253"/>
      <c r="R765" s="253"/>
      <c r="S765" s="253"/>
      <c r="T765" s="253"/>
      <c r="U765" s="253"/>
      <c r="V765" s="253"/>
      <c r="W765" s="253"/>
      <c r="X765" s="253"/>
      <c r="Y765" s="270"/>
      <c r="Z765" s="267"/>
      <c r="AA765" s="267"/>
      <c r="AB765" s="267"/>
      <c r="AC765" s="267"/>
      <c r="AD765" s="267"/>
      <c r="AE765" s="267"/>
      <c r="AF765" s="267"/>
      <c r="AG765" s="267"/>
      <c r="AH765" s="267"/>
      <c r="AI765" s="267"/>
      <c r="AJ765" s="267"/>
      <c r="AK765" s="267"/>
      <c r="AL765" s="267"/>
    </row>
    <row r="766" spans="1:40" ht="33" customHeight="1">
      <c r="B766" s="872" t="s">
        <v>211</v>
      </c>
      <c r="C766" s="874" t="s">
        <v>33</v>
      </c>
      <c r="D766" s="284" t="s">
        <v>421</v>
      </c>
      <c r="E766" s="876" t="s">
        <v>209</v>
      </c>
      <c r="F766" s="877"/>
      <c r="G766" s="877"/>
      <c r="H766" s="877"/>
      <c r="I766" s="877"/>
      <c r="J766" s="877"/>
      <c r="K766" s="877"/>
      <c r="L766" s="877"/>
      <c r="M766" s="878"/>
      <c r="N766" s="879" t="s">
        <v>213</v>
      </c>
      <c r="O766" s="284" t="s">
        <v>422</v>
      </c>
      <c r="P766" s="876" t="s">
        <v>212</v>
      </c>
      <c r="Q766" s="877"/>
      <c r="R766" s="877"/>
      <c r="S766" s="877"/>
      <c r="T766" s="877"/>
      <c r="U766" s="877"/>
      <c r="V766" s="877"/>
      <c r="W766" s="877"/>
      <c r="X766" s="878"/>
      <c r="Y766" s="869" t="s">
        <v>243</v>
      </c>
      <c r="Z766" s="870"/>
      <c r="AA766" s="870"/>
      <c r="AB766" s="870"/>
      <c r="AC766" s="870"/>
      <c r="AD766" s="870"/>
      <c r="AE766" s="870"/>
      <c r="AF766" s="870"/>
      <c r="AG766" s="870"/>
      <c r="AH766" s="870"/>
      <c r="AI766" s="870"/>
      <c r="AJ766" s="870"/>
      <c r="AK766" s="870"/>
      <c r="AL766" s="870"/>
      <c r="AM766" s="871"/>
    </row>
    <row r="767" spans="1:40" ht="65.25" customHeight="1">
      <c r="B767" s="873"/>
      <c r="C767" s="875"/>
      <c r="D767" s="285">
        <v>2019</v>
      </c>
      <c r="E767" s="285">
        <v>2020</v>
      </c>
      <c r="F767" s="285">
        <v>2021</v>
      </c>
      <c r="G767" s="285">
        <v>2022</v>
      </c>
      <c r="H767" s="285">
        <v>2023</v>
      </c>
      <c r="I767" s="285">
        <v>2024</v>
      </c>
      <c r="J767" s="285">
        <v>2025</v>
      </c>
      <c r="K767" s="285">
        <v>2026</v>
      </c>
      <c r="L767" s="285">
        <v>2027</v>
      </c>
      <c r="M767" s="285">
        <v>2028</v>
      </c>
      <c r="N767" s="880"/>
      <c r="O767" s="285">
        <v>2019</v>
      </c>
      <c r="P767" s="285">
        <v>2020</v>
      </c>
      <c r="Q767" s="285">
        <v>2021</v>
      </c>
      <c r="R767" s="285">
        <v>2022</v>
      </c>
      <c r="S767" s="285">
        <v>2023</v>
      </c>
      <c r="T767" s="285">
        <v>2024</v>
      </c>
      <c r="U767" s="285">
        <v>2025</v>
      </c>
      <c r="V767" s="285">
        <v>2026</v>
      </c>
      <c r="W767" s="285">
        <v>2027</v>
      </c>
      <c r="X767" s="285">
        <v>2028</v>
      </c>
      <c r="Y767" s="285" t="str">
        <f>'1.  LRAMVA Summary'!D52</f>
        <v>Residential</v>
      </c>
      <c r="Z767" s="285" t="str">
        <f>'1.  LRAMVA Summary'!E52</f>
        <v>GS&lt;50 kW</v>
      </c>
      <c r="AA767" s="285" t="str">
        <f>'1.  LRAMVA Summary'!F52</f>
        <v>GS&gt;50 kW - Thermal Demand Meter</v>
      </c>
      <c r="AB767" s="285" t="str">
        <f>'1.  LRAMVA Summary'!G52</f>
        <v>GS&gt;50 kW - Interval Meter</v>
      </c>
      <c r="AC767" s="285" t="str">
        <f>'1.  LRAMVA Summary'!H52</f>
        <v>Street Lighting</v>
      </c>
      <c r="AD767" s="285" t="str">
        <f>'1.  LRAMVA Summary'!I52</f>
        <v/>
      </c>
      <c r="AE767" s="285" t="str">
        <f>'1.  LRAMVA Summary'!J52</f>
        <v/>
      </c>
      <c r="AF767" s="285" t="str">
        <f>'1.  LRAMVA Summary'!K52</f>
        <v/>
      </c>
      <c r="AG767" s="285" t="str">
        <f>'1.  LRAMVA Summary'!L52</f>
        <v/>
      </c>
      <c r="AH767" s="285" t="str">
        <f>'1.  LRAMVA Summary'!M52</f>
        <v/>
      </c>
      <c r="AI767" s="285" t="str">
        <f>'1.  LRAMVA Summary'!N52</f>
        <v/>
      </c>
      <c r="AJ767" s="285" t="str">
        <f>'1.  LRAMVA Summary'!O52</f>
        <v/>
      </c>
      <c r="AK767" s="285" t="str">
        <f>'1.  LRAMVA Summary'!P52</f>
        <v/>
      </c>
      <c r="AL767" s="285" t="str">
        <f>'1.  LRAMVA Summary'!Q52</f>
        <v/>
      </c>
      <c r="AM767" s="287" t="str">
        <f>'1.  LRAMVA Summary'!R52</f>
        <v>Total</v>
      </c>
    </row>
    <row r="768" spans="1:40" ht="15.75" customHeight="1">
      <c r="A768" s="528"/>
      <c r="B768" s="514" t="s">
        <v>503</v>
      </c>
      <c r="C768" s="289"/>
      <c r="D768" s="289"/>
      <c r="E768" s="289"/>
      <c r="F768" s="289"/>
      <c r="G768" s="289"/>
      <c r="H768" s="289"/>
      <c r="I768" s="289"/>
      <c r="J768" s="289"/>
      <c r="K768" s="289"/>
      <c r="L768" s="289"/>
      <c r="M768" s="289"/>
      <c r="N768" s="290"/>
      <c r="O768" s="289"/>
      <c r="P768" s="289"/>
      <c r="Q768" s="289"/>
      <c r="R768" s="289"/>
      <c r="S768" s="289"/>
      <c r="T768" s="289"/>
      <c r="U768" s="289"/>
      <c r="V768" s="289"/>
      <c r="W768" s="289"/>
      <c r="X768" s="289"/>
      <c r="Y768" s="291" t="str">
        <f>'1.  LRAMVA Summary'!D53</f>
        <v>kWh</v>
      </c>
      <c r="Z768" s="291" t="str">
        <f>'1.  LRAMVA Summary'!E53</f>
        <v>kWh</v>
      </c>
      <c r="AA768" s="291" t="str">
        <f>'1.  LRAMVA Summary'!F53</f>
        <v>kW</v>
      </c>
      <c r="AB768" s="291" t="str">
        <f>'1.  LRAMVA Summary'!G53</f>
        <v>kW</v>
      </c>
      <c r="AC768" s="291" t="str">
        <f>'1.  LRAMVA Summary'!H53</f>
        <v>KW</v>
      </c>
      <c r="AD768" s="291">
        <f>'1.  LRAMVA Summary'!I53</f>
        <v>0</v>
      </c>
      <c r="AE768" s="291">
        <f>'1.  LRAMVA Summary'!J53</f>
        <v>0</v>
      </c>
      <c r="AF768" s="291">
        <f>'1.  LRAMVA Summary'!K53</f>
        <v>0</v>
      </c>
      <c r="AG768" s="291">
        <f>'1.  LRAMVA Summary'!L53</f>
        <v>0</v>
      </c>
      <c r="AH768" s="291">
        <f>'1.  LRAMVA Summary'!M53</f>
        <v>0</v>
      </c>
      <c r="AI768" s="291">
        <f>'1.  LRAMVA Summary'!N53</f>
        <v>0</v>
      </c>
      <c r="AJ768" s="291">
        <f>'1.  LRAMVA Summary'!O53</f>
        <v>0</v>
      </c>
      <c r="AK768" s="291">
        <f>'1.  LRAMVA Summary'!P53</f>
        <v>0</v>
      </c>
      <c r="AL768" s="291">
        <f>'1.  LRAMVA Summary'!Q53</f>
        <v>0</v>
      </c>
      <c r="AM768" s="292"/>
    </row>
    <row r="769" spans="1:39" ht="15.5" hidden="1" outlineLevel="1">
      <c r="A769" s="528"/>
      <c r="B769" s="500" t="s">
        <v>496</v>
      </c>
      <c r="C769" s="289"/>
      <c r="D769" s="289"/>
      <c r="E769" s="289"/>
      <c r="F769" s="289"/>
      <c r="G769" s="289"/>
      <c r="H769" s="289"/>
      <c r="I769" s="289"/>
      <c r="J769" s="289"/>
      <c r="K769" s="289"/>
      <c r="L769" s="289"/>
      <c r="M769" s="289"/>
      <c r="N769" s="290"/>
      <c r="O769" s="289"/>
      <c r="P769" s="289"/>
      <c r="Q769" s="289"/>
      <c r="R769" s="289"/>
      <c r="S769" s="289"/>
      <c r="T769" s="289"/>
      <c r="U769" s="289"/>
      <c r="V769" s="289"/>
      <c r="W769" s="289"/>
      <c r="X769" s="289"/>
      <c r="Y769" s="291"/>
      <c r="Z769" s="291"/>
      <c r="AA769" s="291"/>
      <c r="AB769" s="291"/>
      <c r="AC769" s="291"/>
      <c r="AD769" s="291"/>
      <c r="AE769" s="291"/>
      <c r="AF769" s="291"/>
      <c r="AG769" s="291"/>
      <c r="AH769" s="291"/>
      <c r="AI769" s="291"/>
      <c r="AJ769" s="291"/>
      <c r="AK769" s="291"/>
      <c r="AL769" s="291"/>
      <c r="AM769" s="292"/>
    </row>
    <row r="770" spans="1:39" ht="15.5" hidden="1" outlineLevel="1">
      <c r="A770" s="528">
        <v>1</v>
      </c>
      <c r="B770" s="428" t="s">
        <v>95</v>
      </c>
      <c r="C770" s="291" t="s">
        <v>25</v>
      </c>
      <c r="D770" s="295"/>
      <c r="E770" s="295"/>
      <c r="F770" s="295"/>
      <c r="G770" s="295"/>
      <c r="H770" s="295"/>
      <c r="I770" s="295"/>
      <c r="J770" s="295"/>
      <c r="K770" s="295"/>
      <c r="L770" s="295"/>
      <c r="M770" s="295"/>
      <c r="N770" s="291"/>
      <c r="O770" s="295"/>
      <c r="P770" s="295"/>
      <c r="Q770" s="295"/>
      <c r="R770" s="295"/>
      <c r="S770" s="295"/>
      <c r="T770" s="295"/>
      <c r="U770" s="295"/>
      <c r="V770" s="295"/>
      <c r="W770" s="295"/>
      <c r="X770" s="295"/>
      <c r="Y770" s="410"/>
      <c r="Z770" s="410"/>
      <c r="AA770" s="410"/>
      <c r="AB770" s="410"/>
      <c r="AC770" s="410"/>
      <c r="AD770" s="410"/>
      <c r="AE770" s="410"/>
      <c r="AF770" s="410"/>
      <c r="AG770" s="410"/>
      <c r="AH770" s="410"/>
      <c r="AI770" s="410"/>
      <c r="AJ770" s="410"/>
      <c r="AK770" s="410"/>
      <c r="AL770" s="410"/>
      <c r="AM770" s="296">
        <f>SUM(Y770:AL770)</f>
        <v>0</v>
      </c>
    </row>
    <row r="771" spans="1:39" ht="15.5" hidden="1" outlineLevel="1">
      <c r="A771" s="528"/>
      <c r="B771" s="294" t="s">
        <v>342</v>
      </c>
      <c r="C771" s="291" t="s">
        <v>163</v>
      </c>
      <c r="D771" s="295"/>
      <c r="E771" s="295"/>
      <c r="F771" s="295"/>
      <c r="G771" s="295"/>
      <c r="H771" s="295"/>
      <c r="I771" s="295"/>
      <c r="J771" s="295"/>
      <c r="K771" s="295"/>
      <c r="L771" s="295"/>
      <c r="M771" s="295"/>
      <c r="N771" s="468"/>
      <c r="O771" s="295"/>
      <c r="P771" s="295"/>
      <c r="Q771" s="295"/>
      <c r="R771" s="295"/>
      <c r="S771" s="295"/>
      <c r="T771" s="295"/>
      <c r="U771" s="295"/>
      <c r="V771" s="295"/>
      <c r="W771" s="295"/>
      <c r="X771" s="295"/>
      <c r="Y771" s="411">
        <f>Y770</f>
        <v>0</v>
      </c>
      <c r="Z771" s="411">
        <f t="shared" ref="Z771" si="1831">Z770</f>
        <v>0</v>
      </c>
      <c r="AA771" s="411">
        <f t="shared" ref="AA771" si="1832">AA770</f>
        <v>0</v>
      </c>
      <c r="AB771" s="411">
        <f t="shared" ref="AB771" si="1833">AB770</f>
        <v>0</v>
      </c>
      <c r="AC771" s="411">
        <f t="shared" ref="AC771" si="1834">AC770</f>
        <v>0</v>
      </c>
      <c r="AD771" s="411">
        <f t="shared" ref="AD771" si="1835">AD770</f>
        <v>0</v>
      </c>
      <c r="AE771" s="411">
        <f t="shared" ref="AE771" si="1836">AE770</f>
        <v>0</v>
      </c>
      <c r="AF771" s="411">
        <f t="shared" ref="AF771" si="1837">AF770</f>
        <v>0</v>
      </c>
      <c r="AG771" s="411">
        <f t="shared" ref="AG771" si="1838">AG770</f>
        <v>0</v>
      </c>
      <c r="AH771" s="411">
        <f t="shared" ref="AH771" si="1839">AH770</f>
        <v>0</v>
      </c>
      <c r="AI771" s="411">
        <f t="shared" ref="AI771" si="1840">AI770</f>
        <v>0</v>
      </c>
      <c r="AJ771" s="411">
        <f t="shared" ref="AJ771" si="1841">AJ770</f>
        <v>0</v>
      </c>
      <c r="AK771" s="411">
        <f t="shared" ref="AK771" si="1842">AK770</f>
        <v>0</v>
      </c>
      <c r="AL771" s="411">
        <f t="shared" ref="AL771" si="1843">AL770</f>
        <v>0</v>
      </c>
      <c r="AM771" s="297"/>
    </row>
    <row r="772" spans="1:39" ht="15.5" hidden="1" outlineLevel="1">
      <c r="A772" s="528"/>
      <c r="B772" s="298"/>
      <c r="C772" s="299"/>
      <c r="D772" s="299"/>
      <c r="E772" s="299"/>
      <c r="F772" s="299"/>
      <c r="G772" s="299"/>
      <c r="H772" s="299"/>
      <c r="I772" s="299"/>
      <c r="J772" s="299"/>
      <c r="K772" s="299"/>
      <c r="L772" s="299"/>
      <c r="M772" s="299"/>
      <c r="N772" s="300"/>
      <c r="O772" s="299"/>
      <c r="P772" s="299"/>
      <c r="Q772" s="299"/>
      <c r="R772" s="299"/>
      <c r="S772" s="299"/>
      <c r="T772" s="299"/>
      <c r="U772" s="299"/>
      <c r="V772" s="299"/>
      <c r="W772" s="299"/>
      <c r="X772" s="299"/>
      <c r="Y772" s="412"/>
      <c r="Z772" s="413"/>
      <c r="AA772" s="413"/>
      <c r="AB772" s="413"/>
      <c r="AC772" s="413"/>
      <c r="AD772" s="413"/>
      <c r="AE772" s="413"/>
      <c r="AF772" s="413"/>
      <c r="AG772" s="413"/>
      <c r="AH772" s="413"/>
      <c r="AI772" s="413"/>
      <c r="AJ772" s="413"/>
      <c r="AK772" s="413"/>
      <c r="AL772" s="413"/>
      <c r="AM772" s="302"/>
    </row>
    <row r="773" spans="1:39" ht="15.5" hidden="1" outlineLevel="1">
      <c r="A773" s="528">
        <v>2</v>
      </c>
      <c r="B773" s="428" t="s">
        <v>96</v>
      </c>
      <c r="C773" s="291" t="s">
        <v>25</v>
      </c>
      <c r="D773" s="295"/>
      <c r="E773" s="295"/>
      <c r="F773" s="295"/>
      <c r="G773" s="295"/>
      <c r="H773" s="295"/>
      <c r="I773" s="295"/>
      <c r="J773" s="295"/>
      <c r="K773" s="295"/>
      <c r="L773" s="295"/>
      <c r="M773" s="295"/>
      <c r="N773" s="291"/>
      <c r="O773" s="295"/>
      <c r="P773" s="295"/>
      <c r="Q773" s="295"/>
      <c r="R773" s="295"/>
      <c r="S773" s="295"/>
      <c r="T773" s="295"/>
      <c r="U773" s="295"/>
      <c r="V773" s="295"/>
      <c r="W773" s="295"/>
      <c r="X773" s="295"/>
      <c r="Y773" s="410"/>
      <c r="Z773" s="410"/>
      <c r="AA773" s="410"/>
      <c r="AB773" s="410"/>
      <c r="AC773" s="410"/>
      <c r="AD773" s="410"/>
      <c r="AE773" s="410"/>
      <c r="AF773" s="410"/>
      <c r="AG773" s="410"/>
      <c r="AH773" s="410"/>
      <c r="AI773" s="410"/>
      <c r="AJ773" s="410"/>
      <c r="AK773" s="410"/>
      <c r="AL773" s="410"/>
      <c r="AM773" s="296">
        <f>SUM(Y773:AL773)</f>
        <v>0</v>
      </c>
    </row>
    <row r="774" spans="1:39" ht="15.5" hidden="1" outlineLevel="1">
      <c r="A774" s="528"/>
      <c r="B774" s="294" t="s">
        <v>342</v>
      </c>
      <c r="C774" s="291" t="s">
        <v>163</v>
      </c>
      <c r="D774" s="295"/>
      <c r="E774" s="295"/>
      <c r="F774" s="295"/>
      <c r="G774" s="295"/>
      <c r="H774" s="295"/>
      <c r="I774" s="295"/>
      <c r="J774" s="295"/>
      <c r="K774" s="295"/>
      <c r="L774" s="295"/>
      <c r="M774" s="295"/>
      <c r="N774" s="468"/>
      <c r="O774" s="295"/>
      <c r="P774" s="295"/>
      <c r="Q774" s="295"/>
      <c r="R774" s="295"/>
      <c r="S774" s="295"/>
      <c r="T774" s="295"/>
      <c r="U774" s="295"/>
      <c r="V774" s="295"/>
      <c r="W774" s="295"/>
      <c r="X774" s="295"/>
      <c r="Y774" s="411">
        <f>Y773</f>
        <v>0</v>
      </c>
      <c r="Z774" s="411">
        <f t="shared" ref="Z774" si="1844">Z773</f>
        <v>0</v>
      </c>
      <c r="AA774" s="411">
        <f t="shared" ref="AA774" si="1845">AA773</f>
        <v>0</v>
      </c>
      <c r="AB774" s="411">
        <f t="shared" ref="AB774" si="1846">AB773</f>
        <v>0</v>
      </c>
      <c r="AC774" s="411">
        <f t="shared" ref="AC774" si="1847">AC773</f>
        <v>0</v>
      </c>
      <c r="AD774" s="411">
        <f t="shared" ref="AD774" si="1848">AD773</f>
        <v>0</v>
      </c>
      <c r="AE774" s="411">
        <f t="shared" ref="AE774" si="1849">AE773</f>
        <v>0</v>
      </c>
      <c r="AF774" s="411">
        <f t="shared" ref="AF774" si="1850">AF773</f>
        <v>0</v>
      </c>
      <c r="AG774" s="411">
        <f t="shared" ref="AG774" si="1851">AG773</f>
        <v>0</v>
      </c>
      <c r="AH774" s="411">
        <f t="shared" ref="AH774" si="1852">AH773</f>
        <v>0</v>
      </c>
      <c r="AI774" s="411">
        <f t="shared" ref="AI774" si="1853">AI773</f>
        <v>0</v>
      </c>
      <c r="AJ774" s="411">
        <f t="shared" ref="AJ774" si="1854">AJ773</f>
        <v>0</v>
      </c>
      <c r="AK774" s="411">
        <f t="shared" ref="AK774" si="1855">AK773</f>
        <v>0</v>
      </c>
      <c r="AL774" s="411">
        <f t="shared" ref="AL774" si="1856">AL773</f>
        <v>0</v>
      </c>
      <c r="AM774" s="297"/>
    </row>
    <row r="775" spans="1:39" ht="15.5" hidden="1" outlineLevel="1">
      <c r="A775" s="528"/>
      <c r="B775" s="298"/>
      <c r="C775" s="299"/>
      <c r="D775" s="304"/>
      <c r="E775" s="304"/>
      <c r="F775" s="304"/>
      <c r="G775" s="304"/>
      <c r="H775" s="304"/>
      <c r="I775" s="304"/>
      <c r="J775" s="304"/>
      <c r="K775" s="304"/>
      <c r="L775" s="304"/>
      <c r="M775" s="304"/>
      <c r="N775" s="300"/>
      <c r="O775" s="304"/>
      <c r="P775" s="304"/>
      <c r="Q775" s="304"/>
      <c r="R775" s="304"/>
      <c r="S775" s="304"/>
      <c r="T775" s="304"/>
      <c r="U775" s="304"/>
      <c r="V775" s="304"/>
      <c r="W775" s="304"/>
      <c r="X775" s="304"/>
      <c r="Y775" s="412"/>
      <c r="Z775" s="413"/>
      <c r="AA775" s="413"/>
      <c r="AB775" s="413"/>
      <c r="AC775" s="413"/>
      <c r="AD775" s="413"/>
      <c r="AE775" s="413"/>
      <c r="AF775" s="413"/>
      <c r="AG775" s="413"/>
      <c r="AH775" s="413"/>
      <c r="AI775" s="413"/>
      <c r="AJ775" s="413"/>
      <c r="AK775" s="413"/>
      <c r="AL775" s="413"/>
      <c r="AM775" s="302"/>
    </row>
    <row r="776" spans="1:39" ht="15.5" hidden="1" outlineLevel="1">
      <c r="A776" s="528">
        <v>3</v>
      </c>
      <c r="B776" s="428" t="s">
        <v>97</v>
      </c>
      <c r="C776" s="291" t="s">
        <v>25</v>
      </c>
      <c r="D776" s="295"/>
      <c r="E776" s="295"/>
      <c r="F776" s="295"/>
      <c r="G776" s="295"/>
      <c r="H776" s="295"/>
      <c r="I776" s="295"/>
      <c r="J776" s="295"/>
      <c r="K776" s="295"/>
      <c r="L776" s="295"/>
      <c r="M776" s="295"/>
      <c r="N776" s="291"/>
      <c r="O776" s="295"/>
      <c r="P776" s="295"/>
      <c r="Q776" s="295"/>
      <c r="R776" s="295"/>
      <c r="S776" s="295"/>
      <c r="T776" s="295"/>
      <c r="U776" s="295"/>
      <c r="V776" s="295"/>
      <c r="W776" s="295"/>
      <c r="X776" s="295"/>
      <c r="Y776" s="410"/>
      <c r="Z776" s="410"/>
      <c r="AA776" s="410"/>
      <c r="AB776" s="410"/>
      <c r="AC776" s="410"/>
      <c r="AD776" s="410"/>
      <c r="AE776" s="410"/>
      <c r="AF776" s="410"/>
      <c r="AG776" s="410"/>
      <c r="AH776" s="410"/>
      <c r="AI776" s="410"/>
      <c r="AJ776" s="410"/>
      <c r="AK776" s="410"/>
      <c r="AL776" s="410"/>
      <c r="AM776" s="296">
        <f>SUM(Y776:AL776)</f>
        <v>0</v>
      </c>
    </row>
    <row r="777" spans="1:39" ht="15.5" hidden="1" outlineLevel="1">
      <c r="A777" s="528"/>
      <c r="B777" s="294" t="s">
        <v>342</v>
      </c>
      <c r="C777" s="291" t="s">
        <v>163</v>
      </c>
      <c r="D777" s="295"/>
      <c r="E777" s="295"/>
      <c r="F777" s="295"/>
      <c r="G777" s="295"/>
      <c r="H777" s="295"/>
      <c r="I777" s="295"/>
      <c r="J777" s="295"/>
      <c r="K777" s="295"/>
      <c r="L777" s="295"/>
      <c r="M777" s="295"/>
      <c r="N777" s="468"/>
      <c r="O777" s="295"/>
      <c r="P777" s="295"/>
      <c r="Q777" s="295"/>
      <c r="R777" s="295"/>
      <c r="S777" s="295"/>
      <c r="T777" s="295"/>
      <c r="U777" s="295"/>
      <c r="V777" s="295"/>
      <c r="W777" s="295"/>
      <c r="X777" s="295"/>
      <c r="Y777" s="411">
        <f>Y776</f>
        <v>0</v>
      </c>
      <c r="Z777" s="411">
        <f t="shared" ref="Z777" si="1857">Z776</f>
        <v>0</v>
      </c>
      <c r="AA777" s="411">
        <f t="shared" ref="AA777" si="1858">AA776</f>
        <v>0</v>
      </c>
      <c r="AB777" s="411">
        <f t="shared" ref="AB777" si="1859">AB776</f>
        <v>0</v>
      </c>
      <c r="AC777" s="411">
        <f t="shared" ref="AC777" si="1860">AC776</f>
        <v>0</v>
      </c>
      <c r="AD777" s="411">
        <f t="shared" ref="AD777" si="1861">AD776</f>
        <v>0</v>
      </c>
      <c r="AE777" s="411">
        <f t="shared" ref="AE777" si="1862">AE776</f>
        <v>0</v>
      </c>
      <c r="AF777" s="411">
        <f t="shared" ref="AF777" si="1863">AF776</f>
        <v>0</v>
      </c>
      <c r="AG777" s="411">
        <f t="shared" ref="AG777" si="1864">AG776</f>
        <v>0</v>
      </c>
      <c r="AH777" s="411">
        <f t="shared" ref="AH777" si="1865">AH776</f>
        <v>0</v>
      </c>
      <c r="AI777" s="411">
        <f t="shared" ref="AI777" si="1866">AI776</f>
        <v>0</v>
      </c>
      <c r="AJ777" s="411">
        <f t="shared" ref="AJ777" si="1867">AJ776</f>
        <v>0</v>
      </c>
      <c r="AK777" s="411">
        <f t="shared" ref="AK777" si="1868">AK776</f>
        <v>0</v>
      </c>
      <c r="AL777" s="411">
        <f t="shared" ref="AL777" si="1869">AL776</f>
        <v>0</v>
      </c>
      <c r="AM777" s="297"/>
    </row>
    <row r="778" spans="1:39" ht="15.5" hidden="1" outlineLevel="1">
      <c r="A778" s="528"/>
      <c r="B778" s="294"/>
      <c r="C778" s="305"/>
      <c r="D778" s="291"/>
      <c r="E778" s="291"/>
      <c r="F778" s="291"/>
      <c r="G778" s="291"/>
      <c r="H778" s="291"/>
      <c r="I778" s="291"/>
      <c r="J778" s="291"/>
      <c r="K778" s="291"/>
      <c r="L778" s="291"/>
      <c r="M778" s="291"/>
      <c r="N778" s="291"/>
      <c r="O778" s="291"/>
      <c r="P778" s="291"/>
      <c r="Q778" s="291"/>
      <c r="R778" s="291"/>
      <c r="S778" s="291"/>
      <c r="T778" s="291"/>
      <c r="U778" s="291"/>
      <c r="V778" s="291"/>
      <c r="W778" s="291"/>
      <c r="X778" s="291"/>
      <c r="Y778" s="412"/>
      <c r="Z778" s="412"/>
      <c r="AA778" s="412"/>
      <c r="AB778" s="412"/>
      <c r="AC778" s="412"/>
      <c r="AD778" s="412"/>
      <c r="AE778" s="412"/>
      <c r="AF778" s="412"/>
      <c r="AG778" s="412"/>
      <c r="AH778" s="412"/>
      <c r="AI778" s="412"/>
      <c r="AJ778" s="412"/>
      <c r="AK778" s="412"/>
      <c r="AL778" s="412"/>
      <c r="AM778" s="306"/>
    </row>
    <row r="779" spans="1:39" ht="15.5" hidden="1" outlineLevel="1">
      <c r="A779" s="528">
        <v>4</v>
      </c>
      <c r="B779" s="516" t="s">
        <v>673</v>
      </c>
      <c r="C779" s="291" t="s">
        <v>25</v>
      </c>
      <c r="D779" s="295"/>
      <c r="E779" s="295"/>
      <c r="F779" s="295"/>
      <c r="G779" s="295"/>
      <c r="H779" s="295"/>
      <c r="I779" s="295"/>
      <c r="J779" s="295"/>
      <c r="K779" s="295"/>
      <c r="L779" s="295"/>
      <c r="M779" s="295"/>
      <c r="N779" s="291"/>
      <c r="O779" s="295"/>
      <c r="P779" s="295"/>
      <c r="Q779" s="295"/>
      <c r="R779" s="295"/>
      <c r="S779" s="295"/>
      <c r="T779" s="295"/>
      <c r="U779" s="295"/>
      <c r="V779" s="295"/>
      <c r="W779" s="295"/>
      <c r="X779" s="295"/>
      <c r="Y779" s="415"/>
      <c r="Z779" s="415"/>
      <c r="AA779" s="415"/>
      <c r="AB779" s="415"/>
      <c r="AC779" s="415"/>
      <c r="AD779" s="415"/>
      <c r="AE779" s="415"/>
      <c r="AF779" s="410"/>
      <c r="AG779" s="410"/>
      <c r="AH779" s="410"/>
      <c r="AI779" s="410"/>
      <c r="AJ779" s="410"/>
      <c r="AK779" s="410"/>
      <c r="AL779" s="410"/>
      <c r="AM779" s="296">
        <f>SUM(Y779:AL779)</f>
        <v>0</v>
      </c>
    </row>
    <row r="780" spans="1:39" ht="15.5" hidden="1" outlineLevel="1">
      <c r="A780" s="528"/>
      <c r="B780" s="294" t="s">
        <v>342</v>
      </c>
      <c r="C780" s="291" t="s">
        <v>163</v>
      </c>
      <c r="D780" s="295"/>
      <c r="E780" s="295"/>
      <c r="F780" s="295"/>
      <c r="G780" s="295"/>
      <c r="H780" s="295"/>
      <c r="I780" s="295"/>
      <c r="J780" s="295"/>
      <c r="K780" s="295"/>
      <c r="L780" s="295"/>
      <c r="M780" s="295"/>
      <c r="N780" s="468"/>
      <c r="O780" s="295"/>
      <c r="P780" s="295"/>
      <c r="Q780" s="295"/>
      <c r="R780" s="295"/>
      <c r="S780" s="295"/>
      <c r="T780" s="295"/>
      <c r="U780" s="295"/>
      <c r="V780" s="295"/>
      <c r="W780" s="295"/>
      <c r="X780" s="295"/>
      <c r="Y780" s="411">
        <f>Y779</f>
        <v>0</v>
      </c>
      <c r="Z780" s="411">
        <f t="shared" ref="Z780" si="1870">Z779</f>
        <v>0</v>
      </c>
      <c r="AA780" s="411">
        <f t="shared" ref="AA780" si="1871">AA779</f>
        <v>0</v>
      </c>
      <c r="AB780" s="411">
        <f t="shared" ref="AB780" si="1872">AB779</f>
        <v>0</v>
      </c>
      <c r="AC780" s="411">
        <f t="shared" ref="AC780" si="1873">AC779</f>
        <v>0</v>
      </c>
      <c r="AD780" s="411">
        <f t="shared" ref="AD780" si="1874">AD779</f>
        <v>0</v>
      </c>
      <c r="AE780" s="411">
        <f t="shared" ref="AE780" si="1875">AE779</f>
        <v>0</v>
      </c>
      <c r="AF780" s="411">
        <f t="shared" ref="AF780" si="1876">AF779</f>
        <v>0</v>
      </c>
      <c r="AG780" s="411">
        <f t="shared" ref="AG780" si="1877">AG779</f>
        <v>0</v>
      </c>
      <c r="AH780" s="411">
        <f t="shared" ref="AH780" si="1878">AH779</f>
        <v>0</v>
      </c>
      <c r="AI780" s="411">
        <f t="shared" ref="AI780" si="1879">AI779</f>
        <v>0</v>
      </c>
      <c r="AJ780" s="411">
        <f t="shared" ref="AJ780" si="1880">AJ779</f>
        <v>0</v>
      </c>
      <c r="AK780" s="411">
        <f t="shared" ref="AK780" si="1881">AK779</f>
        <v>0</v>
      </c>
      <c r="AL780" s="411">
        <f t="shared" ref="AL780" si="1882">AL779</f>
        <v>0</v>
      </c>
      <c r="AM780" s="297"/>
    </row>
    <row r="781" spans="1:39" ht="15.5" hidden="1" outlineLevel="1">
      <c r="A781" s="528"/>
      <c r="B781" s="294"/>
      <c r="C781" s="305"/>
      <c r="D781" s="304"/>
      <c r="E781" s="304"/>
      <c r="F781" s="304"/>
      <c r="G781" s="304"/>
      <c r="H781" s="304"/>
      <c r="I781" s="304"/>
      <c r="J781" s="304"/>
      <c r="K781" s="304"/>
      <c r="L781" s="304"/>
      <c r="M781" s="304"/>
      <c r="N781" s="291"/>
      <c r="O781" s="304"/>
      <c r="P781" s="304"/>
      <c r="Q781" s="304"/>
      <c r="R781" s="304"/>
      <c r="S781" s="304"/>
      <c r="T781" s="304"/>
      <c r="U781" s="304"/>
      <c r="V781" s="304"/>
      <c r="W781" s="304"/>
      <c r="X781" s="304"/>
      <c r="Y781" s="412"/>
      <c r="Z781" s="412"/>
      <c r="AA781" s="412"/>
      <c r="AB781" s="412"/>
      <c r="AC781" s="412"/>
      <c r="AD781" s="412"/>
      <c r="AE781" s="412"/>
      <c r="AF781" s="412"/>
      <c r="AG781" s="412"/>
      <c r="AH781" s="412"/>
      <c r="AI781" s="412"/>
      <c r="AJ781" s="412"/>
      <c r="AK781" s="412"/>
      <c r="AL781" s="412"/>
      <c r="AM781" s="306"/>
    </row>
    <row r="782" spans="1:39" ht="15.75" hidden="1" customHeight="1" outlineLevel="1">
      <c r="A782" s="528">
        <v>5</v>
      </c>
      <c r="B782" s="428" t="s">
        <v>98</v>
      </c>
      <c r="C782" s="291" t="s">
        <v>25</v>
      </c>
      <c r="D782" s="295"/>
      <c r="E782" s="295"/>
      <c r="F782" s="295"/>
      <c r="G782" s="295"/>
      <c r="H782" s="295"/>
      <c r="I782" s="295"/>
      <c r="J782" s="295"/>
      <c r="K782" s="295"/>
      <c r="L782" s="295"/>
      <c r="M782" s="295"/>
      <c r="N782" s="291"/>
      <c r="O782" s="295"/>
      <c r="P782" s="295"/>
      <c r="Q782" s="295"/>
      <c r="R782" s="295"/>
      <c r="S782" s="295"/>
      <c r="T782" s="295"/>
      <c r="U782" s="295"/>
      <c r="V782" s="295"/>
      <c r="W782" s="295"/>
      <c r="X782" s="295"/>
      <c r="Y782" s="415"/>
      <c r="Z782" s="415"/>
      <c r="AA782" s="415"/>
      <c r="AB782" s="415"/>
      <c r="AC782" s="415"/>
      <c r="AD782" s="415"/>
      <c r="AE782" s="415"/>
      <c r="AF782" s="410"/>
      <c r="AG782" s="410"/>
      <c r="AH782" s="410"/>
      <c r="AI782" s="410"/>
      <c r="AJ782" s="410"/>
      <c r="AK782" s="410"/>
      <c r="AL782" s="410"/>
      <c r="AM782" s="296">
        <f>SUM(Y782:AL782)</f>
        <v>0</v>
      </c>
    </row>
    <row r="783" spans="1:39" ht="20.25" hidden="1" customHeight="1" outlineLevel="1">
      <c r="A783" s="528"/>
      <c r="B783" s="294" t="s">
        <v>342</v>
      </c>
      <c r="C783" s="291" t="s">
        <v>163</v>
      </c>
      <c r="D783" s="295"/>
      <c r="E783" s="295"/>
      <c r="F783" s="295"/>
      <c r="G783" s="295"/>
      <c r="H783" s="295"/>
      <c r="I783" s="295"/>
      <c r="J783" s="295"/>
      <c r="K783" s="295"/>
      <c r="L783" s="295"/>
      <c r="M783" s="295"/>
      <c r="N783" s="468"/>
      <c r="O783" s="295"/>
      <c r="P783" s="295"/>
      <c r="Q783" s="295"/>
      <c r="R783" s="295"/>
      <c r="S783" s="295"/>
      <c r="T783" s="295"/>
      <c r="U783" s="295"/>
      <c r="V783" s="295"/>
      <c r="W783" s="295"/>
      <c r="X783" s="295"/>
      <c r="Y783" s="411">
        <f>Y782</f>
        <v>0</v>
      </c>
      <c r="Z783" s="411">
        <f t="shared" ref="Z783" si="1883">Z782</f>
        <v>0</v>
      </c>
      <c r="AA783" s="411">
        <f t="shared" ref="AA783" si="1884">AA782</f>
        <v>0</v>
      </c>
      <c r="AB783" s="411">
        <f t="shared" ref="AB783" si="1885">AB782</f>
        <v>0</v>
      </c>
      <c r="AC783" s="411">
        <f t="shared" ref="AC783" si="1886">AC782</f>
        <v>0</v>
      </c>
      <c r="AD783" s="411">
        <f t="shared" ref="AD783" si="1887">AD782</f>
        <v>0</v>
      </c>
      <c r="AE783" s="411">
        <f t="shared" ref="AE783" si="1888">AE782</f>
        <v>0</v>
      </c>
      <c r="AF783" s="411">
        <f t="shared" ref="AF783" si="1889">AF782</f>
        <v>0</v>
      </c>
      <c r="AG783" s="411">
        <f t="shared" ref="AG783" si="1890">AG782</f>
        <v>0</v>
      </c>
      <c r="AH783" s="411">
        <f t="shared" ref="AH783" si="1891">AH782</f>
        <v>0</v>
      </c>
      <c r="AI783" s="411">
        <f t="shared" ref="AI783" si="1892">AI782</f>
        <v>0</v>
      </c>
      <c r="AJ783" s="411">
        <f t="shared" ref="AJ783" si="1893">AJ782</f>
        <v>0</v>
      </c>
      <c r="AK783" s="411">
        <f t="shared" ref="AK783" si="1894">AK782</f>
        <v>0</v>
      </c>
      <c r="AL783" s="411">
        <f t="shared" ref="AL783" si="1895">AL782</f>
        <v>0</v>
      </c>
      <c r="AM783" s="297"/>
    </row>
    <row r="784" spans="1:39" ht="15.5" hidden="1" outlineLevel="1">
      <c r="A784" s="528"/>
      <c r="B784" s="294"/>
      <c r="C784" s="291"/>
      <c r="D784" s="291"/>
      <c r="E784" s="291"/>
      <c r="F784" s="291"/>
      <c r="G784" s="291"/>
      <c r="H784" s="291"/>
      <c r="I784" s="291"/>
      <c r="J784" s="291"/>
      <c r="K784" s="291"/>
      <c r="L784" s="291"/>
      <c r="M784" s="291"/>
      <c r="N784" s="291"/>
      <c r="O784" s="291"/>
      <c r="P784" s="291"/>
      <c r="Q784" s="291"/>
      <c r="R784" s="291"/>
      <c r="S784" s="291"/>
      <c r="T784" s="291"/>
      <c r="U784" s="291"/>
      <c r="V784" s="291"/>
      <c r="W784" s="291"/>
      <c r="X784" s="291"/>
      <c r="Y784" s="422"/>
      <c r="Z784" s="423"/>
      <c r="AA784" s="423"/>
      <c r="AB784" s="423"/>
      <c r="AC784" s="423"/>
      <c r="AD784" s="423"/>
      <c r="AE784" s="423"/>
      <c r="AF784" s="423"/>
      <c r="AG784" s="423"/>
      <c r="AH784" s="423"/>
      <c r="AI784" s="423"/>
      <c r="AJ784" s="423"/>
      <c r="AK784" s="423"/>
      <c r="AL784" s="423"/>
      <c r="AM784" s="297"/>
    </row>
    <row r="785" spans="1:39" ht="15.5" hidden="1" outlineLevel="1">
      <c r="A785" s="528"/>
      <c r="B785" s="319" t="s">
        <v>497</v>
      </c>
      <c r="C785" s="289"/>
      <c r="D785" s="289"/>
      <c r="E785" s="289"/>
      <c r="F785" s="289"/>
      <c r="G785" s="289"/>
      <c r="H785" s="289"/>
      <c r="I785" s="289"/>
      <c r="J785" s="289"/>
      <c r="K785" s="289"/>
      <c r="L785" s="289"/>
      <c r="M785" s="289"/>
      <c r="N785" s="290"/>
      <c r="O785" s="289"/>
      <c r="P785" s="289"/>
      <c r="Q785" s="289"/>
      <c r="R785" s="289"/>
      <c r="S785" s="289"/>
      <c r="T785" s="289"/>
      <c r="U785" s="289"/>
      <c r="V785" s="289"/>
      <c r="W785" s="289"/>
      <c r="X785" s="289"/>
      <c r="Y785" s="414"/>
      <c r="Z785" s="414"/>
      <c r="AA785" s="414"/>
      <c r="AB785" s="414"/>
      <c r="AC785" s="414"/>
      <c r="AD785" s="414"/>
      <c r="AE785" s="414"/>
      <c r="AF785" s="414"/>
      <c r="AG785" s="414"/>
      <c r="AH785" s="414"/>
      <c r="AI785" s="414"/>
      <c r="AJ785" s="414"/>
      <c r="AK785" s="414"/>
      <c r="AL785" s="414"/>
      <c r="AM785" s="292"/>
    </row>
    <row r="786" spans="1:39" ht="15.5" hidden="1" outlineLevel="1">
      <c r="A786" s="528">
        <v>6</v>
      </c>
      <c r="B786" s="428" t="s">
        <v>99</v>
      </c>
      <c r="C786" s="291" t="s">
        <v>25</v>
      </c>
      <c r="D786" s="295"/>
      <c r="E786" s="295"/>
      <c r="F786" s="295"/>
      <c r="G786" s="295"/>
      <c r="H786" s="295"/>
      <c r="I786" s="295"/>
      <c r="J786" s="295"/>
      <c r="K786" s="295"/>
      <c r="L786" s="295"/>
      <c r="M786" s="295"/>
      <c r="N786" s="295">
        <v>12</v>
      </c>
      <c r="O786" s="295"/>
      <c r="P786" s="295"/>
      <c r="Q786" s="295"/>
      <c r="R786" s="295"/>
      <c r="S786" s="295"/>
      <c r="T786" s="295"/>
      <c r="U786" s="295"/>
      <c r="V786" s="295"/>
      <c r="W786" s="295"/>
      <c r="X786" s="295"/>
      <c r="Y786" s="415"/>
      <c r="Z786" s="415"/>
      <c r="AA786" s="415"/>
      <c r="AB786" s="415"/>
      <c r="AC786" s="415"/>
      <c r="AD786" s="415"/>
      <c r="AE786" s="415"/>
      <c r="AF786" s="415"/>
      <c r="AG786" s="415"/>
      <c r="AH786" s="415"/>
      <c r="AI786" s="415"/>
      <c r="AJ786" s="415"/>
      <c r="AK786" s="415"/>
      <c r="AL786" s="415"/>
      <c r="AM786" s="296">
        <f>SUM(Y786:AL786)</f>
        <v>0</v>
      </c>
    </row>
    <row r="787" spans="1:39" ht="15.5" hidden="1" outlineLevel="1">
      <c r="A787" s="528"/>
      <c r="B787" s="294" t="s">
        <v>342</v>
      </c>
      <c r="C787" s="291" t="s">
        <v>163</v>
      </c>
      <c r="D787" s="295"/>
      <c r="E787" s="295"/>
      <c r="F787" s="295"/>
      <c r="G787" s="295"/>
      <c r="H787" s="295"/>
      <c r="I787" s="295"/>
      <c r="J787" s="295"/>
      <c r="K787" s="295"/>
      <c r="L787" s="295"/>
      <c r="M787" s="295"/>
      <c r="N787" s="295">
        <f>N786</f>
        <v>12</v>
      </c>
      <c r="O787" s="295"/>
      <c r="P787" s="295"/>
      <c r="Q787" s="295"/>
      <c r="R787" s="295"/>
      <c r="S787" s="295"/>
      <c r="T787" s="295"/>
      <c r="U787" s="295"/>
      <c r="V787" s="295"/>
      <c r="W787" s="295"/>
      <c r="X787" s="295"/>
      <c r="Y787" s="411">
        <f>Y786</f>
        <v>0</v>
      </c>
      <c r="Z787" s="411">
        <f t="shared" ref="Z787" si="1896">Z786</f>
        <v>0</v>
      </c>
      <c r="AA787" s="411">
        <f t="shared" ref="AA787" si="1897">AA786</f>
        <v>0</v>
      </c>
      <c r="AB787" s="411">
        <f t="shared" ref="AB787" si="1898">AB786</f>
        <v>0</v>
      </c>
      <c r="AC787" s="411">
        <f t="shared" ref="AC787" si="1899">AC786</f>
        <v>0</v>
      </c>
      <c r="AD787" s="411">
        <f t="shared" ref="AD787" si="1900">AD786</f>
        <v>0</v>
      </c>
      <c r="AE787" s="411">
        <f t="shared" ref="AE787" si="1901">AE786</f>
        <v>0</v>
      </c>
      <c r="AF787" s="411">
        <f t="shared" ref="AF787" si="1902">AF786</f>
        <v>0</v>
      </c>
      <c r="AG787" s="411">
        <f t="shared" ref="AG787" si="1903">AG786</f>
        <v>0</v>
      </c>
      <c r="AH787" s="411">
        <f t="shared" ref="AH787" si="1904">AH786</f>
        <v>0</v>
      </c>
      <c r="AI787" s="411">
        <f t="shared" ref="AI787" si="1905">AI786</f>
        <v>0</v>
      </c>
      <c r="AJ787" s="411">
        <f t="shared" ref="AJ787" si="1906">AJ786</f>
        <v>0</v>
      </c>
      <c r="AK787" s="411">
        <f t="shared" ref="AK787" si="1907">AK786</f>
        <v>0</v>
      </c>
      <c r="AL787" s="411">
        <f t="shared" ref="AL787" si="1908">AL786</f>
        <v>0</v>
      </c>
      <c r="AM787" s="311"/>
    </row>
    <row r="788" spans="1:39" ht="15.5" hidden="1" outlineLevel="1">
      <c r="A788" s="528"/>
      <c r="B788" s="310"/>
      <c r="C788" s="312"/>
      <c r="D788" s="291"/>
      <c r="E788" s="291"/>
      <c r="F788" s="291"/>
      <c r="G788" s="291"/>
      <c r="H788" s="291"/>
      <c r="I788" s="291"/>
      <c r="J788" s="291"/>
      <c r="K788" s="291"/>
      <c r="L788" s="291"/>
      <c r="M788" s="291"/>
      <c r="N788" s="291"/>
      <c r="O788" s="291"/>
      <c r="P788" s="291"/>
      <c r="Q788" s="291"/>
      <c r="R788" s="291"/>
      <c r="S788" s="291"/>
      <c r="T788" s="291"/>
      <c r="U788" s="291"/>
      <c r="V788" s="291"/>
      <c r="W788" s="291"/>
      <c r="X788" s="291"/>
      <c r="Y788" s="416"/>
      <c r="Z788" s="416"/>
      <c r="AA788" s="416"/>
      <c r="AB788" s="416"/>
      <c r="AC788" s="416"/>
      <c r="AD788" s="416"/>
      <c r="AE788" s="416"/>
      <c r="AF788" s="416"/>
      <c r="AG788" s="416"/>
      <c r="AH788" s="416"/>
      <c r="AI788" s="416"/>
      <c r="AJ788" s="416"/>
      <c r="AK788" s="416"/>
      <c r="AL788" s="416"/>
      <c r="AM788" s="313"/>
    </row>
    <row r="789" spans="1:39" ht="31" hidden="1" outlineLevel="1">
      <c r="A789" s="528">
        <v>7</v>
      </c>
      <c r="B789" s="428" t="s">
        <v>100</v>
      </c>
      <c r="C789" s="291" t="s">
        <v>25</v>
      </c>
      <c r="D789" s="295"/>
      <c r="E789" s="295"/>
      <c r="F789" s="295"/>
      <c r="G789" s="295"/>
      <c r="H789" s="295"/>
      <c r="I789" s="295"/>
      <c r="J789" s="295"/>
      <c r="K789" s="295"/>
      <c r="L789" s="295"/>
      <c r="M789" s="295"/>
      <c r="N789" s="295">
        <v>12</v>
      </c>
      <c r="O789" s="295"/>
      <c r="P789" s="295"/>
      <c r="Q789" s="295"/>
      <c r="R789" s="295"/>
      <c r="S789" s="295"/>
      <c r="T789" s="295"/>
      <c r="U789" s="295"/>
      <c r="V789" s="295"/>
      <c r="W789" s="295"/>
      <c r="X789" s="295"/>
      <c r="Y789" s="415"/>
      <c r="Z789" s="415"/>
      <c r="AA789" s="415"/>
      <c r="AB789" s="415"/>
      <c r="AC789" s="415"/>
      <c r="AD789" s="415"/>
      <c r="AE789" s="415"/>
      <c r="AF789" s="415"/>
      <c r="AG789" s="415"/>
      <c r="AH789" s="415"/>
      <c r="AI789" s="415"/>
      <c r="AJ789" s="415"/>
      <c r="AK789" s="415"/>
      <c r="AL789" s="415"/>
      <c r="AM789" s="296">
        <f>SUM(Y789:AL789)</f>
        <v>0</v>
      </c>
    </row>
    <row r="790" spans="1:39" ht="15.5" hidden="1" outlineLevel="1">
      <c r="A790" s="528"/>
      <c r="B790" s="294" t="s">
        <v>342</v>
      </c>
      <c r="C790" s="291" t="s">
        <v>163</v>
      </c>
      <c r="D790" s="295"/>
      <c r="E790" s="295"/>
      <c r="F790" s="295"/>
      <c r="G790" s="295"/>
      <c r="H790" s="295"/>
      <c r="I790" s="295"/>
      <c r="J790" s="295"/>
      <c r="K790" s="295"/>
      <c r="L790" s="295"/>
      <c r="M790" s="295"/>
      <c r="N790" s="295">
        <f>N789</f>
        <v>12</v>
      </c>
      <c r="O790" s="295"/>
      <c r="P790" s="295"/>
      <c r="Q790" s="295"/>
      <c r="R790" s="295"/>
      <c r="S790" s="295"/>
      <c r="T790" s="295"/>
      <c r="U790" s="295"/>
      <c r="V790" s="295"/>
      <c r="W790" s="295"/>
      <c r="X790" s="295"/>
      <c r="Y790" s="411">
        <f>Y789</f>
        <v>0</v>
      </c>
      <c r="Z790" s="411">
        <f t="shared" ref="Z790" si="1909">Z789</f>
        <v>0</v>
      </c>
      <c r="AA790" s="411">
        <f t="shared" ref="AA790" si="1910">AA789</f>
        <v>0</v>
      </c>
      <c r="AB790" s="411">
        <f t="shared" ref="AB790" si="1911">AB789</f>
        <v>0</v>
      </c>
      <c r="AC790" s="411">
        <f t="shared" ref="AC790" si="1912">AC789</f>
        <v>0</v>
      </c>
      <c r="AD790" s="411">
        <f t="shared" ref="AD790" si="1913">AD789</f>
        <v>0</v>
      </c>
      <c r="AE790" s="411">
        <f t="shared" ref="AE790" si="1914">AE789</f>
        <v>0</v>
      </c>
      <c r="AF790" s="411">
        <f t="shared" ref="AF790" si="1915">AF789</f>
        <v>0</v>
      </c>
      <c r="AG790" s="411">
        <f t="shared" ref="AG790" si="1916">AG789</f>
        <v>0</v>
      </c>
      <c r="AH790" s="411">
        <f t="shared" ref="AH790" si="1917">AH789</f>
        <v>0</v>
      </c>
      <c r="AI790" s="411">
        <f t="shared" ref="AI790" si="1918">AI789</f>
        <v>0</v>
      </c>
      <c r="AJ790" s="411">
        <f t="shared" ref="AJ790" si="1919">AJ789</f>
        <v>0</v>
      </c>
      <c r="AK790" s="411">
        <f t="shared" ref="AK790" si="1920">AK789</f>
        <v>0</v>
      </c>
      <c r="AL790" s="411">
        <f t="shared" ref="AL790" si="1921">AL789</f>
        <v>0</v>
      </c>
      <c r="AM790" s="311"/>
    </row>
    <row r="791" spans="1:39" ht="15.5" hidden="1" outlineLevel="1">
      <c r="A791" s="528"/>
      <c r="B791" s="314"/>
      <c r="C791" s="312"/>
      <c r="D791" s="291"/>
      <c r="E791" s="291"/>
      <c r="F791" s="291"/>
      <c r="G791" s="291"/>
      <c r="H791" s="291"/>
      <c r="I791" s="291"/>
      <c r="J791" s="291"/>
      <c r="K791" s="291"/>
      <c r="L791" s="291"/>
      <c r="M791" s="291"/>
      <c r="N791" s="291"/>
      <c r="O791" s="291"/>
      <c r="P791" s="291"/>
      <c r="Q791" s="291"/>
      <c r="R791" s="291"/>
      <c r="S791" s="291"/>
      <c r="T791" s="291"/>
      <c r="U791" s="291"/>
      <c r="V791" s="291"/>
      <c r="W791" s="291"/>
      <c r="X791" s="291"/>
      <c r="Y791" s="416"/>
      <c r="Z791" s="417"/>
      <c r="AA791" s="416"/>
      <c r="AB791" s="416"/>
      <c r="AC791" s="416"/>
      <c r="AD791" s="416"/>
      <c r="AE791" s="416"/>
      <c r="AF791" s="416"/>
      <c r="AG791" s="416"/>
      <c r="AH791" s="416"/>
      <c r="AI791" s="416"/>
      <c r="AJ791" s="416"/>
      <c r="AK791" s="416"/>
      <c r="AL791" s="416"/>
      <c r="AM791" s="313"/>
    </row>
    <row r="792" spans="1:39" ht="31" hidden="1" outlineLevel="1">
      <c r="A792" s="528">
        <v>8</v>
      </c>
      <c r="B792" s="428" t="s">
        <v>101</v>
      </c>
      <c r="C792" s="291" t="s">
        <v>25</v>
      </c>
      <c r="D792" s="295"/>
      <c r="E792" s="295"/>
      <c r="F792" s="295"/>
      <c r="G792" s="295"/>
      <c r="H792" s="295"/>
      <c r="I792" s="295"/>
      <c r="J792" s="295"/>
      <c r="K792" s="295"/>
      <c r="L792" s="295"/>
      <c r="M792" s="295"/>
      <c r="N792" s="295">
        <v>12</v>
      </c>
      <c r="O792" s="295"/>
      <c r="P792" s="295"/>
      <c r="Q792" s="295"/>
      <c r="R792" s="295"/>
      <c r="S792" s="295"/>
      <c r="T792" s="295"/>
      <c r="U792" s="295"/>
      <c r="V792" s="295"/>
      <c r="W792" s="295"/>
      <c r="X792" s="295"/>
      <c r="Y792" s="415"/>
      <c r="Z792" s="415"/>
      <c r="AA792" s="415"/>
      <c r="AB792" s="415"/>
      <c r="AC792" s="415"/>
      <c r="AD792" s="415"/>
      <c r="AE792" s="415"/>
      <c r="AF792" s="415"/>
      <c r="AG792" s="415"/>
      <c r="AH792" s="415"/>
      <c r="AI792" s="415"/>
      <c r="AJ792" s="415"/>
      <c r="AK792" s="415"/>
      <c r="AL792" s="415"/>
      <c r="AM792" s="296">
        <f>SUM(Y792:AL792)</f>
        <v>0</v>
      </c>
    </row>
    <row r="793" spans="1:39" ht="15.5" hidden="1" outlineLevel="1">
      <c r="A793" s="528"/>
      <c r="B793" s="294" t="s">
        <v>342</v>
      </c>
      <c r="C793" s="291" t="s">
        <v>163</v>
      </c>
      <c r="D793" s="295"/>
      <c r="E793" s="295"/>
      <c r="F793" s="295"/>
      <c r="G793" s="295"/>
      <c r="H793" s="295"/>
      <c r="I793" s="295"/>
      <c r="J793" s="295"/>
      <c r="K793" s="295"/>
      <c r="L793" s="295"/>
      <c r="M793" s="295"/>
      <c r="N793" s="295">
        <f>N792</f>
        <v>12</v>
      </c>
      <c r="O793" s="295"/>
      <c r="P793" s="295"/>
      <c r="Q793" s="295"/>
      <c r="R793" s="295"/>
      <c r="S793" s="295"/>
      <c r="T793" s="295"/>
      <c r="U793" s="295"/>
      <c r="V793" s="295"/>
      <c r="W793" s="295"/>
      <c r="X793" s="295"/>
      <c r="Y793" s="411">
        <f>Y792</f>
        <v>0</v>
      </c>
      <c r="Z793" s="411">
        <f t="shared" ref="Z793" si="1922">Z792</f>
        <v>0</v>
      </c>
      <c r="AA793" s="411">
        <f t="shared" ref="AA793" si="1923">AA792</f>
        <v>0</v>
      </c>
      <c r="AB793" s="411">
        <f t="shared" ref="AB793" si="1924">AB792</f>
        <v>0</v>
      </c>
      <c r="AC793" s="411">
        <f t="shared" ref="AC793" si="1925">AC792</f>
        <v>0</v>
      </c>
      <c r="AD793" s="411">
        <f t="shared" ref="AD793" si="1926">AD792</f>
        <v>0</v>
      </c>
      <c r="AE793" s="411">
        <f t="shared" ref="AE793" si="1927">AE792</f>
        <v>0</v>
      </c>
      <c r="AF793" s="411">
        <f t="shared" ref="AF793" si="1928">AF792</f>
        <v>0</v>
      </c>
      <c r="AG793" s="411">
        <f t="shared" ref="AG793" si="1929">AG792</f>
        <v>0</v>
      </c>
      <c r="AH793" s="411">
        <f t="shared" ref="AH793" si="1930">AH792</f>
        <v>0</v>
      </c>
      <c r="AI793" s="411">
        <f t="shared" ref="AI793" si="1931">AI792</f>
        <v>0</v>
      </c>
      <c r="AJ793" s="411">
        <f t="shared" ref="AJ793" si="1932">AJ792</f>
        <v>0</v>
      </c>
      <c r="AK793" s="411">
        <f t="shared" ref="AK793" si="1933">AK792</f>
        <v>0</v>
      </c>
      <c r="AL793" s="411">
        <f t="shared" ref="AL793" si="1934">AL792</f>
        <v>0</v>
      </c>
      <c r="AM793" s="311"/>
    </row>
    <row r="794" spans="1:39" ht="15.5" hidden="1" outlineLevel="1">
      <c r="A794" s="528"/>
      <c r="B794" s="314"/>
      <c r="C794" s="312"/>
      <c r="D794" s="316"/>
      <c r="E794" s="316"/>
      <c r="F794" s="316"/>
      <c r="G794" s="316"/>
      <c r="H794" s="316"/>
      <c r="I794" s="316"/>
      <c r="J794" s="316"/>
      <c r="K794" s="316"/>
      <c r="L794" s="316"/>
      <c r="M794" s="316"/>
      <c r="N794" s="291"/>
      <c r="O794" s="316"/>
      <c r="P794" s="316"/>
      <c r="Q794" s="316"/>
      <c r="R794" s="316"/>
      <c r="S794" s="316"/>
      <c r="T794" s="316"/>
      <c r="U794" s="316"/>
      <c r="V794" s="316"/>
      <c r="W794" s="316"/>
      <c r="X794" s="316"/>
      <c r="Y794" s="416"/>
      <c r="Z794" s="417"/>
      <c r="AA794" s="416"/>
      <c r="AB794" s="416"/>
      <c r="AC794" s="416"/>
      <c r="AD794" s="416"/>
      <c r="AE794" s="416"/>
      <c r="AF794" s="416"/>
      <c r="AG794" s="416"/>
      <c r="AH794" s="416"/>
      <c r="AI794" s="416"/>
      <c r="AJ794" s="416"/>
      <c r="AK794" s="416"/>
      <c r="AL794" s="416"/>
      <c r="AM794" s="313"/>
    </row>
    <row r="795" spans="1:39" ht="31" hidden="1" outlineLevel="1">
      <c r="A795" s="528">
        <v>9</v>
      </c>
      <c r="B795" s="428" t="s">
        <v>102</v>
      </c>
      <c r="C795" s="291" t="s">
        <v>25</v>
      </c>
      <c r="D795" s="295"/>
      <c r="E795" s="295"/>
      <c r="F795" s="295"/>
      <c r="G795" s="295"/>
      <c r="H795" s="295"/>
      <c r="I795" s="295"/>
      <c r="J795" s="295"/>
      <c r="K795" s="295"/>
      <c r="L795" s="295"/>
      <c r="M795" s="295"/>
      <c r="N795" s="295">
        <v>12</v>
      </c>
      <c r="O795" s="295"/>
      <c r="P795" s="295"/>
      <c r="Q795" s="295"/>
      <c r="R795" s="295"/>
      <c r="S795" s="295"/>
      <c r="T795" s="295"/>
      <c r="U795" s="295"/>
      <c r="V795" s="295"/>
      <c r="W795" s="295"/>
      <c r="X795" s="295"/>
      <c r="Y795" s="415"/>
      <c r="Z795" s="415"/>
      <c r="AA795" s="415"/>
      <c r="AB795" s="415"/>
      <c r="AC795" s="415"/>
      <c r="AD795" s="415"/>
      <c r="AE795" s="415"/>
      <c r="AF795" s="415"/>
      <c r="AG795" s="415"/>
      <c r="AH795" s="415"/>
      <c r="AI795" s="415"/>
      <c r="AJ795" s="415"/>
      <c r="AK795" s="415"/>
      <c r="AL795" s="415"/>
      <c r="AM795" s="296">
        <f>SUM(Y795:AL795)</f>
        <v>0</v>
      </c>
    </row>
    <row r="796" spans="1:39" ht="15.5" hidden="1" outlineLevel="1">
      <c r="A796" s="528"/>
      <c r="B796" s="294" t="s">
        <v>342</v>
      </c>
      <c r="C796" s="291" t="s">
        <v>163</v>
      </c>
      <c r="D796" s="295"/>
      <c r="E796" s="295"/>
      <c r="F796" s="295"/>
      <c r="G796" s="295"/>
      <c r="H796" s="295"/>
      <c r="I796" s="295"/>
      <c r="J796" s="295"/>
      <c r="K796" s="295"/>
      <c r="L796" s="295"/>
      <c r="M796" s="295"/>
      <c r="N796" s="295">
        <f>N795</f>
        <v>12</v>
      </c>
      <c r="O796" s="295"/>
      <c r="P796" s="295"/>
      <c r="Q796" s="295"/>
      <c r="R796" s="295"/>
      <c r="S796" s="295"/>
      <c r="T796" s="295"/>
      <c r="U796" s="295"/>
      <c r="V796" s="295"/>
      <c r="W796" s="295"/>
      <c r="X796" s="295"/>
      <c r="Y796" s="411">
        <f>Y795</f>
        <v>0</v>
      </c>
      <c r="Z796" s="411">
        <f t="shared" ref="Z796" si="1935">Z795</f>
        <v>0</v>
      </c>
      <c r="AA796" s="411">
        <f t="shared" ref="AA796" si="1936">AA795</f>
        <v>0</v>
      </c>
      <c r="AB796" s="411">
        <f t="shared" ref="AB796" si="1937">AB795</f>
        <v>0</v>
      </c>
      <c r="AC796" s="411">
        <f t="shared" ref="AC796" si="1938">AC795</f>
        <v>0</v>
      </c>
      <c r="AD796" s="411">
        <f t="shared" ref="AD796" si="1939">AD795</f>
        <v>0</v>
      </c>
      <c r="AE796" s="411">
        <f t="shared" ref="AE796" si="1940">AE795</f>
        <v>0</v>
      </c>
      <c r="AF796" s="411">
        <f t="shared" ref="AF796" si="1941">AF795</f>
        <v>0</v>
      </c>
      <c r="AG796" s="411">
        <f t="shared" ref="AG796" si="1942">AG795</f>
        <v>0</v>
      </c>
      <c r="AH796" s="411">
        <f t="shared" ref="AH796" si="1943">AH795</f>
        <v>0</v>
      </c>
      <c r="AI796" s="411">
        <f t="shared" ref="AI796" si="1944">AI795</f>
        <v>0</v>
      </c>
      <c r="AJ796" s="411">
        <f t="shared" ref="AJ796" si="1945">AJ795</f>
        <v>0</v>
      </c>
      <c r="AK796" s="411">
        <f t="shared" ref="AK796" si="1946">AK795</f>
        <v>0</v>
      </c>
      <c r="AL796" s="411">
        <f t="shared" ref="AL796" si="1947">AL795</f>
        <v>0</v>
      </c>
      <c r="AM796" s="311"/>
    </row>
    <row r="797" spans="1:39" ht="15.5" hidden="1" outlineLevel="1">
      <c r="A797" s="528"/>
      <c r="B797" s="314"/>
      <c r="C797" s="312"/>
      <c r="D797" s="316"/>
      <c r="E797" s="316"/>
      <c r="F797" s="316"/>
      <c r="G797" s="316"/>
      <c r="H797" s="316"/>
      <c r="I797" s="316"/>
      <c r="J797" s="316"/>
      <c r="K797" s="316"/>
      <c r="L797" s="316"/>
      <c r="M797" s="316"/>
      <c r="N797" s="291"/>
      <c r="O797" s="316"/>
      <c r="P797" s="316"/>
      <c r="Q797" s="316"/>
      <c r="R797" s="316"/>
      <c r="S797" s="316"/>
      <c r="T797" s="316"/>
      <c r="U797" s="316"/>
      <c r="V797" s="316"/>
      <c r="W797" s="316"/>
      <c r="X797" s="316"/>
      <c r="Y797" s="416"/>
      <c r="Z797" s="416"/>
      <c r="AA797" s="416"/>
      <c r="AB797" s="416"/>
      <c r="AC797" s="416"/>
      <c r="AD797" s="416"/>
      <c r="AE797" s="416"/>
      <c r="AF797" s="416"/>
      <c r="AG797" s="416"/>
      <c r="AH797" s="416"/>
      <c r="AI797" s="416"/>
      <c r="AJ797" s="416"/>
      <c r="AK797" s="416"/>
      <c r="AL797" s="416"/>
      <c r="AM797" s="313"/>
    </row>
    <row r="798" spans="1:39" ht="31" hidden="1" outlineLevel="1">
      <c r="A798" s="528">
        <v>10</v>
      </c>
      <c r="B798" s="428" t="s">
        <v>103</v>
      </c>
      <c r="C798" s="291" t="s">
        <v>25</v>
      </c>
      <c r="D798" s="295"/>
      <c r="E798" s="295"/>
      <c r="F798" s="295"/>
      <c r="G798" s="295"/>
      <c r="H798" s="295"/>
      <c r="I798" s="295"/>
      <c r="J798" s="295"/>
      <c r="K798" s="295"/>
      <c r="L798" s="295"/>
      <c r="M798" s="295"/>
      <c r="N798" s="295">
        <v>3</v>
      </c>
      <c r="O798" s="295"/>
      <c r="P798" s="295"/>
      <c r="Q798" s="295"/>
      <c r="R798" s="295"/>
      <c r="S798" s="295"/>
      <c r="T798" s="295"/>
      <c r="U798" s="295"/>
      <c r="V798" s="295"/>
      <c r="W798" s="295"/>
      <c r="X798" s="295"/>
      <c r="Y798" s="415"/>
      <c r="Z798" s="415"/>
      <c r="AA798" s="415"/>
      <c r="AB798" s="415"/>
      <c r="AC798" s="415"/>
      <c r="AD798" s="415"/>
      <c r="AE798" s="415"/>
      <c r="AF798" s="415"/>
      <c r="AG798" s="415"/>
      <c r="AH798" s="415"/>
      <c r="AI798" s="415"/>
      <c r="AJ798" s="415"/>
      <c r="AK798" s="415"/>
      <c r="AL798" s="415"/>
      <c r="AM798" s="296">
        <f>SUM(Y798:AL798)</f>
        <v>0</v>
      </c>
    </row>
    <row r="799" spans="1:39" ht="15.5" hidden="1" outlineLevel="1">
      <c r="A799" s="528"/>
      <c r="B799" s="294" t="s">
        <v>342</v>
      </c>
      <c r="C799" s="291" t="s">
        <v>163</v>
      </c>
      <c r="D799" s="295"/>
      <c r="E799" s="295"/>
      <c r="F799" s="295"/>
      <c r="G799" s="295"/>
      <c r="H799" s="295"/>
      <c r="I799" s="295"/>
      <c r="J799" s="295"/>
      <c r="K799" s="295"/>
      <c r="L799" s="295"/>
      <c r="M799" s="295"/>
      <c r="N799" s="295">
        <f>N798</f>
        <v>3</v>
      </c>
      <c r="O799" s="295"/>
      <c r="P799" s="295"/>
      <c r="Q799" s="295"/>
      <c r="R799" s="295"/>
      <c r="S799" s="295"/>
      <c r="T799" s="295"/>
      <c r="U799" s="295"/>
      <c r="V799" s="295"/>
      <c r="W799" s="295"/>
      <c r="X799" s="295"/>
      <c r="Y799" s="411">
        <f>Y798</f>
        <v>0</v>
      </c>
      <c r="Z799" s="411">
        <f t="shared" ref="Z799" si="1948">Z798</f>
        <v>0</v>
      </c>
      <c r="AA799" s="411">
        <f t="shared" ref="AA799" si="1949">AA798</f>
        <v>0</v>
      </c>
      <c r="AB799" s="411">
        <f t="shared" ref="AB799" si="1950">AB798</f>
        <v>0</v>
      </c>
      <c r="AC799" s="411">
        <f t="shared" ref="AC799" si="1951">AC798</f>
        <v>0</v>
      </c>
      <c r="AD799" s="411">
        <f t="shared" ref="AD799" si="1952">AD798</f>
        <v>0</v>
      </c>
      <c r="AE799" s="411">
        <f t="shared" ref="AE799" si="1953">AE798</f>
        <v>0</v>
      </c>
      <c r="AF799" s="411">
        <f t="shared" ref="AF799" si="1954">AF798</f>
        <v>0</v>
      </c>
      <c r="AG799" s="411">
        <f t="shared" ref="AG799" si="1955">AG798</f>
        <v>0</v>
      </c>
      <c r="AH799" s="411">
        <f t="shared" ref="AH799" si="1956">AH798</f>
        <v>0</v>
      </c>
      <c r="AI799" s="411">
        <f t="shared" ref="AI799" si="1957">AI798</f>
        <v>0</v>
      </c>
      <c r="AJ799" s="411">
        <f t="shared" ref="AJ799" si="1958">AJ798</f>
        <v>0</v>
      </c>
      <c r="AK799" s="411">
        <f t="shared" ref="AK799" si="1959">AK798</f>
        <v>0</v>
      </c>
      <c r="AL799" s="411">
        <f t="shared" ref="AL799" si="1960">AL798</f>
        <v>0</v>
      </c>
      <c r="AM799" s="311"/>
    </row>
    <row r="800" spans="1:39" ht="15.5" hidden="1" outlineLevel="1">
      <c r="A800" s="528"/>
      <c r="B800" s="314"/>
      <c r="C800" s="312"/>
      <c r="D800" s="316"/>
      <c r="E800" s="316"/>
      <c r="F800" s="316"/>
      <c r="G800" s="316"/>
      <c r="H800" s="316"/>
      <c r="I800" s="316"/>
      <c r="J800" s="316"/>
      <c r="K800" s="316"/>
      <c r="L800" s="316"/>
      <c r="M800" s="316"/>
      <c r="N800" s="291"/>
      <c r="O800" s="316"/>
      <c r="P800" s="316"/>
      <c r="Q800" s="316"/>
      <c r="R800" s="316"/>
      <c r="S800" s="316"/>
      <c r="T800" s="316"/>
      <c r="U800" s="316"/>
      <c r="V800" s="316"/>
      <c r="W800" s="316"/>
      <c r="X800" s="316"/>
      <c r="Y800" s="416"/>
      <c r="Z800" s="417"/>
      <c r="AA800" s="416"/>
      <c r="AB800" s="416"/>
      <c r="AC800" s="416"/>
      <c r="AD800" s="416"/>
      <c r="AE800" s="416"/>
      <c r="AF800" s="416"/>
      <c r="AG800" s="416"/>
      <c r="AH800" s="416"/>
      <c r="AI800" s="416"/>
      <c r="AJ800" s="416"/>
      <c r="AK800" s="416"/>
      <c r="AL800" s="416"/>
      <c r="AM800" s="313"/>
    </row>
    <row r="801" spans="1:39" ht="15.5" hidden="1" outlineLevel="1">
      <c r="A801" s="528"/>
      <c r="B801" s="288" t="s">
        <v>10</v>
      </c>
      <c r="C801" s="289"/>
      <c r="D801" s="289"/>
      <c r="E801" s="289"/>
      <c r="F801" s="289"/>
      <c r="G801" s="289"/>
      <c r="H801" s="289"/>
      <c r="I801" s="289"/>
      <c r="J801" s="289"/>
      <c r="K801" s="289"/>
      <c r="L801" s="289"/>
      <c r="M801" s="289"/>
      <c r="N801" s="290"/>
      <c r="O801" s="289"/>
      <c r="P801" s="289"/>
      <c r="Q801" s="289"/>
      <c r="R801" s="289"/>
      <c r="S801" s="289"/>
      <c r="T801" s="289"/>
      <c r="U801" s="289"/>
      <c r="V801" s="289"/>
      <c r="W801" s="289"/>
      <c r="X801" s="289"/>
      <c r="Y801" s="414"/>
      <c r="Z801" s="414"/>
      <c r="AA801" s="414"/>
      <c r="AB801" s="414"/>
      <c r="AC801" s="414"/>
      <c r="AD801" s="414"/>
      <c r="AE801" s="414"/>
      <c r="AF801" s="414"/>
      <c r="AG801" s="414"/>
      <c r="AH801" s="414"/>
      <c r="AI801" s="414"/>
      <c r="AJ801" s="414"/>
      <c r="AK801" s="414"/>
      <c r="AL801" s="414"/>
      <c r="AM801" s="292"/>
    </row>
    <row r="802" spans="1:39" ht="31" hidden="1" outlineLevel="1">
      <c r="A802" s="528">
        <v>11</v>
      </c>
      <c r="B802" s="428" t="s">
        <v>104</v>
      </c>
      <c r="C802" s="291" t="s">
        <v>25</v>
      </c>
      <c r="D802" s="295"/>
      <c r="E802" s="295"/>
      <c r="F802" s="295"/>
      <c r="G802" s="295"/>
      <c r="H802" s="295"/>
      <c r="I802" s="295"/>
      <c r="J802" s="295"/>
      <c r="K802" s="295"/>
      <c r="L802" s="295"/>
      <c r="M802" s="295"/>
      <c r="N802" s="295">
        <v>12</v>
      </c>
      <c r="O802" s="295"/>
      <c r="P802" s="295"/>
      <c r="Q802" s="295"/>
      <c r="R802" s="295"/>
      <c r="S802" s="295"/>
      <c r="T802" s="295"/>
      <c r="U802" s="295"/>
      <c r="V802" s="295"/>
      <c r="W802" s="295"/>
      <c r="X802" s="295"/>
      <c r="Y802" s="426"/>
      <c r="Z802" s="415"/>
      <c r="AA802" s="415"/>
      <c r="AB802" s="415"/>
      <c r="AC802" s="415"/>
      <c r="AD802" s="415"/>
      <c r="AE802" s="415"/>
      <c r="AF802" s="415"/>
      <c r="AG802" s="415"/>
      <c r="AH802" s="415"/>
      <c r="AI802" s="415"/>
      <c r="AJ802" s="415"/>
      <c r="AK802" s="415"/>
      <c r="AL802" s="415"/>
      <c r="AM802" s="296">
        <f>SUM(Y802:AL802)</f>
        <v>0</v>
      </c>
    </row>
    <row r="803" spans="1:39" ht="15.5" hidden="1" outlineLevel="1">
      <c r="A803" s="528"/>
      <c r="B803" s="294" t="s">
        <v>342</v>
      </c>
      <c r="C803" s="291" t="s">
        <v>163</v>
      </c>
      <c r="D803" s="295"/>
      <c r="E803" s="295"/>
      <c r="F803" s="295"/>
      <c r="G803" s="295"/>
      <c r="H803" s="295"/>
      <c r="I803" s="295"/>
      <c r="J803" s="295"/>
      <c r="K803" s="295"/>
      <c r="L803" s="295"/>
      <c r="M803" s="295"/>
      <c r="N803" s="295">
        <f>N802</f>
        <v>12</v>
      </c>
      <c r="O803" s="295"/>
      <c r="P803" s="295"/>
      <c r="Q803" s="295"/>
      <c r="R803" s="295"/>
      <c r="S803" s="295"/>
      <c r="T803" s="295"/>
      <c r="U803" s="295"/>
      <c r="V803" s="295"/>
      <c r="W803" s="295"/>
      <c r="X803" s="295"/>
      <c r="Y803" s="411">
        <f>Y802</f>
        <v>0</v>
      </c>
      <c r="Z803" s="411">
        <f t="shared" ref="Z803" si="1961">Z802</f>
        <v>0</v>
      </c>
      <c r="AA803" s="411">
        <f t="shared" ref="AA803" si="1962">AA802</f>
        <v>0</v>
      </c>
      <c r="AB803" s="411">
        <f t="shared" ref="AB803" si="1963">AB802</f>
        <v>0</v>
      </c>
      <c r="AC803" s="411">
        <f t="shared" ref="AC803" si="1964">AC802</f>
        <v>0</v>
      </c>
      <c r="AD803" s="411">
        <f t="shared" ref="AD803" si="1965">AD802</f>
        <v>0</v>
      </c>
      <c r="AE803" s="411">
        <f t="shared" ref="AE803" si="1966">AE802</f>
        <v>0</v>
      </c>
      <c r="AF803" s="411">
        <f t="shared" ref="AF803" si="1967">AF802</f>
        <v>0</v>
      </c>
      <c r="AG803" s="411">
        <f t="shared" ref="AG803" si="1968">AG802</f>
        <v>0</v>
      </c>
      <c r="AH803" s="411">
        <f t="shared" ref="AH803" si="1969">AH802</f>
        <v>0</v>
      </c>
      <c r="AI803" s="411">
        <f t="shared" ref="AI803" si="1970">AI802</f>
        <v>0</v>
      </c>
      <c r="AJ803" s="411">
        <f t="shared" ref="AJ803" si="1971">AJ802</f>
        <v>0</v>
      </c>
      <c r="AK803" s="411">
        <f t="shared" ref="AK803" si="1972">AK802</f>
        <v>0</v>
      </c>
      <c r="AL803" s="411">
        <f t="shared" ref="AL803" si="1973">AL802</f>
        <v>0</v>
      </c>
      <c r="AM803" s="297"/>
    </row>
    <row r="804" spans="1:39" ht="15.5" hidden="1" outlineLevel="1">
      <c r="A804" s="528"/>
      <c r="B804" s="315"/>
      <c r="C804" s="305"/>
      <c r="D804" s="291"/>
      <c r="E804" s="291"/>
      <c r="F804" s="291"/>
      <c r="G804" s="291"/>
      <c r="H804" s="291"/>
      <c r="I804" s="291"/>
      <c r="J804" s="291"/>
      <c r="K804" s="291"/>
      <c r="L804" s="291"/>
      <c r="M804" s="291"/>
      <c r="N804" s="291"/>
      <c r="O804" s="291"/>
      <c r="P804" s="291"/>
      <c r="Q804" s="291"/>
      <c r="R804" s="291"/>
      <c r="S804" s="291"/>
      <c r="T804" s="291"/>
      <c r="U804" s="291"/>
      <c r="V804" s="291"/>
      <c r="W804" s="291"/>
      <c r="X804" s="291"/>
      <c r="Y804" s="412"/>
      <c r="Z804" s="421"/>
      <c r="AA804" s="421"/>
      <c r="AB804" s="421"/>
      <c r="AC804" s="421"/>
      <c r="AD804" s="421"/>
      <c r="AE804" s="421"/>
      <c r="AF804" s="421"/>
      <c r="AG804" s="421"/>
      <c r="AH804" s="421"/>
      <c r="AI804" s="421"/>
      <c r="AJ804" s="421"/>
      <c r="AK804" s="421"/>
      <c r="AL804" s="421"/>
      <c r="AM804" s="306"/>
    </row>
    <row r="805" spans="1:39" ht="31" hidden="1" outlineLevel="1">
      <c r="A805" s="528">
        <v>12</v>
      </c>
      <c r="B805" s="428" t="s">
        <v>105</v>
      </c>
      <c r="C805" s="291" t="s">
        <v>25</v>
      </c>
      <c r="D805" s="295"/>
      <c r="E805" s="295"/>
      <c r="F805" s="295"/>
      <c r="G805" s="295"/>
      <c r="H805" s="295"/>
      <c r="I805" s="295"/>
      <c r="J805" s="295"/>
      <c r="K805" s="295"/>
      <c r="L805" s="295"/>
      <c r="M805" s="295"/>
      <c r="N805" s="295">
        <v>12</v>
      </c>
      <c r="O805" s="295"/>
      <c r="P805" s="295"/>
      <c r="Q805" s="295"/>
      <c r="R805" s="295"/>
      <c r="S805" s="295"/>
      <c r="T805" s="295"/>
      <c r="U805" s="295"/>
      <c r="V805" s="295"/>
      <c r="W805" s="295"/>
      <c r="X805" s="295"/>
      <c r="Y805" s="410"/>
      <c r="Z805" s="415"/>
      <c r="AA805" s="415"/>
      <c r="AB805" s="415"/>
      <c r="AC805" s="415"/>
      <c r="AD805" s="415"/>
      <c r="AE805" s="415"/>
      <c r="AF805" s="415"/>
      <c r="AG805" s="415"/>
      <c r="AH805" s="415"/>
      <c r="AI805" s="415"/>
      <c r="AJ805" s="415"/>
      <c r="AK805" s="415"/>
      <c r="AL805" s="415"/>
      <c r="AM805" s="296">
        <f>SUM(Y805:AL805)</f>
        <v>0</v>
      </c>
    </row>
    <row r="806" spans="1:39" ht="15.5" hidden="1" outlineLevel="1">
      <c r="A806" s="528"/>
      <c r="B806" s="294" t="s">
        <v>342</v>
      </c>
      <c r="C806" s="291" t="s">
        <v>163</v>
      </c>
      <c r="D806" s="295"/>
      <c r="E806" s="295"/>
      <c r="F806" s="295"/>
      <c r="G806" s="295"/>
      <c r="H806" s="295"/>
      <c r="I806" s="295"/>
      <c r="J806" s="295"/>
      <c r="K806" s="295"/>
      <c r="L806" s="295"/>
      <c r="M806" s="295"/>
      <c r="N806" s="295">
        <f>N805</f>
        <v>12</v>
      </c>
      <c r="O806" s="295"/>
      <c r="P806" s="295"/>
      <c r="Q806" s="295"/>
      <c r="R806" s="295"/>
      <c r="S806" s="295"/>
      <c r="T806" s="295"/>
      <c r="U806" s="295"/>
      <c r="V806" s="295"/>
      <c r="W806" s="295"/>
      <c r="X806" s="295"/>
      <c r="Y806" s="411">
        <f>Y805</f>
        <v>0</v>
      </c>
      <c r="Z806" s="411">
        <f t="shared" ref="Z806" si="1974">Z805</f>
        <v>0</v>
      </c>
      <c r="AA806" s="411">
        <f t="shared" ref="AA806" si="1975">AA805</f>
        <v>0</v>
      </c>
      <c r="AB806" s="411">
        <f t="shared" ref="AB806" si="1976">AB805</f>
        <v>0</v>
      </c>
      <c r="AC806" s="411">
        <f t="shared" ref="AC806" si="1977">AC805</f>
        <v>0</v>
      </c>
      <c r="AD806" s="411">
        <f t="shared" ref="AD806" si="1978">AD805</f>
        <v>0</v>
      </c>
      <c r="AE806" s="411">
        <f t="shared" ref="AE806" si="1979">AE805</f>
        <v>0</v>
      </c>
      <c r="AF806" s="411">
        <f t="shared" ref="AF806" si="1980">AF805</f>
        <v>0</v>
      </c>
      <c r="AG806" s="411">
        <f t="shared" ref="AG806" si="1981">AG805</f>
        <v>0</v>
      </c>
      <c r="AH806" s="411">
        <f t="shared" ref="AH806" si="1982">AH805</f>
        <v>0</v>
      </c>
      <c r="AI806" s="411">
        <f t="shared" ref="AI806" si="1983">AI805</f>
        <v>0</v>
      </c>
      <c r="AJ806" s="411">
        <f t="shared" ref="AJ806" si="1984">AJ805</f>
        <v>0</v>
      </c>
      <c r="AK806" s="411">
        <f t="shared" ref="AK806" si="1985">AK805</f>
        <v>0</v>
      </c>
      <c r="AL806" s="411">
        <f t="shared" ref="AL806" si="1986">AL805</f>
        <v>0</v>
      </c>
      <c r="AM806" s="297"/>
    </row>
    <row r="807" spans="1:39" ht="15.5" hidden="1" outlineLevel="1">
      <c r="A807" s="528"/>
      <c r="B807" s="315"/>
      <c r="C807" s="305"/>
      <c r="D807" s="291"/>
      <c r="E807" s="291"/>
      <c r="F807" s="291"/>
      <c r="G807" s="291"/>
      <c r="H807" s="291"/>
      <c r="I807" s="291"/>
      <c r="J807" s="291"/>
      <c r="K807" s="291"/>
      <c r="L807" s="291"/>
      <c r="M807" s="291"/>
      <c r="N807" s="291"/>
      <c r="O807" s="291"/>
      <c r="P807" s="291"/>
      <c r="Q807" s="291"/>
      <c r="R807" s="291"/>
      <c r="S807" s="291"/>
      <c r="T807" s="291"/>
      <c r="U807" s="291"/>
      <c r="V807" s="291"/>
      <c r="W807" s="291"/>
      <c r="X807" s="291"/>
      <c r="Y807" s="422"/>
      <c r="Z807" s="422"/>
      <c r="AA807" s="412"/>
      <c r="AB807" s="412"/>
      <c r="AC807" s="412"/>
      <c r="AD807" s="412"/>
      <c r="AE807" s="412"/>
      <c r="AF807" s="412"/>
      <c r="AG807" s="412"/>
      <c r="AH807" s="412"/>
      <c r="AI807" s="412"/>
      <c r="AJ807" s="412"/>
      <c r="AK807" s="412"/>
      <c r="AL807" s="412"/>
      <c r="AM807" s="306"/>
    </row>
    <row r="808" spans="1:39" ht="31" hidden="1" outlineLevel="1">
      <c r="A808" s="528">
        <v>13</v>
      </c>
      <c r="B808" s="428" t="s">
        <v>106</v>
      </c>
      <c r="C808" s="291" t="s">
        <v>25</v>
      </c>
      <c r="D808" s="295"/>
      <c r="E808" s="295"/>
      <c r="F808" s="295"/>
      <c r="G808" s="295"/>
      <c r="H808" s="295"/>
      <c r="I808" s="295"/>
      <c r="J808" s="295"/>
      <c r="K808" s="295"/>
      <c r="L808" s="295"/>
      <c r="M808" s="295"/>
      <c r="N808" s="295">
        <v>12</v>
      </c>
      <c r="O808" s="295"/>
      <c r="P808" s="295"/>
      <c r="Q808" s="295"/>
      <c r="R808" s="295"/>
      <c r="S808" s="295"/>
      <c r="T808" s="295"/>
      <c r="U808" s="295"/>
      <c r="V808" s="295"/>
      <c r="W808" s="295"/>
      <c r="X808" s="295"/>
      <c r="Y808" s="410"/>
      <c r="Z808" s="415"/>
      <c r="AA808" s="415"/>
      <c r="AB808" s="415"/>
      <c r="AC808" s="415"/>
      <c r="AD808" s="415"/>
      <c r="AE808" s="415"/>
      <c r="AF808" s="415"/>
      <c r="AG808" s="415"/>
      <c r="AH808" s="415"/>
      <c r="AI808" s="415"/>
      <c r="AJ808" s="415"/>
      <c r="AK808" s="415"/>
      <c r="AL808" s="415"/>
      <c r="AM808" s="296">
        <f>SUM(Y808:AL808)</f>
        <v>0</v>
      </c>
    </row>
    <row r="809" spans="1:39" ht="15.5" hidden="1" outlineLevel="1">
      <c r="A809" s="528"/>
      <c r="B809" s="294" t="s">
        <v>342</v>
      </c>
      <c r="C809" s="291" t="s">
        <v>163</v>
      </c>
      <c r="D809" s="295"/>
      <c r="E809" s="295"/>
      <c r="F809" s="295"/>
      <c r="G809" s="295"/>
      <c r="H809" s="295"/>
      <c r="I809" s="295"/>
      <c r="J809" s="295"/>
      <c r="K809" s="295"/>
      <c r="L809" s="295"/>
      <c r="M809" s="295"/>
      <c r="N809" s="295">
        <f>N808</f>
        <v>12</v>
      </c>
      <c r="O809" s="295"/>
      <c r="P809" s="295"/>
      <c r="Q809" s="295"/>
      <c r="R809" s="295"/>
      <c r="S809" s="295"/>
      <c r="T809" s="295"/>
      <c r="U809" s="295"/>
      <c r="V809" s="295"/>
      <c r="W809" s="295"/>
      <c r="X809" s="295"/>
      <c r="Y809" s="411">
        <f>Y808</f>
        <v>0</v>
      </c>
      <c r="Z809" s="411">
        <f t="shared" ref="Z809" si="1987">Z808</f>
        <v>0</v>
      </c>
      <c r="AA809" s="411">
        <f t="shared" ref="AA809" si="1988">AA808</f>
        <v>0</v>
      </c>
      <c r="AB809" s="411">
        <f t="shared" ref="AB809" si="1989">AB808</f>
        <v>0</v>
      </c>
      <c r="AC809" s="411">
        <f t="shared" ref="AC809" si="1990">AC808</f>
        <v>0</v>
      </c>
      <c r="AD809" s="411">
        <f t="shared" ref="AD809" si="1991">AD808</f>
        <v>0</v>
      </c>
      <c r="AE809" s="411">
        <f t="shared" ref="AE809" si="1992">AE808</f>
        <v>0</v>
      </c>
      <c r="AF809" s="411">
        <f t="shared" ref="AF809" si="1993">AF808</f>
        <v>0</v>
      </c>
      <c r="AG809" s="411">
        <f t="shared" ref="AG809" si="1994">AG808</f>
        <v>0</v>
      </c>
      <c r="AH809" s="411">
        <f t="shared" ref="AH809" si="1995">AH808</f>
        <v>0</v>
      </c>
      <c r="AI809" s="411">
        <f t="shared" ref="AI809" si="1996">AI808</f>
        <v>0</v>
      </c>
      <c r="AJ809" s="411">
        <f t="shared" ref="AJ809" si="1997">AJ808</f>
        <v>0</v>
      </c>
      <c r="AK809" s="411">
        <f t="shared" ref="AK809" si="1998">AK808</f>
        <v>0</v>
      </c>
      <c r="AL809" s="411">
        <f t="shared" ref="AL809" si="1999">AL808</f>
        <v>0</v>
      </c>
      <c r="AM809" s="306"/>
    </row>
    <row r="810" spans="1:39" ht="15.5" hidden="1" outlineLevel="1">
      <c r="A810" s="528"/>
      <c r="B810" s="315"/>
      <c r="C810" s="305"/>
      <c r="D810" s="291"/>
      <c r="E810" s="291"/>
      <c r="F810" s="291"/>
      <c r="G810" s="291"/>
      <c r="H810" s="291"/>
      <c r="I810" s="291"/>
      <c r="J810" s="291"/>
      <c r="K810" s="291"/>
      <c r="L810" s="291"/>
      <c r="M810" s="291"/>
      <c r="N810" s="291"/>
      <c r="O810" s="291"/>
      <c r="P810" s="291"/>
      <c r="Q810" s="291"/>
      <c r="R810" s="291"/>
      <c r="S810" s="291"/>
      <c r="T810" s="291"/>
      <c r="U810" s="291"/>
      <c r="V810" s="291"/>
      <c r="W810" s="291"/>
      <c r="X810" s="291"/>
      <c r="Y810" s="412"/>
      <c r="Z810" s="412"/>
      <c r="AA810" s="412"/>
      <c r="AB810" s="412"/>
      <c r="AC810" s="412"/>
      <c r="AD810" s="412"/>
      <c r="AE810" s="412"/>
      <c r="AF810" s="412"/>
      <c r="AG810" s="412"/>
      <c r="AH810" s="412"/>
      <c r="AI810" s="412"/>
      <c r="AJ810" s="412"/>
      <c r="AK810" s="412"/>
      <c r="AL810" s="412"/>
      <c r="AM810" s="306"/>
    </row>
    <row r="811" spans="1:39" ht="15.5" hidden="1" outlineLevel="1">
      <c r="A811" s="528"/>
      <c r="B811" s="288" t="s">
        <v>107</v>
      </c>
      <c r="C811" s="289"/>
      <c r="D811" s="290"/>
      <c r="E811" s="290"/>
      <c r="F811" s="290"/>
      <c r="G811" s="290"/>
      <c r="H811" s="290"/>
      <c r="I811" s="290"/>
      <c r="J811" s="290"/>
      <c r="K811" s="290"/>
      <c r="L811" s="290"/>
      <c r="M811" s="290"/>
      <c r="N811" s="290"/>
      <c r="O811" s="290"/>
      <c r="P811" s="289"/>
      <c r="Q811" s="289"/>
      <c r="R811" s="289"/>
      <c r="S811" s="289"/>
      <c r="T811" s="289"/>
      <c r="U811" s="289"/>
      <c r="V811" s="289"/>
      <c r="W811" s="289"/>
      <c r="X811" s="289"/>
      <c r="Y811" s="414"/>
      <c r="Z811" s="414"/>
      <c r="AA811" s="414"/>
      <c r="AB811" s="414"/>
      <c r="AC811" s="414"/>
      <c r="AD811" s="414"/>
      <c r="AE811" s="414"/>
      <c r="AF811" s="414"/>
      <c r="AG811" s="414"/>
      <c r="AH811" s="414"/>
      <c r="AI811" s="414"/>
      <c r="AJ811" s="414"/>
      <c r="AK811" s="414"/>
      <c r="AL811" s="414"/>
      <c r="AM811" s="292"/>
    </row>
    <row r="812" spans="1:39" ht="15.5" hidden="1" outlineLevel="1">
      <c r="A812" s="528">
        <v>14</v>
      </c>
      <c r="B812" s="315" t="s">
        <v>108</v>
      </c>
      <c r="C812" s="291" t="s">
        <v>25</v>
      </c>
      <c r="D812" s="295"/>
      <c r="E812" s="295"/>
      <c r="F812" s="295"/>
      <c r="G812" s="295"/>
      <c r="H812" s="295"/>
      <c r="I812" s="295"/>
      <c r="J812" s="295"/>
      <c r="K812" s="295"/>
      <c r="L812" s="295"/>
      <c r="M812" s="295"/>
      <c r="N812" s="295">
        <v>12</v>
      </c>
      <c r="O812" s="295"/>
      <c r="P812" s="295"/>
      <c r="Q812" s="295"/>
      <c r="R812" s="295"/>
      <c r="S812" s="295"/>
      <c r="T812" s="295"/>
      <c r="U812" s="295"/>
      <c r="V812" s="295"/>
      <c r="W812" s="295"/>
      <c r="X812" s="295"/>
      <c r="Y812" s="415"/>
      <c r="Z812" s="415"/>
      <c r="AA812" s="415"/>
      <c r="AB812" s="415"/>
      <c r="AC812" s="415"/>
      <c r="AD812" s="415"/>
      <c r="AE812" s="415"/>
      <c r="AF812" s="410"/>
      <c r="AG812" s="410"/>
      <c r="AH812" s="410"/>
      <c r="AI812" s="410"/>
      <c r="AJ812" s="410"/>
      <c r="AK812" s="410"/>
      <c r="AL812" s="410"/>
      <c r="AM812" s="296">
        <f>SUM(Y812:AL812)</f>
        <v>0</v>
      </c>
    </row>
    <row r="813" spans="1:39" ht="15.5" hidden="1" outlineLevel="1">
      <c r="A813" s="528"/>
      <c r="B813" s="294" t="s">
        <v>342</v>
      </c>
      <c r="C813" s="291" t="s">
        <v>163</v>
      </c>
      <c r="D813" s="295"/>
      <c r="E813" s="295"/>
      <c r="F813" s="295"/>
      <c r="G813" s="295"/>
      <c r="H813" s="295"/>
      <c r="I813" s="295"/>
      <c r="J813" s="295"/>
      <c r="K813" s="295"/>
      <c r="L813" s="295"/>
      <c r="M813" s="295"/>
      <c r="N813" s="295">
        <f>N812</f>
        <v>12</v>
      </c>
      <c r="O813" s="295"/>
      <c r="P813" s="295"/>
      <c r="Q813" s="295"/>
      <c r="R813" s="295"/>
      <c r="S813" s="295"/>
      <c r="T813" s="295"/>
      <c r="U813" s="295"/>
      <c r="V813" s="295"/>
      <c r="W813" s="295"/>
      <c r="X813" s="295"/>
      <c r="Y813" s="411">
        <f>Y812</f>
        <v>0</v>
      </c>
      <c r="Z813" s="411">
        <f t="shared" ref="Z813" si="2000">Z812</f>
        <v>0</v>
      </c>
      <c r="AA813" s="411">
        <f t="shared" ref="AA813" si="2001">AA812</f>
        <v>0</v>
      </c>
      <c r="AB813" s="411">
        <f t="shared" ref="AB813" si="2002">AB812</f>
        <v>0</v>
      </c>
      <c r="AC813" s="411">
        <f t="shared" ref="AC813" si="2003">AC812</f>
        <v>0</v>
      </c>
      <c r="AD813" s="411">
        <f t="shared" ref="AD813" si="2004">AD812</f>
        <v>0</v>
      </c>
      <c r="AE813" s="411">
        <f t="shared" ref="AE813" si="2005">AE812</f>
        <v>0</v>
      </c>
      <c r="AF813" s="411">
        <f t="shared" ref="AF813" si="2006">AF812</f>
        <v>0</v>
      </c>
      <c r="AG813" s="411">
        <f t="shared" ref="AG813" si="2007">AG812</f>
        <v>0</v>
      </c>
      <c r="AH813" s="411">
        <f t="shared" ref="AH813" si="2008">AH812</f>
        <v>0</v>
      </c>
      <c r="AI813" s="411">
        <f t="shared" ref="AI813" si="2009">AI812</f>
        <v>0</v>
      </c>
      <c r="AJ813" s="411">
        <f t="shared" ref="AJ813" si="2010">AJ812</f>
        <v>0</v>
      </c>
      <c r="AK813" s="411">
        <f t="shared" ref="AK813" si="2011">AK812</f>
        <v>0</v>
      </c>
      <c r="AL813" s="411">
        <f t="shared" ref="AL813" si="2012">AL812</f>
        <v>0</v>
      </c>
      <c r="AM813" s="297"/>
    </row>
    <row r="814" spans="1:39" ht="15.5" hidden="1" outlineLevel="1">
      <c r="A814" s="528"/>
      <c r="B814" s="315"/>
      <c r="C814" s="305"/>
      <c r="D814" s="291"/>
      <c r="E814" s="291"/>
      <c r="F814" s="291"/>
      <c r="G814" s="291"/>
      <c r="H814" s="291"/>
      <c r="I814" s="291"/>
      <c r="J814" s="291"/>
      <c r="K814" s="291"/>
      <c r="L814" s="291"/>
      <c r="M814" s="291"/>
      <c r="N814" s="468"/>
      <c r="O814" s="291"/>
      <c r="P814" s="291"/>
      <c r="Q814" s="291"/>
      <c r="R814" s="291"/>
      <c r="S814" s="291"/>
      <c r="T814" s="291"/>
      <c r="U814" s="291"/>
      <c r="V814" s="291"/>
      <c r="W814" s="291"/>
      <c r="X814" s="291"/>
      <c r="Y814" s="412"/>
      <c r="Z814" s="412"/>
      <c r="AA814" s="412"/>
      <c r="AB814" s="412"/>
      <c r="AC814" s="412"/>
      <c r="AD814" s="412"/>
      <c r="AE814" s="412"/>
      <c r="AF814" s="412"/>
      <c r="AG814" s="412"/>
      <c r="AH814" s="412"/>
      <c r="AI814" s="412"/>
      <c r="AJ814" s="412"/>
      <c r="AK814" s="412"/>
      <c r="AL814" s="412"/>
      <c r="AM814" s="306"/>
    </row>
    <row r="815" spans="1:39" s="309" customFormat="1" ht="15.5" hidden="1" outlineLevel="1">
      <c r="A815" s="528"/>
      <c r="B815" s="288" t="s">
        <v>489</v>
      </c>
      <c r="C815" s="291"/>
      <c r="D815" s="291"/>
      <c r="E815" s="291"/>
      <c r="F815" s="291"/>
      <c r="G815" s="291"/>
      <c r="H815" s="291"/>
      <c r="I815" s="291"/>
      <c r="J815" s="291"/>
      <c r="K815" s="291"/>
      <c r="L815" s="291"/>
      <c r="M815" s="291"/>
      <c r="N815" s="291"/>
      <c r="O815" s="291"/>
      <c r="P815" s="291"/>
      <c r="Q815" s="291"/>
      <c r="R815" s="291"/>
      <c r="S815" s="291"/>
      <c r="T815" s="291"/>
      <c r="U815" s="291"/>
      <c r="V815" s="291"/>
      <c r="W815" s="291"/>
      <c r="X815" s="291"/>
      <c r="Y815" s="412"/>
      <c r="Z815" s="412"/>
      <c r="AA815" s="412"/>
      <c r="AB815" s="412"/>
      <c r="AC815" s="412"/>
      <c r="AD815" s="412"/>
      <c r="AE815" s="416"/>
      <c r="AF815" s="416"/>
      <c r="AG815" s="416"/>
      <c r="AH815" s="416"/>
      <c r="AI815" s="416"/>
      <c r="AJ815" s="416"/>
      <c r="AK815" s="416"/>
      <c r="AL815" s="416"/>
      <c r="AM815" s="513"/>
    </row>
    <row r="816" spans="1:39" ht="15.5" hidden="1" outlineLevel="1">
      <c r="A816" s="528">
        <v>15</v>
      </c>
      <c r="B816" s="294" t="s">
        <v>494</v>
      </c>
      <c r="C816" s="291" t="s">
        <v>25</v>
      </c>
      <c r="D816" s="295"/>
      <c r="E816" s="295"/>
      <c r="F816" s="295"/>
      <c r="G816" s="295"/>
      <c r="H816" s="295"/>
      <c r="I816" s="295"/>
      <c r="J816" s="295"/>
      <c r="K816" s="295"/>
      <c r="L816" s="295"/>
      <c r="M816" s="295"/>
      <c r="N816" s="295">
        <v>0</v>
      </c>
      <c r="O816" s="295"/>
      <c r="P816" s="295"/>
      <c r="Q816" s="295"/>
      <c r="R816" s="295"/>
      <c r="S816" s="295"/>
      <c r="T816" s="295"/>
      <c r="U816" s="295"/>
      <c r="V816" s="295"/>
      <c r="W816" s="295"/>
      <c r="X816" s="295"/>
      <c r="Y816" s="415"/>
      <c r="Z816" s="415"/>
      <c r="AA816" s="415"/>
      <c r="AB816" s="415"/>
      <c r="AC816" s="415"/>
      <c r="AD816" s="415"/>
      <c r="AE816" s="415"/>
      <c r="AF816" s="410"/>
      <c r="AG816" s="410"/>
      <c r="AH816" s="410"/>
      <c r="AI816" s="410"/>
      <c r="AJ816" s="410"/>
      <c r="AK816" s="410"/>
      <c r="AL816" s="410"/>
      <c r="AM816" s="296">
        <f>SUM(Y816:AL816)</f>
        <v>0</v>
      </c>
    </row>
    <row r="817" spans="1:39" ht="15.5" hidden="1" outlineLevel="1">
      <c r="A817" s="528"/>
      <c r="B817" s="294" t="s">
        <v>342</v>
      </c>
      <c r="C817" s="291" t="s">
        <v>163</v>
      </c>
      <c r="D817" s="295"/>
      <c r="E817" s="295"/>
      <c r="F817" s="295"/>
      <c r="G817" s="295"/>
      <c r="H817" s="295"/>
      <c r="I817" s="295"/>
      <c r="J817" s="295"/>
      <c r="K817" s="295"/>
      <c r="L817" s="295"/>
      <c r="M817" s="295"/>
      <c r="N817" s="295">
        <f>N816</f>
        <v>0</v>
      </c>
      <c r="O817" s="295"/>
      <c r="P817" s="295"/>
      <c r="Q817" s="295"/>
      <c r="R817" s="295"/>
      <c r="S817" s="295"/>
      <c r="T817" s="295"/>
      <c r="U817" s="295"/>
      <c r="V817" s="295"/>
      <c r="W817" s="295"/>
      <c r="X817" s="295"/>
      <c r="Y817" s="411">
        <f>Y816</f>
        <v>0</v>
      </c>
      <c r="Z817" s="411">
        <f t="shared" ref="Z817:AL817" si="2013">Z816</f>
        <v>0</v>
      </c>
      <c r="AA817" s="411">
        <f t="shared" si="2013"/>
        <v>0</v>
      </c>
      <c r="AB817" s="411">
        <f t="shared" si="2013"/>
        <v>0</v>
      </c>
      <c r="AC817" s="411">
        <f t="shared" si="2013"/>
        <v>0</v>
      </c>
      <c r="AD817" s="411">
        <f t="shared" si="2013"/>
        <v>0</v>
      </c>
      <c r="AE817" s="411">
        <f t="shared" si="2013"/>
        <v>0</v>
      </c>
      <c r="AF817" s="411">
        <f t="shared" si="2013"/>
        <v>0</v>
      </c>
      <c r="AG817" s="411">
        <f t="shared" si="2013"/>
        <v>0</v>
      </c>
      <c r="AH817" s="411">
        <f t="shared" si="2013"/>
        <v>0</v>
      </c>
      <c r="AI817" s="411">
        <f t="shared" si="2013"/>
        <v>0</v>
      </c>
      <c r="AJ817" s="411">
        <f t="shared" si="2013"/>
        <v>0</v>
      </c>
      <c r="AK817" s="411">
        <f t="shared" si="2013"/>
        <v>0</v>
      </c>
      <c r="AL817" s="411">
        <f t="shared" si="2013"/>
        <v>0</v>
      </c>
      <c r="AM817" s="297"/>
    </row>
    <row r="818" spans="1:39" ht="15.5" hidden="1" outlineLevel="1">
      <c r="A818" s="528"/>
      <c r="B818" s="315"/>
      <c r="C818" s="305"/>
      <c r="D818" s="291"/>
      <c r="E818" s="291"/>
      <c r="F818" s="291"/>
      <c r="G818" s="291"/>
      <c r="H818" s="291"/>
      <c r="I818" s="291"/>
      <c r="J818" s="291"/>
      <c r="K818" s="291"/>
      <c r="L818" s="291"/>
      <c r="M818" s="291"/>
      <c r="N818" s="291"/>
      <c r="O818" s="291"/>
      <c r="P818" s="291"/>
      <c r="Q818" s="291"/>
      <c r="R818" s="291"/>
      <c r="S818" s="291"/>
      <c r="T818" s="291"/>
      <c r="U818" s="291"/>
      <c r="V818" s="291"/>
      <c r="W818" s="291"/>
      <c r="X818" s="291"/>
      <c r="Y818" s="412"/>
      <c r="Z818" s="412"/>
      <c r="AA818" s="412"/>
      <c r="AB818" s="412"/>
      <c r="AC818" s="412"/>
      <c r="AD818" s="412"/>
      <c r="AE818" s="412"/>
      <c r="AF818" s="412"/>
      <c r="AG818" s="412"/>
      <c r="AH818" s="412"/>
      <c r="AI818" s="412"/>
      <c r="AJ818" s="412"/>
      <c r="AK818" s="412"/>
      <c r="AL818" s="412"/>
      <c r="AM818" s="306"/>
    </row>
    <row r="819" spans="1:39" s="283" customFormat="1" ht="15.5" hidden="1" outlineLevel="1">
      <c r="A819" s="528">
        <v>16</v>
      </c>
      <c r="B819" s="324" t="s">
        <v>490</v>
      </c>
      <c r="C819" s="291" t="s">
        <v>25</v>
      </c>
      <c r="D819" s="295"/>
      <c r="E819" s="295"/>
      <c r="F819" s="295"/>
      <c r="G819" s="295"/>
      <c r="H819" s="295"/>
      <c r="I819" s="295"/>
      <c r="J819" s="295"/>
      <c r="K819" s="295"/>
      <c r="L819" s="295"/>
      <c r="M819" s="295"/>
      <c r="N819" s="295">
        <v>0</v>
      </c>
      <c r="O819" s="295"/>
      <c r="P819" s="295"/>
      <c r="Q819" s="295"/>
      <c r="R819" s="295"/>
      <c r="S819" s="295"/>
      <c r="T819" s="295"/>
      <c r="U819" s="295"/>
      <c r="V819" s="295"/>
      <c r="W819" s="295"/>
      <c r="X819" s="295"/>
      <c r="Y819" s="415"/>
      <c r="Z819" s="415"/>
      <c r="AA819" s="415"/>
      <c r="AB819" s="415"/>
      <c r="AC819" s="415"/>
      <c r="AD819" s="415"/>
      <c r="AE819" s="415"/>
      <c r="AF819" s="410"/>
      <c r="AG819" s="410"/>
      <c r="AH819" s="410"/>
      <c r="AI819" s="410"/>
      <c r="AJ819" s="410"/>
      <c r="AK819" s="410"/>
      <c r="AL819" s="410"/>
      <c r="AM819" s="296">
        <f>SUM(Y819:AL819)</f>
        <v>0</v>
      </c>
    </row>
    <row r="820" spans="1:39" s="283" customFormat="1" ht="15.5" hidden="1" outlineLevel="1">
      <c r="A820" s="528"/>
      <c r="B820" s="294" t="s">
        <v>342</v>
      </c>
      <c r="C820" s="291" t="s">
        <v>163</v>
      </c>
      <c r="D820" s="295"/>
      <c r="E820" s="295"/>
      <c r="F820" s="295"/>
      <c r="G820" s="295"/>
      <c r="H820" s="295"/>
      <c r="I820" s="295"/>
      <c r="J820" s="295"/>
      <c r="K820" s="295"/>
      <c r="L820" s="295"/>
      <c r="M820" s="295"/>
      <c r="N820" s="295">
        <f>N819</f>
        <v>0</v>
      </c>
      <c r="O820" s="295"/>
      <c r="P820" s="295"/>
      <c r="Q820" s="295"/>
      <c r="R820" s="295"/>
      <c r="S820" s="295"/>
      <c r="T820" s="295"/>
      <c r="U820" s="295"/>
      <c r="V820" s="295"/>
      <c r="W820" s="295"/>
      <c r="X820" s="295"/>
      <c r="Y820" s="411">
        <f>Y819</f>
        <v>0</v>
      </c>
      <c r="Z820" s="411">
        <f t="shared" ref="Z820:AL820" si="2014">Z819</f>
        <v>0</v>
      </c>
      <c r="AA820" s="411">
        <f t="shared" si="2014"/>
        <v>0</v>
      </c>
      <c r="AB820" s="411">
        <f t="shared" si="2014"/>
        <v>0</v>
      </c>
      <c r="AC820" s="411">
        <f t="shared" si="2014"/>
        <v>0</v>
      </c>
      <c r="AD820" s="411">
        <f t="shared" si="2014"/>
        <v>0</v>
      </c>
      <c r="AE820" s="411">
        <f t="shared" si="2014"/>
        <v>0</v>
      </c>
      <c r="AF820" s="411">
        <f t="shared" si="2014"/>
        <v>0</v>
      </c>
      <c r="AG820" s="411">
        <f t="shared" si="2014"/>
        <v>0</v>
      </c>
      <c r="AH820" s="411">
        <f t="shared" si="2014"/>
        <v>0</v>
      </c>
      <c r="AI820" s="411">
        <f t="shared" si="2014"/>
        <v>0</v>
      </c>
      <c r="AJ820" s="411">
        <f t="shared" si="2014"/>
        <v>0</v>
      </c>
      <c r="AK820" s="411">
        <f t="shared" si="2014"/>
        <v>0</v>
      </c>
      <c r="AL820" s="411">
        <f t="shared" si="2014"/>
        <v>0</v>
      </c>
      <c r="AM820" s="297"/>
    </row>
    <row r="821" spans="1:39" s="283" customFormat="1" ht="15.5" hidden="1" outlineLevel="1">
      <c r="A821" s="528"/>
      <c r="B821" s="324"/>
      <c r="C821" s="291"/>
      <c r="D821" s="291"/>
      <c r="E821" s="291"/>
      <c r="F821" s="291"/>
      <c r="G821" s="291"/>
      <c r="H821" s="291"/>
      <c r="I821" s="291"/>
      <c r="J821" s="291"/>
      <c r="K821" s="291"/>
      <c r="L821" s="291"/>
      <c r="M821" s="291"/>
      <c r="N821" s="291"/>
      <c r="O821" s="291"/>
      <c r="P821" s="291"/>
      <c r="Q821" s="291"/>
      <c r="R821" s="291"/>
      <c r="S821" s="291"/>
      <c r="T821" s="291"/>
      <c r="U821" s="291"/>
      <c r="V821" s="291"/>
      <c r="W821" s="291"/>
      <c r="X821" s="291"/>
      <c r="Y821" s="412"/>
      <c r="Z821" s="412"/>
      <c r="AA821" s="412"/>
      <c r="AB821" s="412"/>
      <c r="AC821" s="412"/>
      <c r="AD821" s="412"/>
      <c r="AE821" s="416"/>
      <c r="AF821" s="416"/>
      <c r="AG821" s="416"/>
      <c r="AH821" s="416"/>
      <c r="AI821" s="416"/>
      <c r="AJ821" s="416"/>
      <c r="AK821" s="416"/>
      <c r="AL821" s="416"/>
      <c r="AM821" s="313"/>
    </row>
    <row r="822" spans="1:39" ht="15.5" hidden="1" outlineLevel="1">
      <c r="A822" s="528"/>
      <c r="B822" s="515" t="s">
        <v>495</v>
      </c>
      <c r="C822" s="320"/>
      <c r="D822" s="290"/>
      <c r="E822" s="289"/>
      <c r="F822" s="289"/>
      <c r="G822" s="289"/>
      <c r="H822" s="289"/>
      <c r="I822" s="289"/>
      <c r="J822" s="289"/>
      <c r="K822" s="289"/>
      <c r="L822" s="289"/>
      <c r="M822" s="289"/>
      <c r="N822" s="290"/>
      <c r="O822" s="289"/>
      <c r="P822" s="289"/>
      <c r="Q822" s="289"/>
      <c r="R822" s="289"/>
      <c r="S822" s="289"/>
      <c r="T822" s="289"/>
      <c r="U822" s="289"/>
      <c r="V822" s="289"/>
      <c r="W822" s="289"/>
      <c r="X822" s="289"/>
      <c r="Y822" s="414"/>
      <c r="Z822" s="414"/>
      <c r="AA822" s="414"/>
      <c r="AB822" s="414"/>
      <c r="AC822" s="414"/>
      <c r="AD822" s="414"/>
      <c r="AE822" s="414"/>
      <c r="AF822" s="414"/>
      <c r="AG822" s="414"/>
      <c r="AH822" s="414"/>
      <c r="AI822" s="414"/>
      <c r="AJ822" s="414"/>
      <c r="AK822" s="414"/>
      <c r="AL822" s="414"/>
      <c r="AM822" s="292"/>
    </row>
    <row r="823" spans="1:39" ht="15.5" hidden="1" outlineLevel="1">
      <c r="A823" s="528">
        <v>17</v>
      </c>
      <c r="B823" s="428" t="s">
        <v>112</v>
      </c>
      <c r="C823" s="291" t="s">
        <v>25</v>
      </c>
      <c r="D823" s="295"/>
      <c r="E823" s="295"/>
      <c r="F823" s="295"/>
      <c r="G823" s="295"/>
      <c r="H823" s="295"/>
      <c r="I823" s="295"/>
      <c r="J823" s="295"/>
      <c r="K823" s="295"/>
      <c r="L823" s="295"/>
      <c r="M823" s="295"/>
      <c r="N823" s="295">
        <v>12</v>
      </c>
      <c r="O823" s="295"/>
      <c r="P823" s="295"/>
      <c r="Q823" s="295"/>
      <c r="R823" s="295"/>
      <c r="S823" s="295"/>
      <c r="T823" s="295"/>
      <c r="U823" s="295"/>
      <c r="V823" s="295"/>
      <c r="W823" s="295"/>
      <c r="X823" s="295"/>
      <c r="Y823" s="426"/>
      <c r="Z823" s="410"/>
      <c r="AA823" s="410"/>
      <c r="AB823" s="410"/>
      <c r="AC823" s="410"/>
      <c r="AD823" s="410"/>
      <c r="AE823" s="410"/>
      <c r="AF823" s="415"/>
      <c r="AG823" s="415"/>
      <c r="AH823" s="415"/>
      <c r="AI823" s="415"/>
      <c r="AJ823" s="415"/>
      <c r="AK823" s="415"/>
      <c r="AL823" s="415"/>
      <c r="AM823" s="296">
        <f>SUM(Y823:AL823)</f>
        <v>0</v>
      </c>
    </row>
    <row r="824" spans="1:39" ht="15.5" hidden="1" outlineLevel="1">
      <c r="A824" s="528"/>
      <c r="B824" s="294" t="s">
        <v>342</v>
      </c>
      <c r="C824" s="291" t="s">
        <v>163</v>
      </c>
      <c r="D824" s="295"/>
      <c r="E824" s="295"/>
      <c r="F824" s="295"/>
      <c r="G824" s="295"/>
      <c r="H824" s="295"/>
      <c r="I824" s="295"/>
      <c r="J824" s="295"/>
      <c r="K824" s="295"/>
      <c r="L824" s="295"/>
      <c r="M824" s="295"/>
      <c r="N824" s="295">
        <f>N823</f>
        <v>12</v>
      </c>
      <c r="O824" s="295"/>
      <c r="P824" s="295"/>
      <c r="Q824" s="295"/>
      <c r="R824" s="295"/>
      <c r="S824" s="295"/>
      <c r="T824" s="295"/>
      <c r="U824" s="295"/>
      <c r="V824" s="295"/>
      <c r="W824" s="295"/>
      <c r="X824" s="295"/>
      <c r="Y824" s="411">
        <f>Y823</f>
        <v>0</v>
      </c>
      <c r="Z824" s="411">
        <f t="shared" ref="Z824:AL824" si="2015">Z823</f>
        <v>0</v>
      </c>
      <c r="AA824" s="411">
        <f t="shared" si="2015"/>
        <v>0</v>
      </c>
      <c r="AB824" s="411">
        <f t="shared" si="2015"/>
        <v>0</v>
      </c>
      <c r="AC824" s="411">
        <f t="shared" si="2015"/>
        <v>0</v>
      </c>
      <c r="AD824" s="411">
        <f t="shared" si="2015"/>
        <v>0</v>
      </c>
      <c r="AE824" s="411">
        <f t="shared" si="2015"/>
        <v>0</v>
      </c>
      <c r="AF824" s="411">
        <f t="shared" si="2015"/>
        <v>0</v>
      </c>
      <c r="AG824" s="411">
        <f t="shared" si="2015"/>
        <v>0</v>
      </c>
      <c r="AH824" s="411">
        <f t="shared" si="2015"/>
        <v>0</v>
      </c>
      <c r="AI824" s="411">
        <f t="shared" si="2015"/>
        <v>0</v>
      </c>
      <c r="AJ824" s="411">
        <f t="shared" si="2015"/>
        <v>0</v>
      </c>
      <c r="AK824" s="411">
        <f t="shared" si="2015"/>
        <v>0</v>
      </c>
      <c r="AL824" s="411">
        <f t="shared" si="2015"/>
        <v>0</v>
      </c>
      <c r="AM824" s="306"/>
    </row>
    <row r="825" spans="1:39" ht="15.5" hidden="1" outlineLevel="1">
      <c r="A825" s="528"/>
      <c r="B825" s="294"/>
      <c r="C825" s="291"/>
      <c r="D825" s="291"/>
      <c r="E825" s="291"/>
      <c r="F825" s="291"/>
      <c r="G825" s="291"/>
      <c r="H825" s="291"/>
      <c r="I825" s="291"/>
      <c r="J825" s="291"/>
      <c r="K825" s="291"/>
      <c r="L825" s="291"/>
      <c r="M825" s="291"/>
      <c r="N825" s="291"/>
      <c r="O825" s="291"/>
      <c r="P825" s="291"/>
      <c r="Q825" s="291"/>
      <c r="R825" s="291"/>
      <c r="S825" s="291"/>
      <c r="T825" s="291"/>
      <c r="U825" s="291"/>
      <c r="V825" s="291"/>
      <c r="W825" s="291"/>
      <c r="X825" s="291"/>
      <c r="Y825" s="422"/>
      <c r="Z825" s="425"/>
      <c r="AA825" s="425"/>
      <c r="AB825" s="425"/>
      <c r="AC825" s="425"/>
      <c r="AD825" s="425"/>
      <c r="AE825" s="425"/>
      <c r="AF825" s="425"/>
      <c r="AG825" s="425"/>
      <c r="AH825" s="425"/>
      <c r="AI825" s="425"/>
      <c r="AJ825" s="425"/>
      <c r="AK825" s="425"/>
      <c r="AL825" s="425"/>
      <c r="AM825" s="306"/>
    </row>
    <row r="826" spans="1:39" ht="15.5" hidden="1" outlineLevel="1">
      <c r="A826" s="528">
        <v>18</v>
      </c>
      <c r="B826" s="428" t="s">
        <v>109</v>
      </c>
      <c r="C826" s="291" t="s">
        <v>25</v>
      </c>
      <c r="D826" s="295"/>
      <c r="E826" s="295"/>
      <c r="F826" s="295"/>
      <c r="G826" s="295"/>
      <c r="H826" s="295"/>
      <c r="I826" s="295"/>
      <c r="J826" s="295"/>
      <c r="K826" s="295"/>
      <c r="L826" s="295"/>
      <c r="M826" s="295"/>
      <c r="N826" s="295">
        <v>12</v>
      </c>
      <c r="O826" s="295"/>
      <c r="P826" s="295"/>
      <c r="Q826" s="295"/>
      <c r="R826" s="295"/>
      <c r="S826" s="295"/>
      <c r="T826" s="295"/>
      <c r="U826" s="295"/>
      <c r="V826" s="295"/>
      <c r="W826" s="295"/>
      <c r="X826" s="295"/>
      <c r="Y826" s="426"/>
      <c r="Z826" s="410"/>
      <c r="AA826" s="410"/>
      <c r="AB826" s="410"/>
      <c r="AC826" s="410"/>
      <c r="AD826" s="410"/>
      <c r="AE826" s="410"/>
      <c r="AF826" s="415"/>
      <c r="AG826" s="415"/>
      <c r="AH826" s="415"/>
      <c r="AI826" s="415"/>
      <c r="AJ826" s="415"/>
      <c r="AK826" s="415"/>
      <c r="AL826" s="415"/>
      <c r="AM826" s="296">
        <f>SUM(Y826:AL826)</f>
        <v>0</v>
      </c>
    </row>
    <row r="827" spans="1:39" ht="15.5" hidden="1" outlineLevel="1">
      <c r="A827" s="528"/>
      <c r="B827" s="294" t="s">
        <v>342</v>
      </c>
      <c r="C827" s="291" t="s">
        <v>163</v>
      </c>
      <c r="D827" s="295"/>
      <c r="E827" s="295"/>
      <c r="F827" s="295"/>
      <c r="G827" s="295"/>
      <c r="H827" s="295"/>
      <c r="I827" s="295"/>
      <c r="J827" s="295"/>
      <c r="K827" s="295"/>
      <c r="L827" s="295"/>
      <c r="M827" s="295"/>
      <c r="N827" s="295">
        <f>N826</f>
        <v>12</v>
      </c>
      <c r="O827" s="295"/>
      <c r="P827" s="295"/>
      <c r="Q827" s="295"/>
      <c r="R827" s="295"/>
      <c r="S827" s="295"/>
      <c r="T827" s="295"/>
      <c r="U827" s="295"/>
      <c r="V827" s="295"/>
      <c r="W827" s="295"/>
      <c r="X827" s="295"/>
      <c r="Y827" s="411">
        <f>Y826</f>
        <v>0</v>
      </c>
      <c r="Z827" s="411">
        <f t="shared" ref="Z827:AL827" si="2016">Z826</f>
        <v>0</v>
      </c>
      <c r="AA827" s="411">
        <f t="shared" si="2016"/>
        <v>0</v>
      </c>
      <c r="AB827" s="411">
        <f t="shared" si="2016"/>
        <v>0</v>
      </c>
      <c r="AC827" s="411">
        <f t="shared" si="2016"/>
        <v>0</v>
      </c>
      <c r="AD827" s="411">
        <f t="shared" si="2016"/>
        <v>0</v>
      </c>
      <c r="AE827" s="411">
        <f t="shared" si="2016"/>
        <v>0</v>
      </c>
      <c r="AF827" s="411">
        <f t="shared" si="2016"/>
        <v>0</v>
      </c>
      <c r="AG827" s="411">
        <f t="shared" si="2016"/>
        <v>0</v>
      </c>
      <c r="AH827" s="411">
        <f t="shared" si="2016"/>
        <v>0</v>
      </c>
      <c r="AI827" s="411">
        <f t="shared" si="2016"/>
        <v>0</v>
      </c>
      <c r="AJ827" s="411">
        <f t="shared" si="2016"/>
        <v>0</v>
      </c>
      <c r="AK827" s="411">
        <f t="shared" si="2016"/>
        <v>0</v>
      </c>
      <c r="AL827" s="411">
        <f t="shared" si="2016"/>
        <v>0</v>
      </c>
      <c r="AM827" s="306"/>
    </row>
    <row r="828" spans="1:39" ht="15.5" hidden="1" outlineLevel="1">
      <c r="A828" s="528"/>
      <c r="B828" s="322"/>
      <c r="C828" s="291"/>
      <c r="D828" s="291"/>
      <c r="E828" s="291"/>
      <c r="F828" s="291"/>
      <c r="G828" s="291"/>
      <c r="H828" s="291"/>
      <c r="I828" s="291"/>
      <c r="J828" s="291"/>
      <c r="K828" s="291"/>
      <c r="L828" s="291"/>
      <c r="M828" s="291"/>
      <c r="N828" s="291"/>
      <c r="O828" s="291"/>
      <c r="P828" s="291"/>
      <c r="Q828" s="291"/>
      <c r="R828" s="291"/>
      <c r="S828" s="291"/>
      <c r="T828" s="291"/>
      <c r="U828" s="291"/>
      <c r="V828" s="291"/>
      <c r="W828" s="291"/>
      <c r="X828" s="291"/>
      <c r="Y828" s="423"/>
      <c r="Z828" s="424"/>
      <c r="AA828" s="424"/>
      <c r="AB828" s="424"/>
      <c r="AC828" s="424"/>
      <c r="AD828" s="424"/>
      <c r="AE828" s="424"/>
      <c r="AF828" s="424"/>
      <c r="AG828" s="424"/>
      <c r="AH828" s="424"/>
      <c r="AI828" s="424"/>
      <c r="AJ828" s="424"/>
      <c r="AK828" s="424"/>
      <c r="AL828" s="424"/>
      <c r="AM828" s="297"/>
    </row>
    <row r="829" spans="1:39" ht="15.5" hidden="1" outlineLevel="1">
      <c r="A829" s="528">
        <v>19</v>
      </c>
      <c r="B829" s="428" t="s">
        <v>111</v>
      </c>
      <c r="C829" s="291" t="s">
        <v>25</v>
      </c>
      <c r="D829" s="295"/>
      <c r="E829" s="295"/>
      <c r="F829" s="295"/>
      <c r="G829" s="295"/>
      <c r="H829" s="295"/>
      <c r="I829" s="295"/>
      <c r="J829" s="295"/>
      <c r="K829" s="295"/>
      <c r="L829" s="295"/>
      <c r="M829" s="295"/>
      <c r="N829" s="295">
        <v>12</v>
      </c>
      <c r="O829" s="295"/>
      <c r="P829" s="295"/>
      <c r="Q829" s="295"/>
      <c r="R829" s="295"/>
      <c r="S829" s="295"/>
      <c r="T829" s="295"/>
      <c r="U829" s="295"/>
      <c r="V829" s="295"/>
      <c r="W829" s="295"/>
      <c r="X829" s="295"/>
      <c r="Y829" s="426"/>
      <c r="Z829" s="410"/>
      <c r="AA829" s="410"/>
      <c r="AB829" s="410"/>
      <c r="AC829" s="410"/>
      <c r="AD829" s="410"/>
      <c r="AE829" s="410"/>
      <c r="AF829" s="415"/>
      <c r="AG829" s="415"/>
      <c r="AH829" s="415"/>
      <c r="AI829" s="415"/>
      <c r="AJ829" s="415"/>
      <c r="AK829" s="415"/>
      <c r="AL829" s="415"/>
      <c r="AM829" s="296">
        <f>SUM(Y829:AL829)</f>
        <v>0</v>
      </c>
    </row>
    <row r="830" spans="1:39" ht="15.5" hidden="1" outlineLevel="1">
      <c r="A830" s="528"/>
      <c r="B830" s="294" t="s">
        <v>342</v>
      </c>
      <c r="C830" s="291" t="s">
        <v>163</v>
      </c>
      <c r="D830" s="295"/>
      <c r="E830" s="295"/>
      <c r="F830" s="295"/>
      <c r="G830" s="295"/>
      <c r="H830" s="295"/>
      <c r="I830" s="295"/>
      <c r="J830" s="295"/>
      <c r="K830" s="295"/>
      <c r="L830" s="295"/>
      <c r="M830" s="295"/>
      <c r="N830" s="295">
        <f>N829</f>
        <v>12</v>
      </c>
      <c r="O830" s="295"/>
      <c r="P830" s="295"/>
      <c r="Q830" s="295"/>
      <c r="R830" s="295"/>
      <c r="S830" s="295"/>
      <c r="T830" s="295"/>
      <c r="U830" s="295"/>
      <c r="V830" s="295"/>
      <c r="W830" s="295"/>
      <c r="X830" s="295"/>
      <c r="Y830" s="411">
        <f>Y829</f>
        <v>0</v>
      </c>
      <c r="Z830" s="411">
        <f t="shared" ref="Z830:AL830" si="2017">Z829</f>
        <v>0</v>
      </c>
      <c r="AA830" s="411">
        <f t="shared" si="2017"/>
        <v>0</v>
      </c>
      <c r="AB830" s="411">
        <f t="shared" si="2017"/>
        <v>0</v>
      </c>
      <c r="AC830" s="411">
        <f t="shared" si="2017"/>
        <v>0</v>
      </c>
      <c r="AD830" s="411">
        <f t="shared" si="2017"/>
        <v>0</v>
      </c>
      <c r="AE830" s="411">
        <f t="shared" si="2017"/>
        <v>0</v>
      </c>
      <c r="AF830" s="411">
        <f t="shared" si="2017"/>
        <v>0</v>
      </c>
      <c r="AG830" s="411">
        <f t="shared" si="2017"/>
        <v>0</v>
      </c>
      <c r="AH830" s="411">
        <f t="shared" si="2017"/>
        <v>0</v>
      </c>
      <c r="AI830" s="411">
        <f t="shared" si="2017"/>
        <v>0</v>
      </c>
      <c r="AJ830" s="411">
        <f t="shared" si="2017"/>
        <v>0</v>
      </c>
      <c r="AK830" s="411">
        <f t="shared" si="2017"/>
        <v>0</v>
      </c>
      <c r="AL830" s="411">
        <f t="shared" si="2017"/>
        <v>0</v>
      </c>
      <c r="AM830" s="297"/>
    </row>
    <row r="831" spans="1:39" ht="15.5" hidden="1" outlineLevel="1">
      <c r="A831" s="528"/>
      <c r="B831" s="322"/>
      <c r="C831" s="291"/>
      <c r="D831" s="291"/>
      <c r="E831" s="291"/>
      <c r="F831" s="291"/>
      <c r="G831" s="291"/>
      <c r="H831" s="291"/>
      <c r="I831" s="291"/>
      <c r="J831" s="291"/>
      <c r="K831" s="291"/>
      <c r="L831" s="291"/>
      <c r="M831" s="291"/>
      <c r="N831" s="291"/>
      <c r="O831" s="291"/>
      <c r="P831" s="291"/>
      <c r="Q831" s="291"/>
      <c r="R831" s="291"/>
      <c r="S831" s="291"/>
      <c r="T831" s="291"/>
      <c r="U831" s="291"/>
      <c r="V831" s="291"/>
      <c r="W831" s="291"/>
      <c r="X831" s="291"/>
      <c r="Y831" s="412"/>
      <c r="Z831" s="412"/>
      <c r="AA831" s="412"/>
      <c r="AB831" s="412"/>
      <c r="AC831" s="412"/>
      <c r="AD831" s="412"/>
      <c r="AE831" s="412"/>
      <c r="AF831" s="412"/>
      <c r="AG831" s="412"/>
      <c r="AH831" s="412"/>
      <c r="AI831" s="412"/>
      <c r="AJ831" s="412"/>
      <c r="AK831" s="412"/>
      <c r="AL831" s="412"/>
      <c r="AM831" s="306"/>
    </row>
    <row r="832" spans="1:39" ht="15.5" hidden="1" outlineLevel="1">
      <c r="A832" s="528">
        <v>20</v>
      </c>
      <c r="B832" s="428" t="s">
        <v>110</v>
      </c>
      <c r="C832" s="291" t="s">
        <v>25</v>
      </c>
      <c r="D832" s="295"/>
      <c r="E832" s="295"/>
      <c r="F832" s="295"/>
      <c r="G832" s="295"/>
      <c r="H832" s="295"/>
      <c r="I832" s="295"/>
      <c r="J832" s="295"/>
      <c r="K832" s="295"/>
      <c r="L832" s="295"/>
      <c r="M832" s="295"/>
      <c r="N832" s="295">
        <v>12</v>
      </c>
      <c r="O832" s="295"/>
      <c r="P832" s="295"/>
      <c r="Q832" s="295"/>
      <c r="R832" s="295"/>
      <c r="S832" s="295"/>
      <c r="T832" s="295"/>
      <c r="U832" s="295"/>
      <c r="V832" s="295"/>
      <c r="W832" s="295"/>
      <c r="X832" s="295"/>
      <c r="Y832" s="426"/>
      <c r="Z832" s="410"/>
      <c r="AA832" s="410"/>
      <c r="AB832" s="410"/>
      <c r="AC832" s="410"/>
      <c r="AD832" s="410"/>
      <c r="AE832" s="410"/>
      <c r="AF832" s="415"/>
      <c r="AG832" s="415"/>
      <c r="AH832" s="415"/>
      <c r="AI832" s="415"/>
      <c r="AJ832" s="415"/>
      <c r="AK832" s="415"/>
      <c r="AL832" s="415"/>
      <c r="AM832" s="296">
        <f>SUM(Y832:AL832)</f>
        <v>0</v>
      </c>
    </row>
    <row r="833" spans="1:39" ht="15.5" hidden="1" outlineLevel="1">
      <c r="A833" s="528"/>
      <c r="B833" s="294" t="s">
        <v>342</v>
      </c>
      <c r="C833" s="291" t="s">
        <v>163</v>
      </c>
      <c r="D833" s="295"/>
      <c r="E833" s="295"/>
      <c r="F833" s="295"/>
      <c r="G833" s="295"/>
      <c r="H833" s="295"/>
      <c r="I833" s="295"/>
      <c r="J833" s="295"/>
      <c r="K833" s="295"/>
      <c r="L833" s="295"/>
      <c r="M833" s="295"/>
      <c r="N833" s="295">
        <f>N832</f>
        <v>12</v>
      </c>
      <c r="O833" s="295"/>
      <c r="P833" s="295"/>
      <c r="Q833" s="295"/>
      <c r="R833" s="295"/>
      <c r="S833" s="295"/>
      <c r="T833" s="295"/>
      <c r="U833" s="295"/>
      <c r="V833" s="295"/>
      <c r="W833" s="295"/>
      <c r="X833" s="295"/>
      <c r="Y833" s="411">
        <f>Y832</f>
        <v>0</v>
      </c>
      <c r="Z833" s="411">
        <f t="shared" ref="Z833:AL833" si="2018">Z832</f>
        <v>0</v>
      </c>
      <c r="AA833" s="411">
        <f t="shared" si="2018"/>
        <v>0</v>
      </c>
      <c r="AB833" s="411">
        <f t="shared" si="2018"/>
        <v>0</v>
      </c>
      <c r="AC833" s="411">
        <f t="shared" si="2018"/>
        <v>0</v>
      </c>
      <c r="AD833" s="411">
        <f t="shared" si="2018"/>
        <v>0</v>
      </c>
      <c r="AE833" s="411">
        <f t="shared" si="2018"/>
        <v>0</v>
      </c>
      <c r="AF833" s="411">
        <f t="shared" si="2018"/>
        <v>0</v>
      </c>
      <c r="AG833" s="411">
        <f t="shared" si="2018"/>
        <v>0</v>
      </c>
      <c r="AH833" s="411">
        <f t="shared" si="2018"/>
        <v>0</v>
      </c>
      <c r="AI833" s="411">
        <f t="shared" si="2018"/>
        <v>0</v>
      </c>
      <c r="AJ833" s="411">
        <f t="shared" si="2018"/>
        <v>0</v>
      </c>
      <c r="AK833" s="411">
        <f t="shared" si="2018"/>
        <v>0</v>
      </c>
      <c r="AL833" s="411">
        <f t="shared" si="2018"/>
        <v>0</v>
      </c>
      <c r="AM833" s="306"/>
    </row>
    <row r="834" spans="1:39" ht="15.5" hidden="1" outlineLevel="1">
      <c r="A834" s="528"/>
      <c r="B834" s="323"/>
      <c r="C834" s="300"/>
      <c r="D834" s="291"/>
      <c r="E834" s="291"/>
      <c r="F834" s="291"/>
      <c r="G834" s="291"/>
      <c r="H834" s="291"/>
      <c r="I834" s="291"/>
      <c r="J834" s="291"/>
      <c r="K834" s="291"/>
      <c r="L834" s="291"/>
      <c r="M834" s="291"/>
      <c r="N834" s="300"/>
      <c r="O834" s="291"/>
      <c r="P834" s="291"/>
      <c r="Q834" s="291"/>
      <c r="R834" s="291"/>
      <c r="S834" s="291"/>
      <c r="T834" s="291"/>
      <c r="U834" s="291"/>
      <c r="V834" s="291"/>
      <c r="W834" s="291"/>
      <c r="X834" s="291"/>
      <c r="Y834" s="412"/>
      <c r="Z834" s="412"/>
      <c r="AA834" s="412"/>
      <c r="AB834" s="412"/>
      <c r="AC834" s="412"/>
      <c r="AD834" s="412"/>
      <c r="AE834" s="412"/>
      <c r="AF834" s="412"/>
      <c r="AG834" s="412"/>
      <c r="AH834" s="412"/>
      <c r="AI834" s="412"/>
      <c r="AJ834" s="412"/>
      <c r="AK834" s="412"/>
      <c r="AL834" s="412"/>
      <c r="AM834" s="306"/>
    </row>
    <row r="835" spans="1:39" ht="15.5" hidden="1" outlineLevel="1">
      <c r="A835" s="528"/>
      <c r="B835" s="514" t="s">
        <v>502</v>
      </c>
      <c r="C835" s="291"/>
      <c r="D835" s="291"/>
      <c r="E835" s="291"/>
      <c r="F835" s="291"/>
      <c r="G835" s="291"/>
      <c r="H835" s="291"/>
      <c r="I835" s="291"/>
      <c r="J835" s="291"/>
      <c r="K835" s="291"/>
      <c r="L835" s="291"/>
      <c r="M835" s="291"/>
      <c r="N835" s="291"/>
      <c r="O835" s="291"/>
      <c r="P835" s="291"/>
      <c r="Q835" s="291"/>
      <c r="R835" s="291"/>
      <c r="S835" s="291"/>
      <c r="T835" s="291"/>
      <c r="U835" s="291"/>
      <c r="V835" s="291"/>
      <c r="W835" s="291"/>
      <c r="X835" s="291"/>
      <c r="Y835" s="422"/>
      <c r="Z835" s="425"/>
      <c r="AA835" s="425"/>
      <c r="AB835" s="425"/>
      <c r="AC835" s="425"/>
      <c r="AD835" s="425"/>
      <c r="AE835" s="425"/>
      <c r="AF835" s="425"/>
      <c r="AG835" s="425"/>
      <c r="AH835" s="425"/>
      <c r="AI835" s="425"/>
      <c r="AJ835" s="425"/>
      <c r="AK835" s="425"/>
      <c r="AL835" s="425"/>
      <c r="AM835" s="306"/>
    </row>
    <row r="836" spans="1:39" ht="15.5" hidden="1" outlineLevel="1">
      <c r="A836" s="528"/>
      <c r="B836" s="500" t="s">
        <v>498</v>
      </c>
      <c r="C836" s="291"/>
      <c r="D836" s="291"/>
      <c r="E836" s="291"/>
      <c r="F836" s="291"/>
      <c r="G836" s="291"/>
      <c r="H836" s="291"/>
      <c r="I836" s="291"/>
      <c r="J836" s="291"/>
      <c r="K836" s="291"/>
      <c r="L836" s="291"/>
      <c r="M836" s="291"/>
      <c r="N836" s="291"/>
      <c r="O836" s="291"/>
      <c r="P836" s="291"/>
      <c r="Q836" s="291"/>
      <c r="R836" s="291"/>
      <c r="S836" s="291"/>
      <c r="T836" s="291"/>
      <c r="U836" s="291"/>
      <c r="V836" s="291"/>
      <c r="W836" s="291"/>
      <c r="X836" s="291"/>
      <c r="Y836" s="422"/>
      <c r="Z836" s="425"/>
      <c r="AA836" s="425"/>
      <c r="AB836" s="425"/>
      <c r="AC836" s="425"/>
      <c r="AD836" s="425"/>
      <c r="AE836" s="425"/>
      <c r="AF836" s="425"/>
      <c r="AG836" s="425"/>
      <c r="AH836" s="425"/>
      <c r="AI836" s="425"/>
      <c r="AJ836" s="425"/>
      <c r="AK836" s="425"/>
      <c r="AL836" s="425"/>
      <c r="AM836" s="306"/>
    </row>
    <row r="837" spans="1:39" ht="15.5" hidden="1" outlineLevel="1">
      <c r="A837" s="528">
        <v>21</v>
      </c>
      <c r="B837" s="428" t="s">
        <v>113</v>
      </c>
      <c r="C837" s="291" t="s">
        <v>25</v>
      </c>
      <c r="D837" s="295"/>
      <c r="E837" s="295"/>
      <c r="F837" s="295"/>
      <c r="G837" s="295"/>
      <c r="H837" s="295"/>
      <c r="I837" s="295"/>
      <c r="J837" s="295"/>
      <c r="K837" s="295"/>
      <c r="L837" s="295"/>
      <c r="M837" s="295"/>
      <c r="N837" s="291"/>
      <c r="O837" s="295"/>
      <c r="P837" s="295"/>
      <c r="Q837" s="295"/>
      <c r="R837" s="295"/>
      <c r="S837" s="295"/>
      <c r="T837" s="295"/>
      <c r="U837" s="295"/>
      <c r="V837" s="295"/>
      <c r="W837" s="295"/>
      <c r="X837" s="295"/>
      <c r="Y837" s="415"/>
      <c r="Z837" s="415"/>
      <c r="AA837" s="415"/>
      <c r="AB837" s="415"/>
      <c r="AC837" s="415"/>
      <c r="AD837" s="415"/>
      <c r="AE837" s="415"/>
      <c r="AF837" s="410"/>
      <c r="AG837" s="410"/>
      <c r="AH837" s="410"/>
      <c r="AI837" s="410"/>
      <c r="AJ837" s="410"/>
      <c r="AK837" s="410"/>
      <c r="AL837" s="410"/>
      <c r="AM837" s="296">
        <f>SUM(Y837:AL837)</f>
        <v>0</v>
      </c>
    </row>
    <row r="838" spans="1:39" ht="15.5" hidden="1" outlineLevel="1">
      <c r="A838" s="528"/>
      <c r="B838" s="294" t="s">
        <v>342</v>
      </c>
      <c r="C838" s="291" t="s">
        <v>163</v>
      </c>
      <c r="D838" s="295"/>
      <c r="E838" s="295"/>
      <c r="F838" s="295"/>
      <c r="G838" s="295"/>
      <c r="H838" s="295"/>
      <c r="I838" s="295"/>
      <c r="J838" s="295"/>
      <c r="K838" s="295"/>
      <c r="L838" s="295"/>
      <c r="M838" s="295"/>
      <c r="N838" s="291"/>
      <c r="O838" s="295"/>
      <c r="P838" s="295"/>
      <c r="Q838" s="295"/>
      <c r="R838" s="295"/>
      <c r="S838" s="295"/>
      <c r="T838" s="295"/>
      <c r="U838" s="295"/>
      <c r="V838" s="295"/>
      <c r="W838" s="295"/>
      <c r="X838" s="295"/>
      <c r="Y838" s="411">
        <f>Y837</f>
        <v>0</v>
      </c>
      <c r="Z838" s="411">
        <f t="shared" ref="Z838" si="2019">Z837</f>
        <v>0</v>
      </c>
      <c r="AA838" s="411">
        <f t="shared" ref="AA838" si="2020">AA837</f>
        <v>0</v>
      </c>
      <c r="AB838" s="411">
        <f t="shared" ref="AB838" si="2021">AB837</f>
        <v>0</v>
      </c>
      <c r="AC838" s="411">
        <f t="shared" ref="AC838" si="2022">AC837</f>
        <v>0</v>
      </c>
      <c r="AD838" s="411">
        <f t="shared" ref="AD838" si="2023">AD837</f>
        <v>0</v>
      </c>
      <c r="AE838" s="411">
        <f t="shared" ref="AE838" si="2024">AE837</f>
        <v>0</v>
      </c>
      <c r="AF838" s="411">
        <f t="shared" ref="AF838" si="2025">AF837</f>
        <v>0</v>
      </c>
      <c r="AG838" s="411">
        <f t="shared" ref="AG838" si="2026">AG837</f>
        <v>0</v>
      </c>
      <c r="AH838" s="411">
        <f t="shared" ref="AH838" si="2027">AH837</f>
        <v>0</v>
      </c>
      <c r="AI838" s="411">
        <f t="shared" ref="AI838" si="2028">AI837</f>
        <v>0</v>
      </c>
      <c r="AJ838" s="411">
        <f t="shared" ref="AJ838" si="2029">AJ837</f>
        <v>0</v>
      </c>
      <c r="AK838" s="411">
        <f t="shared" ref="AK838" si="2030">AK837</f>
        <v>0</v>
      </c>
      <c r="AL838" s="411">
        <f t="shared" ref="AL838" si="2031">AL837</f>
        <v>0</v>
      </c>
      <c r="AM838" s="306"/>
    </row>
    <row r="839" spans="1:39" ht="15.5" hidden="1" outlineLevel="1">
      <c r="A839" s="528"/>
      <c r="B839" s="294"/>
      <c r="C839" s="291"/>
      <c r="D839" s="291"/>
      <c r="E839" s="291"/>
      <c r="F839" s="291"/>
      <c r="G839" s="291"/>
      <c r="H839" s="291"/>
      <c r="I839" s="291"/>
      <c r="J839" s="291"/>
      <c r="K839" s="291"/>
      <c r="L839" s="291"/>
      <c r="M839" s="291"/>
      <c r="N839" s="291"/>
      <c r="O839" s="291"/>
      <c r="P839" s="291"/>
      <c r="Q839" s="291"/>
      <c r="R839" s="291"/>
      <c r="S839" s="291"/>
      <c r="T839" s="291"/>
      <c r="U839" s="291"/>
      <c r="V839" s="291"/>
      <c r="W839" s="291"/>
      <c r="X839" s="291"/>
      <c r="Y839" s="422"/>
      <c r="Z839" s="425"/>
      <c r="AA839" s="425"/>
      <c r="AB839" s="425"/>
      <c r="AC839" s="425"/>
      <c r="AD839" s="425"/>
      <c r="AE839" s="425"/>
      <c r="AF839" s="425"/>
      <c r="AG839" s="425"/>
      <c r="AH839" s="425"/>
      <c r="AI839" s="425"/>
      <c r="AJ839" s="425"/>
      <c r="AK839" s="425"/>
      <c r="AL839" s="425"/>
      <c r="AM839" s="306"/>
    </row>
    <row r="840" spans="1:39" ht="31" hidden="1" outlineLevel="1">
      <c r="A840" s="528">
        <v>22</v>
      </c>
      <c r="B840" s="428" t="s">
        <v>114</v>
      </c>
      <c r="C840" s="291" t="s">
        <v>25</v>
      </c>
      <c r="D840" s="295"/>
      <c r="E840" s="295"/>
      <c r="F840" s="295"/>
      <c r="G840" s="295"/>
      <c r="H840" s="295"/>
      <c r="I840" s="295"/>
      <c r="J840" s="295"/>
      <c r="K840" s="295"/>
      <c r="L840" s="295"/>
      <c r="M840" s="295"/>
      <c r="N840" s="291"/>
      <c r="O840" s="295"/>
      <c r="P840" s="295"/>
      <c r="Q840" s="295"/>
      <c r="R840" s="295"/>
      <c r="S840" s="295"/>
      <c r="T840" s="295"/>
      <c r="U840" s="295"/>
      <c r="V840" s="295"/>
      <c r="W840" s="295"/>
      <c r="X840" s="295"/>
      <c r="Y840" s="415"/>
      <c r="Z840" s="415"/>
      <c r="AA840" s="415"/>
      <c r="AB840" s="415"/>
      <c r="AC840" s="415"/>
      <c r="AD840" s="415"/>
      <c r="AE840" s="415"/>
      <c r="AF840" s="410"/>
      <c r="AG840" s="410"/>
      <c r="AH840" s="410"/>
      <c r="AI840" s="410"/>
      <c r="AJ840" s="410"/>
      <c r="AK840" s="410"/>
      <c r="AL840" s="410"/>
      <c r="AM840" s="296">
        <f>SUM(Y840:AL840)</f>
        <v>0</v>
      </c>
    </row>
    <row r="841" spans="1:39" ht="15.5" hidden="1" outlineLevel="1">
      <c r="A841" s="528"/>
      <c r="B841" s="294" t="s">
        <v>342</v>
      </c>
      <c r="C841" s="291" t="s">
        <v>163</v>
      </c>
      <c r="D841" s="295"/>
      <c r="E841" s="295"/>
      <c r="F841" s="295"/>
      <c r="G841" s="295"/>
      <c r="H841" s="295"/>
      <c r="I841" s="295"/>
      <c r="J841" s="295"/>
      <c r="K841" s="295"/>
      <c r="L841" s="295"/>
      <c r="M841" s="295"/>
      <c r="N841" s="291"/>
      <c r="O841" s="295"/>
      <c r="P841" s="295"/>
      <c r="Q841" s="295"/>
      <c r="R841" s="295"/>
      <c r="S841" s="295"/>
      <c r="T841" s="295"/>
      <c r="U841" s="295"/>
      <c r="V841" s="295"/>
      <c r="W841" s="295"/>
      <c r="X841" s="295"/>
      <c r="Y841" s="411">
        <f>Y840</f>
        <v>0</v>
      </c>
      <c r="Z841" s="411">
        <f t="shared" ref="Z841" si="2032">Z840</f>
        <v>0</v>
      </c>
      <c r="AA841" s="411">
        <f t="shared" ref="AA841" si="2033">AA840</f>
        <v>0</v>
      </c>
      <c r="AB841" s="411">
        <f t="shared" ref="AB841" si="2034">AB840</f>
        <v>0</v>
      </c>
      <c r="AC841" s="411">
        <f t="shared" ref="AC841" si="2035">AC840</f>
        <v>0</v>
      </c>
      <c r="AD841" s="411">
        <f t="shared" ref="AD841" si="2036">AD840</f>
        <v>0</v>
      </c>
      <c r="AE841" s="411">
        <f t="shared" ref="AE841" si="2037">AE840</f>
        <v>0</v>
      </c>
      <c r="AF841" s="411">
        <f t="shared" ref="AF841" si="2038">AF840</f>
        <v>0</v>
      </c>
      <c r="AG841" s="411">
        <f t="shared" ref="AG841" si="2039">AG840</f>
        <v>0</v>
      </c>
      <c r="AH841" s="411">
        <f t="shared" ref="AH841" si="2040">AH840</f>
        <v>0</v>
      </c>
      <c r="AI841" s="411">
        <f t="shared" ref="AI841" si="2041">AI840</f>
        <v>0</v>
      </c>
      <c r="AJ841" s="411">
        <f t="shared" ref="AJ841" si="2042">AJ840</f>
        <v>0</v>
      </c>
      <c r="AK841" s="411">
        <f t="shared" ref="AK841" si="2043">AK840</f>
        <v>0</v>
      </c>
      <c r="AL841" s="411">
        <f t="shared" ref="AL841" si="2044">AL840</f>
        <v>0</v>
      </c>
      <c r="AM841" s="306"/>
    </row>
    <row r="842" spans="1:39" ht="15.5" hidden="1" outlineLevel="1">
      <c r="A842" s="528"/>
      <c r="B842" s="294"/>
      <c r="C842" s="291"/>
      <c r="D842" s="291"/>
      <c r="E842" s="291"/>
      <c r="F842" s="291"/>
      <c r="G842" s="291"/>
      <c r="H842" s="291"/>
      <c r="I842" s="291"/>
      <c r="J842" s="291"/>
      <c r="K842" s="291"/>
      <c r="L842" s="291"/>
      <c r="M842" s="291"/>
      <c r="N842" s="291"/>
      <c r="O842" s="291"/>
      <c r="P842" s="291"/>
      <c r="Q842" s="291"/>
      <c r="R842" s="291"/>
      <c r="S842" s="291"/>
      <c r="T842" s="291"/>
      <c r="U842" s="291"/>
      <c r="V842" s="291"/>
      <c r="W842" s="291"/>
      <c r="X842" s="291"/>
      <c r="Y842" s="422"/>
      <c r="Z842" s="425"/>
      <c r="AA842" s="425"/>
      <c r="AB842" s="425"/>
      <c r="AC842" s="425"/>
      <c r="AD842" s="425"/>
      <c r="AE842" s="425"/>
      <c r="AF842" s="425"/>
      <c r="AG842" s="425"/>
      <c r="AH842" s="425"/>
      <c r="AI842" s="425"/>
      <c r="AJ842" s="425"/>
      <c r="AK842" s="425"/>
      <c r="AL842" s="425"/>
      <c r="AM842" s="306"/>
    </row>
    <row r="843" spans="1:39" ht="31" hidden="1" outlineLevel="1">
      <c r="A843" s="528">
        <v>23</v>
      </c>
      <c r="B843" s="428" t="s">
        <v>115</v>
      </c>
      <c r="C843" s="291" t="s">
        <v>25</v>
      </c>
      <c r="D843" s="295"/>
      <c r="E843" s="295"/>
      <c r="F843" s="295"/>
      <c r="G843" s="295"/>
      <c r="H843" s="295"/>
      <c r="I843" s="295"/>
      <c r="J843" s="295"/>
      <c r="K843" s="295"/>
      <c r="L843" s="295"/>
      <c r="M843" s="295"/>
      <c r="N843" s="291"/>
      <c r="O843" s="295"/>
      <c r="P843" s="295"/>
      <c r="Q843" s="295"/>
      <c r="R843" s="295"/>
      <c r="S843" s="295"/>
      <c r="T843" s="295"/>
      <c r="U843" s="295"/>
      <c r="V843" s="295"/>
      <c r="W843" s="295"/>
      <c r="X843" s="295"/>
      <c r="Y843" s="415"/>
      <c r="Z843" s="415"/>
      <c r="AA843" s="415"/>
      <c r="AB843" s="415"/>
      <c r="AC843" s="415"/>
      <c r="AD843" s="415"/>
      <c r="AE843" s="415"/>
      <c r="AF843" s="410"/>
      <c r="AG843" s="410"/>
      <c r="AH843" s="410"/>
      <c r="AI843" s="410"/>
      <c r="AJ843" s="410"/>
      <c r="AK843" s="410"/>
      <c r="AL843" s="410"/>
      <c r="AM843" s="296">
        <f>SUM(Y843:AL843)</f>
        <v>0</v>
      </c>
    </row>
    <row r="844" spans="1:39" ht="15.5" hidden="1" outlineLevel="1">
      <c r="A844" s="528"/>
      <c r="B844" s="294" t="s">
        <v>342</v>
      </c>
      <c r="C844" s="291" t="s">
        <v>163</v>
      </c>
      <c r="D844" s="295"/>
      <c r="E844" s="295"/>
      <c r="F844" s="295"/>
      <c r="G844" s="295"/>
      <c r="H844" s="295"/>
      <c r="I844" s="295"/>
      <c r="J844" s="295"/>
      <c r="K844" s="295"/>
      <c r="L844" s="295"/>
      <c r="M844" s="295"/>
      <c r="N844" s="291"/>
      <c r="O844" s="295"/>
      <c r="P844" s="295"/>
      <c r="Q844" s="295"/>
      <c r="R844" s="295"/>
      <c r="S844" s="295"/>
      <c r="T844" s="295"/>
      <c r="U844" s="295"/>
      <c r="V844" s="295"/>
      <c r="W844" s="295"/>
      <c r="X844" s="295"/>
      <c r="Y844" s="411">
        <f>Y843</f>
        <v>0</v>
      </c>
      <c r="Z844" s="411">
        <f t="shared" ref="Z844" si="2045">Z843</f>
        <v>0</v>
      </c>
      <c r="AA844" s="411">
        <f t="shared" ref="AA844" si="2046">AA843</f>
        <v>0</v>
      </c>
      <c r="AB844" s="411">
        <f t="shared" ref="AB844" si="2047">AB843</f>
        <v>0</v>
      </c>
      <c r="AC844" s="411">
        <f t="shared" ref="AC844" si="2048">AC843</f>
        <v>0</v>
      </c>
      <c r="AD844" s="411">
        <f t="shared" ref="AD844" si="2049">AD843</f>
        <v>0</v>
      </c>
      <c r="AE844" s="411">
        <f t="shared" ref="AE844" si="2050">AE843</f>
        <v>0</v>
      </c>
      <c r="AF844" s="411">
        <f t="shared" ref="AF844" si="2051">AF843</f>
        <v>0</v>
      </c>
      <c r="AG844" s="411">
        <f t="shared" ref="AG844" si="2052">AG843</f>
        <v>0</v>
      </c>
      <c r="AH844" s="411">
        <f t="shared" ref="AH844" si="2053">AH843</f>
        <v>0</v>
      </c>
      <c r="AI844" s="411">
        <f t="shared" ref="AI844" si="2054">AI843</f>
        <v>0</v>
      </c>
      <c r="AJ844" s="411">
        <f t="shared" ref="AJ844" si="2055">AJ843</f>
        <v>0</v>
      </c>
      <c r="AK844" s="411">
        <f t="shared" ref="AK844" si="2056">AK843</f>
        <v>0</v>
      </c>
      <c r="AL844" s="411">
        <f t="shared" ref="AL844" si="2057">AL843</f>
        <v>0</v>
      </c>
      <c r="AM844" s="306"/>
    </row>
    <row r="845" spans="1:39" ht="15.5" hidden="1" outlineLevel="1">
      <c r="A845" s="528"/>
      <c r="B845" s="430"/>
      <c r="C845" s="291"/>
      <c r="D845" s="291"/>
      <c r="E845" s="291"/>
      <c r="F845" s="291"/>
      <c r="G845" s="291"/>
      <c r="H845" s="291"/>
      <c r="I845" s="291"/>
      <c r="J845" s="291"/>
      <c r="K845" s="291"/>
      <c r="L845" s="291"/>
      <c r="M845" s="291"/>
      <c r="N845" s="291"/>
      <c r="O845" s="291"/>
      <c r="P845" s="291"/>
      <c r="Q845" s="291"/>
      <c r="R845" s="291"/>
      <c r="S845" s="291"/>
      <c r="T845" s="291"/>
      <c r="U845" s="291"/>
      <c r="V845" s="291"/>
      <c r="W845" s="291"/>
      <c r="X845" s="291"/>
      <c r="Y845" s="422"/>
      <c r="Z845" s="425"/>
      <c r="AA845" s="425"/>
      <c r="AB845" s="425"/>
      <c r="AC845" s="425"/>
      <c r="AD845" s="425"/>
      <c r="AE845" s="425"/>
      <c r="AF845" s="425"/>
      <c r="AG845" s="425"/>
      <c r="AH845" s="425"/>
      <c r="AI845" s="425"/>
      <c r="AJ845" s="425"/>
      <c r="AK845" s="425"/>
      <c r="AL845" s="425"/>
      <c r="AM845" s="306"/>
    </row>
    <row r="846" spans="1:39" ht="15.5" hidden="1" outlineLevel="1">
      <c r="A846" s="528">
        <v>24</v>
      </c>
      <c r="B846" s="428" t="s">
        <v>116</v>
      </c>
      <c r="C846" s="291" t="s">
        <v>25</v>
      </c>
      <c r="D846" s="295"/>
      <c r="E846" s="295"/>
      <c r="F846" s="295"/>
      <c r="G846" s="295"/>
      <c r="H846" s="295"/>
      <c r="I846" s="295"/>
      <c r="J846" s="295"/>
      <c r="K846" s="295"/>
      <c r="L846" s="295"/>
      <c r="M846" s="295"/>
      <c r="N846" s="291"/>
      <c r="O846" s="295"/>
      <c r="P846" s="295"/>
      <c r="Q846" s="295"/>
      <c r="R846" s="295"/>
      <c r="S846" s="295"/>
      <c r="T846" s="295"/>
      <c r="U846" s="295"/>
      <c r="V846" s="295"/>
      <c r="W846" s="295"/>
      <c r="X846" s="295"/>
      <c r="Y846" s="415"/>
      <c r="Z846" s="415"/>
      <c r="AA846" s="415"/>
      <c r="AB846" s="415"/>
      <c r="AC846" s="415"/>
      <c r="AD846" s="415"/>
      <c r="AE846" s="415"/>
      <c r="AF846" s="410"/>
      <c r="AG846" s="410"/>
      <c r="AH846" s="410"/>
      <c r="AI846" s="410"/>
      <c r="AJ846" s="410"/>
      <c r="AK846" s="410"/>
      <c r="AL846" s="410"/>
      <c r="AM846" s="296">
        <f>SUM(Y846:AL846)</f>
        <v>0</v>
      </c>
    </row>
    <row r="847" spans="1:39" ht="15.5" hidden="1" outlineLevel="1">
      <c r="A847" s="528"/>
      <c r="B847" s="294" t="s">
        <v>342</v>
      </c>
      <c r="C847" s="291" t="s">
        <v>163</v>
      </c>
      <c r="D847" s="295"/>
      <c r="E847" s="295"/>
      <c r="F847" s="295"/>
      <c r="G847" s="295"/>
      <c r="H847" s="295"/>
      <c r="I847" s="295"/>
      <c r="J847" s="295"/>
      <c r="K847" s="295"/>
      <c r="L847" s="295"/>
      <c r="M847" s="295"/>
      <c r="N847" s="291"/>
      <c r="O847" s="295"/>
      <c r="P847" s="295"/>
      <c r="Q847" s="295"/>
      <c r="R847" s="295"/>
      <c r="S847" s="295"/>
      <c r="T847" s="295"/>
      <c r="U847" s="295"/>
      <c r="V847" s="295"/>
      <c r="W847" s="295"/>
      <c r="X847" s="295"/>
      <c r="Y847" s="411">
        <f>Y846</f>
        <v>0</v>
      </c>
      <c r="Z847" s="411">
        <f t="shared" ref="Z847" si="2058">Z846</f>
        <v>0</v>
      </c>
      <c r="AA847" s="411">
        <f t="shared" ref="AA847" si="2059">AA846</f>
        <v>0</v>
      </c>
      <c r="AB847" s="411">
        <f t="shared" ref="AB847" si="2060">AB846</f>
        <v>0</v>
      </c>
      <c r="AC847" s="411">
        <f t="shared" ref="AC847" si="2061">AC846</f>
        <v>0</v>
      </c>
      <c r="AD847" s="411">
        <f t="shared" ref="AD847" si="2062">AD846</f>
        <v>0</v>
      </c>
      <c r="AE847" s="411">
        <f t="shared" ref="AE847" si="2063">AE846</f>
        <v>0</v>
      </c>
      <c r="AF847" s="411">
        <f t="shared" ref="AF847" si="2064">AF846</f>
        <v>0</v>
      </c>
      <c r="AG847" s="411">
        <f t="shared" ref="AG847" si="2065">AG846</f>
        <v>0</v>
      </c>
      <c r="AH847" s="411">
        <f t="shared" ref="AH847" si="2066">AH846</f>
        <v>0</v>
      </c>
      <c r="AI847" s="411">
        <f t="shared" ref="AI847" si="2067">AI846</f>
        <v>0</v>
      </c>
      <c r="AJ847" s="411">
        <f t="shared" ref="AJ847" si="2068">AJ846</f>
        <v>0</v>
      </c>
      <c r="AK847" s="411">
        <f t="shared" ref="AK847" si="2069">AK846</f>
        <v>0</v>
      </c>
      <c r="AL847" s="411">
        <f t="shared" ref="AL847" si="2070">AL846</f>
        <v>0</v>
      </c>
      <c r="AM847" s="306"/>
    </row>
    <row r="848" spans="1:39" ht="15.5" hidden="1" outlineLevel="1">
      <c r="A848" s="528"/>
      <c r="B848" s="294"/>
      <c r="C848" s="291"/>
      <c r="D848" s="291"/>
      <c r="E848" s="291"/>
      <c r="F848" s="291"/>
      <c r="G848" s="291"/>
      <c r="H848" s="291"/>
      <c r="I848" s="291"/>
      <c r="J848" s="291"/>
      <c r="K848" s="291"/>
      <c r="L848" s="291"/>
      <c r="M848" s="291"/>
      <c r="N848" s="291"/>
      <c r="O848" s="291"/>
      <c r="P848" s="291"/>
      <c r="Q848" s="291"/>
      <c r="R848" s="291"/>
      <c r="S848" s="291"/>
      <c r="T848" s="291"/>
      <c r="U848" s="291"/>
      <c r="V848" s="291"/>
      <c r="W848" s="291"/>
      <c r="X848" s="291"/>
      <c r="Y848" s="412"/>
      <c r="Z848" s="425"/>
      <c r="AA848" s="425"/>
      <c r="AB848" s="425"/>
      <c r="AC848" s="425"/>
      <c r="AD848" s="425"/>
      <c r="AE848" s="425"/>
      <c r="AF848" s="425"/>
      <c r="AG848" s="425"/>
      <c r="AH848" s="425"/>
      <c r="AI848" s="425"/>
      <c r="AJ848" s="425"/>
      <c r="AK848" s="425"/>
      <c r="AL848" s="425"/>
      <c r="AM848" s="306"/>
    </row>
    <row r="849" spans="1:39" ht="15.5" hidden="1" outlineLevel="1">
      <c r="A849" s="528"/>
      <c r="B849" s="288" t="s">
        <v>499</v>
      </c>
      <c r="C849" s="291"/>
      <c r="D849" s="291"/>
      <c r="E849" s="291"/>
      <c r="F849" s="291"/>
      <c r="G849" s="291"/>
      <c r="H849" s="291"/>
      <c r="I849" s="291"/>
      <c r="J849" s="291"/>
      <c r="K849" s="291"/>
      <c r="L849" s="291"/>
      <c r="M849" s="291"/>
      <c r="N849" s="291"/>
      <c r="O849" s="291"/>
      <c r="P849" s="291"/>
      <c r="Q849" s="291"/>
      <c r="R849" s="291"/>
      <c r="S849" s="291"/>
      <c r="T849" s="291"/>
      <c r="U849" s="291"/>
      <c r="V849" s="291"/>
      <c r="W849" s="291"/>
      <c r="X849" s="291"/>
      <c r="Y849" s="412"/>
      <c r="Z849" s="425"/>
      <c r="AA849" s="425"/>
      <c r="AB849" s="425"/>
      <c r="AC849" s="425"/>
      <c r="AD849" s="425"/>
      <c r="AE849" s="425"/>
      <c r="AF849" s="425"/>
      <c r="AG849" s="425"/>
      <c r="AH849" s="425"/>
      <c r="AI849" s="425"/>
      <c r="AJ849" s="425"/>
      <c r="AK849" s="425"/>
      <c r="AL849" s="425"/>
      <c r="AM849" s="306"/>
    </row>
    <row r="850" spans="1:39" ht="15.5" hidden="1" outlineLevel="1">
      <c r="A850" s="528">
        <v>25</v>
      </c>
      <c r="B850" s="428" t="s">
        <v>117</v>
      </c>
      <c r="C850" s="291" t="s">
        <v>25</v>
      </c>
      <c r="D850" s="295"/>
      <c r="E850" s="295"/>
      <c r="F850" s="295"/>
      <c r="G850" s="295"/>
      <c r="H850" s="295"/>
      <c r="I850" s="295"/>
      <c r="J850" s="295"/>
      <c r="K850" s="295"/>
      <c r="L850" s="295"/>
      <c r="M850" s="295"/>
      <c r="N850" s="295">
        <v>12</v>
      </c>
      <c r="O850" s="295"/>
      <c r="P850" s="295"/>
      <c r="Q850" s="295"/>
      <c r="R850" s="295"/>
      <c r="S850" s="295"/>
      <c r="T850" s="295"/>
      <c r="U850" s="295"/>
      <c r="V850" s="295"/>
      <c r="W850" s="295"/>
      <c r="X850" s="295"/>
      <c r="Y850" s="426"/>
      <c r="Z850" s="415"/>
      <c r="AA850" s="415"/>
      <c r="AB850" s="415"/>
      <c r="AC850" s="415"/>
      <c r="AD850" s="415"/>
      <c r="AE850" s="415"/>
      <c r="AF850" s="415"/>
      <c r="AG850" s="415"/>
      <c r="AH850" s="415"/>
      <c r="AI850" s="415"/>
      <c r="AJ850" s="415"/>
      <c r="AK850" s="415"/>
      <c r="AL850" s="415"/>
      <c r="AM850" s="296">
        <f>SUM(Y850:AL850)</f>
        <v>0</v>
      </c>
    </row>
    <row r="851" spans="1:39" ht="15.5" hidden="1" outlineLevel="1">
      <c r="A851" s="528"/>
      <c r="B851" s="294" t="s">
        <v>342</v>
      </c>
      <c r="C851" s="291" t="s">
        <v>163</v>
      </c>
      <c r="D851" s="295"/>
      <c r="E851" s="295"/>
      <c r="F851" s="295"/>
      <c r="G851" s="295"/>
      <c r="H851" s="295"/>
      <c r="I851" s="295"/>
      <c r="J851" s="295"/>
      <c r="K851" s="295"/>
      <c r="L851" s="295"/>
      <c r="M851" s="295"/>
      <c r="N851" s="295">
        <f>N850</f>
        <v>12</v>
      </c>
      <c r="O851" s="295"/>
      <c r="P851" s="295"/>
      <c r="Q851" s="295"/>
      <c r="R851" s="295"/>
      <c r="S851" s="295"/>
      <c r="T851" s="295"/>
      <c r="U851" s="295"/>
      <c r="V851" s="295"/>
      <c r="W851" s="295"/>
      <c r="X851" s="295"/>
      <c r="Y851" s="411">
        <f>Y850</f>
        <v>0</v>
      </c>
      <c r="Z851" s="411">
        <f t="shared" ref="Z851" si="2071">Z850</f>
        <v>0</v>
      </c>
      <c r="AA851" s="411">
        <f t="shared" ref="AA851" si="2072">AA850</f>
        <v>0</v>
      </c>
      <c r="AB851" s="411">
        <f t="shared" ref="AB851" si="2073">AB850</f>
        <v>0</v>
      </c>
      <c r="AC851" s="411">
        <f t="shared" ref="AC851" si="2074">AC850</f>
        <v>0</v>
      </c>
      <c r="AD851" s="411">
        <f t="shared" ref="AD851" si="2075">AD850</f>
        <v>0</v>
      </c>
      <c r="AE851" s="411">
        <f t="shared" ref="AE851" si="2076">AE850</f>
        <v>0</v>
      </c>
      <c r="AF851" s="411">
        <f t="shared" ref="AF851" si="2077">AF850</f>
        <v>0</v>
      </c>
      <c r="AG851" s="411">
        <f t="shared" ref="AG851" si="2078">AG850</f>
        <v>0</v>
      </c>
      <c r="AH851" s="411">
        <f t="shared" ref="AH851" si="2079">AH850</f>
        <v>0</v>
      </c>
      <c r="AI851" s="411">
        <f t="shared" ref="AI851" si="2080">AI850</f>
        <v>0</v>
      </c>
      <c r="AJ851" s="411">
        <f t="shared" ref="AJ851" si="2081">AJ850</f>
        <v>0</v>
      </c>
      <c r="AK851" s="411">
        <f t="shared" ref="AK851" si="2082">AK850</f>
        <v>0</v>
      </c>
      <c r="AL851" s="411">
        <f t="shared" ref="AL851" si="2083">AL850</f>
        <v>0</v>
      </c>
      <c r="AM851" s="306"/>
    </row>
    <row r="852" spans="1:39" ht="15.5" hidden="1" outlineLevel="1">
      <c r="A852" s="528"/>
      <c r="B852" s="294"/>
      <c r="C852" s="291"/>
      <c r="D852" s="291"/>
      <c r="E852" s="291"/>
      <c r="F852" s="291"/>
      <c r="G852" s="291"/>
      <c r="H852" s="291"/>
      <c r="I852" s="291"/>
      <c r="J852" s="291"/>
      <c r="K852" s="291"/>
      <c r="L852" s="291"/>
      <c r="M852" s="291"/>
      <c r="N852" s="291"/>
      <c r="O852" s="291"/>
      <c r="P852" s="291"/>
      <c r="Q852" s="291"/>
      <c r="R852" s="291"/>
      <c r="S852" s="291"/>
      <c r="T852" s="291"/>
      <c r="U852" s="291"/>
      <c r="V852" s="291"/>
      <c r="W852" s="291"/>
      <c r="X852" s="291"/>
      <c r="Y852" s="412"/>
      <c r="Z852" s="425"/>
      <c r="AA852" s="425"/>
      <c r="AB852" s="425"/>
      <c r="AC852" s="425"/>
      <c r="AD852" s="425"/>
      <c r="AE852" s="425"/>
      <c r="AF852" s="425"/>
      <c r="AG852" s="425"/>
      <c r="AH852" s="425"/>
      <c r="AI852" s="425"/>
      <c r="AJ852" s="425"/>
      <c r="AK852" s="425"/>
      <c r="AL852" s="425"/>
      <c r="AM852" s="306"/>
    </row>
    <row r="853" spans="1:39" ht="15.5" hidden="1" outlineLevel="1">
      <c r="A853" s="528">
        <v>26</v>
      </c>
      <c r="B853" s="428" t="s">
        <v>118</v>
      </c>
      <c r="C853" s="291" t="s">
        <v>25</v>
      </c>
      <c r="D853" s="295"/>
      <c r="E853" s="295"/>
      <c r="F853" s="295"/>
      <c r="G853" s="295"/>
      <c r="H853" s="295"/>
      <c r="I853" s="295"/>
      <c r="J853" s="295"/>
      <c r="K853" s="295"/>
      <c r="L853" s="295"/>
      <c r="M853" s="295"/>
      <c r="N853" s="295">
        <v>12</v>
      </c>
      <c r="O853" s="295"/>
      <c r="P853" s="295"/>
      <c r="Q853" s="295"/>
      <c r="R853" s="295"/>
      <c r="S853" s="295"/>
      <c r="T853" s="295"/>
      <c r="U853" s="295"/>
      <c r="V853" s="295"/>
      <c r="W853" s="295"/>
      <c r="X853" s="295"/>
      <c r="Y853" s="426"/>
      <c r="Z853" s="415"/>
      <c r="AA853" s="415"/>
      <c r="AB853" s="415"/>
      <c r="AC853" s="415"/>
      <c r="AD853" s="415"/>
      <c r="AE853" s="415"/>
      <c r="AF853" s="415"/>
      <c r="AG853" s="415"/>
      <c r="AH853" s="415"/>
      <c r="AI853" s="415"/>
      <c r="AJ853" s="415"/>
      <c r="AK853" s="415"/>
      <c r="AL853" s="415"/>
      <c r="AM853" s="296">
        <f>SUM(Y853:AL853)</f>
        <v>0</v>
      </c>
    </row>
    <row r="854" spans="1:39" ht="15.5" hidden="1" outlineLevel="1">
      <c r="A854" s="528"/>
      <c r="B854" s="294" t="s">
        <v>342</v>
      </c>
      <c r="C854" s="291" t="s">
        <v>163</v>
      </c>
      <c r="D854" s="295"/>
      <c r="E854" s="295"/>
      <c r="F854" s="295"/>
      <c r="G854" s="295"/>
      <c r="H854" s="295"/>
      <c r="I854" s="295"/>
      <c r="J854" s="295"/>
      <c r="K854" s="295"/>
      <c r="L854" s="295"/>
      <c r="M854" s="295"/>
      <c r="N854" s="295">
        <f>N853</f>
        <v>12</v>
      </c>
      <c r="O854" s="295"/>
      <c r="P854" s="295"/>
      <c r="Q854" s="295"/>
      <c r="R854" s="295"/>
      <c r="S854" s="295"/>
      <c r="T854" s="295"/>
      <c r="U854" s="295"/>
      <c r="V854" s="295"/>
      <c r="W854" s="295"/>
      <c r="X854" s="295"/>
      <c r="Y854" s="411">
        <f>Y853</f>
        <v>0</v>
      </c>
      <c r="Z854" s="411">
        <f t="shared" ref="Z854" si="2084">Z853</f>
        <v>0</v>
      </c>
      <c r="AA854" s="411">
        <f t="shared" ref="AA854" si="2085">AA853</f>
        <v>0</v>
      </c>
      <c r="AB854" s="411">
        <f t="shared" ref="AB854" si="2086">AB853</f>
        <v>0</v>
      </c>
      <c r="AC854" s="411">
        <f t="shared" ref="AC854" si="2087">AC853</f>
        <v>0</v>
      </c>
      <c r="AD854" s="411">
        <f t="shared" ref="AD854" si="2088">AD853</f>
        <v>0</v>
      </c>
      <c r="AE854" s="411">
        <f t="shared" ref="AE854" si="2089">AE853</f>
        <v>0</v>
      </c>
      <c r="AF854" s="411">
        <f t="shared" ref="AF854" si="2090">AF853</f>
        <v>0</v>
      </c>
      <c r="AG854" s="411">
        <f t="shared" ref="AG854" si="2091">AG853</f>
        <v>0</v>
      </c>
      <c r="AH854" s="411">
        <f t="shared" ref="AH854" si="2092">AH853</f>
        <v>0</v>
      </c>
      <c r="AI854" s="411">
        <f t="shared" ref="AI854" si="2093">AI853</f>
        <v>0</v>
      </c>
      <c r="AJ854" s="411">
        <f t="shared" ref="AJ854" si="2094">AJ853</f>
        <v>0</v>
      </c>
      <c r="AK854" s="411">
        <f t="shared" ref="AK854" si="2095">AK853</f>
        <v>0</v>
      </c>
      <c r="AL854" s="411">
        <f t="shared" ref="AL854" si="2096">AL853</f>
        <v>0</v>
      </c>
      <c r="AM854" s="306"/>
    </row>
    <row r="855" spans="1:39" ht="15.5" hidden="1" outlineLevel="1">
      <c r="A855" s="528"/>
      <c r="B855" s="294"/>
      <c r="C855" s="291"/>
      <c r="D855" s="291"/>
      <c r="E855" s="291"/>
      <c r="F855" s="291"/>
      <c r="G855" s="291"/>
      <c r="H855" s="291"/>
      <c r="I855" s="291"/>
      <c r="J855" s="291"/>
      <c r="K855" s="291"/>
      <c r="L855" s="291"/>
      <c r="M855" s="291"/>
      <c r="N855" s="291"/>
      <c r="O855" s="291"/>
      <c r="P855" s="291"/>
      <c r="Q855" s="291"/>
      <c r="R855" s="291"/>
      <c r="S855" s="291"/>
      <c r="T855" s="291"/>
      <c r="U855" s="291"/>
      <c r="V855" s="291"/>
      <c r="W855" s="291"/>
      <c r="X855" s="291"/>
      <c r="Y855" s="412"/>
      <c r="Z855" s="425"/>
      <c r="AA855" s="425"/>
      <c r="AB855" s="425"/>
      <c r="AC855" s="425"/>
      <c r="AD855" s="425"/>
      <c r="AE855" s="425"/>
      <c r="AF855" s="425"/>
      <c r="AG855" s="425"/>
      <c r="AH855" s="425"/>
      <c r="AI855" s="425"/>
      <c r="AJ855" s="425"/>
      <c r="AK855" s="425"/>
      <c r="AL855" s="425"/>
      <c r="AM855" s="306"/>
    </row>
    <row r="856" spans="1:39" ht="31" hidden="1" outlineLevel="1">
      <c r="A856" s="528">
        <v>27</v>
      </c>
      <c r="B856" s="428" t="s">
        <v>119</v>
      </c>
      <c r="C856" s="291" t="s">
        <v>25</v>
      </c>
      <c r="D856" s="295"/>
      <c r="E856" s="295"/>
      <c r="F856" s="295"/>
      <c r="G856" s="295"/>
      <c r="H856" s="295"/>
      <c r="I856" s="295"/>
      <c r="J856" s="295"/>
      <c r="K856" s="295"/>
      <c r="L856" s="295"/>
      <c r="M856" s="295"/>
      <c r="N856" s="295">
        <v>12</v>
      </c>
      <c r="O856" s="295"/>
      <c r="P856" s="295"/>
      <c r="Q856" s="295"/>
      <c r="R856" s="295"/>
      <c r="S856" s="295"/>
      <c r="T856" s="295"/>
      <c r="U856" s="295"/>
      <c r="V856" s="295"/>
      <c r="W856" s="295"/>
      <c r="X856" s="295"/>
      <c r="Y856" s="426"/>
      <c r="Z856" s="415"/>
      <c r="AA856" s="415"/>
      <c r="AB856" s="415"/>
      <c r="AC856" s="415"/>
      <c r="AD856" s="415"/>
      <c r="AE856" s="415"/>
      <c r="AF856" s="415"/>
      <c r="AG856" s="415"/>
      <c r="AH856" s="415"/>
      <c r="AI856" s="415"/>
      <c r="AJ856" s="415"/>
      <c r="AK856" s="415"/>
      <c r="AL856" s="415"/>
      <c r="AM856" s="296">
        <f>SUM(Y856:AL856)</f>
        <v>0</v>
      </c>
    </row>
    <row r="857" spans="1:39" ht="15.5" hidden="1" outlineLevel="1">
      <c r="A857" s="528"/>
      <c r="B857" s="294" t="s">
        <v>342</v>
      </c>
      <c r="C857" s="291" t="s">
        <v>163</v>
      </c>
      <c r="D857" s="295"/>
      <c r="E857" s="295"/>
      <c r="F857" s="295"/>
      <c r="G857" s="295"/>
      <c r="H857" s="295"/>
      <c r="I857" s="295"/>
      <c r="J857" s="295"/>
      <c r="K857" s="295"/>
      <c r="L857" s="295"/>
      <c r="M857" s="295"/>
      <c r="N857" s="295">
        <f>N856</f>
        <v>12</v>
      </c>
      <c r="O857" s="295"/>
      <c r="P857" s="295"/>
      <c r="Q857" s="295"/>
      <c r="R857" s="295"/>
      <c r="S857" s="295"/>
      <c r="T857" s="295"/>
      <c r="U857" s="295"/>
      <c r="V857" s="295"/>
      <c r="W857" s="295"/>
      <c r="X857" s="295"/>
      <c r="Y857" s="411">
        <f>Y856</f>
        <v>0</v>
      </c>
      <c r="Z857" s="411">
        <f t="shared" ref="Z857" si="2097">Z856</f>
        <v>0</v>
      </c>
      <c r="AA857" s="411">
        <f t="shared" ref="AA857" si="2098">AA856</f>
        <v>0</v>
      </c>
      <c r="AB857" s="411">
        <f t="shared" ref="AB857" si="2099">AB856</f>
        <v>0</v>
      </c>
      <c r="AC857" s="411">
        <f t="shared" ref="AC857" si="2100">AC856</f>
        <v>0</v>
      </c>
      <c r="AD857" s="411">
        <f t="shared" ref="AD857" si="2101">AD856</f>
        <v>0</v>
      </c>
      <c r="AE857" s="411">
        <f t="shared" ref="AE857" si="2102">AE856</f>
        <v>0</v>
      </c>
      <c r="AF857" s="411">
        <f t="shared" ref="AF857" si="2103">AF856</f>
        <v>0</v>
      </c>
      <c r="AG857" s="411">
        <f t="shared" ref="AG857" si="2104">AG856</f>
        <v>0</v>
      </c>
      <c r="AH857" s="411">
        <f t="shared" ref="AH857" si="2105">AH856</f>
        <v>0</v>
      </c>
      <c r="AI857" s="411">
        <f t="shared" ref="AI857" si="2106">AI856</f>
        <v>0</v>
      </c>
      <c r="AJ857" s="411">
        <f t="shared" ref="AJ857" si="2107">AJ856</f>
        <v>0</v>
      </c>
      <c r="AK857" s="411">
        <f t="shared" ref="AK857" si="2108">AK856</f>
        <v>0</v>
      </c>
      <c r="AL857" s="411">
        <f t="shared" ref="AL857" si="2109">AL856</f>
        <v>0</v>
      </c>
      <c r="AM857" s="306"/>
    </row>
    <row r="858" spans="1:39" ht="15.5" hidden="1" outlineLevel="1">
      <c r="A858" s="528"/>
      <c r="B858" s="294"/>
      <c r="C858" s="291"/>
      <c r="D858" s="291"/>
      <c r="E858" s="291"/>
      <c r="F858" s="291"/>
      <c r="G858" s="291"/>
      <c r="H858" s="291"/>
      <c r="I858" s="291"/>
      <c r="J858" s="291"/>
      <c r="K858" s="291"/>
      <c r="L858" s="291"/>
      <c r="M858" s="291"/>
      <c r="N858" s="291"/>
      <c r="O858" s="291"/>
      <c r="P858" s="291"/>
      <c r="Q858" s="291"/>
      <c r="R858" s="291"/>
      <c r="S858" s="291"/>
      <c r="T858" s="291"/>
      <c r="U858" s="291"/>
      <c r="V858" s="291"/>
      <c r="W858" s="291"/>
      <c r="X858" s="291"/>
      <c r="Y858" s="412"/>
      <c r="Z858" s="425"/>
      <c r="AA858" s="425"/>
      <c r="AB858" s="425"/>
      <c r="AC858" s="425"/>
      <c r="AD858" s="425"/>
      <c r="AE858" s="425"/>
      <c r="AF858" s="425"/>
      <c r="AG858" s="425"/>
      <c r="AH858" s="425"/>
      <c r="AI858" s="425"/>
      <c r="AJ858" s="425"/>
      <c r="AK858" s="425"/>
      <c r="AL858" s="425"/>
      <c r="AM858" s="306"/>
    </row>
    <row r="859" spans="1:39" ht="31" hidden="1" outlineLevel="1">
      <c r="A859" s="528">
        <v>28</v>
      </c>
      <c r="B859" s="428" t="s">
        <v>120</v>
      </c>
      <c r="C859" s="291" t="s">
        <v>25</v>
      </c>
      <c r="D859" s="295"/>
      <c r="E859" s="295"/>
      <c r="F859" s="295"/>
      <c r="G859" s="295"/>
      <c r="H859" s="295"/>
      <c r="I859" s="295"/>
      <c r="J859" s="295"/>
      <c r="K859" s="295"/>
      <c r="L859" s="295"/>
      <c r="M859" s="295"/>
      <c r="N859" s="295">
        <v>12</v>
      </c>
      <c r="O859" s="295"/>
      <c r="P859" s="295"/>
      <c r="Q859" s="295"/>
      <c r="R859" s="295"/>
      <c r="S859" s="295"/>
      <c r="T859" s="295"/>
      <c r="U859" s="295"/>
      <c r="V859" s="295"/>
      <c r="W859" s="295"/>
      <c r="X859" s="295"/>
      <c r="Y859" s="426"/>
      <c r="Z859" s="415"/>
      <c r="AA859" s="415"/>
      <c r="AB859" s="415"/>
      <c r="AC859" s="415"/>
      <c r="AD859" s="415"/>
      <c r="AE859" s="415"/>
      <c r="AF859" s="415"/>
      <c r="AG859" s="415"/>
      <c r="AH859" s="415"/>
      <c r="AI859" s="415"/>
      <c r="AJ859" s="415"/>
      <c r="AK859" s="415"/>
      <c r="AL859" s="415"/>
      <c r="AM859" s="296">
        <f>SUM(Y859:AL859)</f>
        <v>0</v>
      </c>
    </row>
    <row r="860" spans="1:39" ht="15.5" hidden="1" outlineLevel="1">
      <c r="A860" s="528"/>
      <c r="B860" s="294" t="s">
        <v>342</v>
      </c>
      <c r="C860" s="291" t="s">
        <v>163</v>
      </c>
      <c r="D860" s="295"/>
      <c r="E860" s="295"/>
      <c r="F860" s="295"/>
      <c r="G860" s="295"/>
      <c r="H860" s="295"/>
      <c r="I860" s="295"/>
      <c r="J860" s="295"/>
      <c r="K860" s="295"/>
      <c r="L860" s="295"/>
      <c r="M860" s="295"/>
      <c r="N860" s="295">
        <f>N859</f>
        <v>12</v>
      </c>
      <c r="O860" s="295"/>
      <c r="P860" s="295"/>
      <c r="Q860" s="295"/>
      <c r="R860" s="295"/>
      <c r="S860" s="295"/>
      <c r="T860" s="295"/>
      <c r="U860" s="295"/>
      <c r="V860" s="295"/>
      <c r="W860" s="295"/>
      <c r="X860" s="295"/>
      <c r="Y860" s="411">
        <f>Y859</f>
        <v>0</v>
      </c>
      <c r="Z860" s="411">
        <f t="shared" ref="Z860" si="2110">Z859</f>
        <v>0</v>
      </c>
      <c r="AA860" s="411">
        <f t="shared" ref="AA860" si="2111">AA859</f>
        <v>0</v>
      </c>
      <c r="AB860" s="411">
        <f t="shared" ref="AB860" si="2112">AB859</f>
        <v>0</v>
      </c>
      <c r="AC860" s="411">
        <f t="shared" ref="AC860" si="2113">AC859</f>
        <v>0</v>
      </c>
      <c r="AD860" s="411">
        <f t="shared" ref="AD860" si="2114">AD859</f>
        <v>0</v>
      </c>
      <c r="AE860" s="411">
        <f t="shared" ref="AE860" si="2115">AE859</f>
        <v>0</v>
      </c>
      <c r="AF860" s="411">
        <f t="shared" ref="AF860" si="2116">AF859</f>
        <v>0</v>
      </c>
      <c r="AG860" s="411">
        <f t="shared" ref="AG860" si="2117">AG859</f>
        <v>0</v>
      </c>
      <c r="AH860" s="411">
        <f t="shared" ref="AH860" si="2118">AH859</f>
        <v>0</v>
      </c>
      <c r="AI860" s="411">
        <f t="shared" ref="AI860" si="2119">AI859</f>
        <v>0</v>
      </c>
      <c r="AJ860" s="411">
        <f t="shared" ref="AJ860" si="2120">AJ859</f>
        <v>0</v>
      </c>
      <c r="AK860" s="411">
        <f t="shared" ref="AK860" si="2121">AK859</f>
        <v>0</v>
      </c>
      <c r="AL860" s="411">
        <f t="shared" ref="AL860" si="2122">AL859</f>
        <v>0</v>
      </c>
      <c r="AM860" s="306"/>
    </row>
    <row r="861" spans="1:39" ht="15.5" hidden="1" outlineLevel="1">
      <c r="A861" s="528"/>
      <c r="B861" s="294"/>
      <c r="C861" s="291"/>
      <c r="D861" s="291"/>
      <c r="E861" s="291"/>
      <c r="F861" s="291"/>
      <c r="G861" s="291"/>
      <c r="H861" s="291"/>
      <c r="I861" s="291"/>
      <c r="J861" s="291"/>
      <c r="K861" s="291"/>
      <c r="L861" s="291"/>
      <c r="M861" s="291"/>
      <c r="N861" s="291"/>
      <c r="O861" s="291"/>
      <c r="P861" s="291"/>
      <c r="Q861" s="291"/>
      <c r="R861" s="291"/>
      <c r="S861" s="291"/>
      <c r="T861" s="291"/>
      <c r="U861" s="291"/>
      <c r="V861" s="291"/>
      <c r="W861" s="291"/>
      <c r="X861" s="291"/>
      <c r="Y861" s="412"/>
      <c r="Z861" s="425"/>
      <c r="AA861" s="425"/>
      <c r="AB861" s="425"/>
      <c r="AC861" s="425"/>
      <c r="AD861" s="425"/>
      <c r="AE861" s="425"/>
      <c r="AF861" s="425"/>
      <c r="AG861" s="425"/>
      <c r="AH861" s="425"/>
      <c r="AI861" s="425"/>
      <c r="AJ861" s="425"/>
      <c r="AK861" s="425"/>
      <c r="AL861" s="425"/>
      <c r="AM861" s="306"/>
    </row>
    <row r="862" spans="1:39" ht="31" hidden="1" outlineLevel="1">
      <c r="A862" s="528">
        <v>29</v>
      </c>
      <c r="B862" s="428" t="s">
        <v>121</v>
      </c>
      <c r="C862" s="291" t="s">
        <v>25</v>
      </c>
      <c r="D862" s="295"/>
      <c r="E862" s="295"/>
      <c r="F862" s="295"/>
      <c r="G862" s="295"/>
      <c r="H862" s="295"/>
      <c r="I862" s="295"/>
      <c r="J862" s="295"/>
      <c r="K862" s="295"/>
      <c r="L862" s="295"/>
      <c r="M862" s="295"/>
      <c r="N862" s="295">
        <v>3</v>
      </c>
      <c r="O862" s="295"/>
      <c r="P862" s="295"/>
      <c r="Q862" s="295"/>
      <c r="R862" s="295"/>
      <c r="S862" s="295"/>
      <c r="T862" s="295"/>
      <c r="U862" s="295"/>
      <c r="V862" s="295"/>
      <c r="W862" s="295"/>
      <c r="X862" s="295"/>
      <c r="Y862" s="426"/>
      <c r="Z862" s="415"/>
      <c r="AA862" s="415"/>
      <c r="AB862" s="415"/>
      <c r="AC862" s="415"/>
      <c r="AD862" s="415"/>
      <c r="AE862" s="415"/>
      <c r="AF862" s="415"/>
      <c r="AG862" s="415"/>
      <c r="AH862" s="415"/>
      <c r="AI862" s="415"/>
      <c r="AJ862" s="415"/>
      <c r="AK862" s="415"/>
      <c r="AL862" s="415"/>
      <c r="AM862" s="296">
        <f>SUM(Y862:AL862)</f>
        <v>0</v>
      </c>
    </row>
    <row r="863" spans="1:39" ht="15.5" hidden="1" outlineLevel="1">
      <c r="A863" s="528"/>
      <c r="B863" s="294" t="s">
        <v>342</v>
      </c>
      <c r="C863" s="291" t="s">
        <v>163</v>
      </c>
      <c r="D863" s="295"/>
      <c r="E863" s="295"/>
      <c r="F863" s="295"/>
      <c r="G863" s="295"/>
      <c r="H863" s="295"/>
      <c r="I863" s="295"/>
      <c r="J863" s="295"/>
      <c r="K863" s="295"/>
      <c r="L863" s="295"/>
      <c r="M863" s="295"/>
      <c r="N863" s="295">
        <f>N862</f>
        <v>3</v>
      </c>
      <c r="O863" s="295"/>
      <c r="P863" s="295"/>
      <c r="Q863" s="295"/>
      <c r="R863" s="295"/>
      <c r="S863" s="295"/>
      <c r="T863" s="295"/>
      <c r="U863" s="295"/>
      <c r="V863" s="295"/>
      <c r="W863" s="295"/>
      <c r="X863" s="295"/>
      <c r="Y863" s="411">
        <f>Y862</f>
        <v>0</v>
      </c>
      <c r="Z863" s="411">
        <f t="shared" ref="Z863" si="2123">Z862</f>
        <v>0</v>
      </c>
      <c r="AA863" s="411">
        <f t="shared" ref="AA863" si="2124">AA862</f>
        <v>0</v>
      </c>
      <c r="AB863" s="411">
        <f t="shared" ref="AB863" si="2125">AB862</f>
        <v>0</v>
      </c>
      <c r="AC863" s="411">
        <f t="shared" ref="AC863" si="2126">AC862</f>
        <v>0</v>
      </c>
      <c r="AD863" s="411">
        <f t="shared" ref="AD863" si="2127">AD862</f>
        <v>0</v>
      </c>
      <c r="AE863" s="411">
        <f t="shared" ref="AE863" si="2128">AE862</f>
        <v>0</v>
      </c>
      <c r="AF863" s="411">
        <f t="shared" ref="AF863" si="2129">AF862</f>
        <v>0</v>
      </c>
      <c r="AG863" s="411">
        <f t="shared" ref="AG863" si="2130">AG862</f>
        <v>0</v>
      </c>
      <c r="AH863" s="411">
        <f t="shared" ref="AH863" si="2131">AH862</f>
        <v>0</v>
      </c>
      <c r="AI863" s="411">
        <f t="shared" ref="AI863" si="2132">AI862</f>
        <v>0</v>
      </c>
      <c r="AJ863" s="411">
        <f t="shared" ref="AJ863" si="2133">AJ862</f>
        <v>0</v>
      </c>
      <c r="AK863" s="411">
        <f t="shared" ref="AK863" si="2134">AK862</f>
        <v>0</v>
      </c>
      <c r="AL863" s="411">
        <f t="shared" ref="AL863" si="2135">AL862</f>
        <v>0</v>
      </c>
      <c r="AM863" s="306"/>
    </row>
    <row r="864" spans="1:39" ht="15.5" hidden="1" outlineLevel="1">
      <c r="A864" s="528"/>
      <c r="B864" s="294"/>
      <c r="C864" s="291"/>
      <c r="D864" s="291"/>
      <c r="E864" s="291"/>
      <c r="F864" s="291"/>
      <c r="G864" s="291"/>
      <c r="H864" s="291"/>
      <c r="I864" s="291"/>
      <c r="J864" s="291"/>
      <c r="K864" s="291"/>
      <c r="L864" s="291"/>
      <c r="M864" s="291"/>
      <c r="N864" s="291"/>
      <c r="O864" s="291"/>
      <c r="P864" s="291"/>
      <c r="Q864" s="291"/>
      <c r="R864" s="291"/>
      <c r="S864" s="291"/>
      <c r="T864" s="291"/>
      <c r="U864" s="291"/>
      <c r="V864" s="291"/>
      <c r="W864" s="291"/>
      <c r="X864" s="291"/>
      <c r="Y864" s="412"/>
      <c r="Z864" s="425"/>
      <c r="AA864" s="425"/>
      <c r="AB864" s="425"/>
      <c r="AC864" s="425"/>
      <c r="AD864" s="425"/>
      <c r="AE864" s="425"/>
      <c r="AF864" s="425"/>
      <c r="AG864" s="425"/>
      <c r="AH864" s="425"/>
      <c r="AI864" s="425"/>
      <c r="AJ864" s="425"/>
      <c r="AK864" s="425"/>
      <c r="AL864" s="425"/>
      <c r="AM864" s="306"/>
    </row>
    <row r="865" spans="1:39" ht="31" hidden="1" outlineLevel="1">
      <c r="A865" s="528">
        <v>30</v>
      </c>
      <c r="B865" s="428" t="s">
        <v>122</v>
      </c>
      <c r="C865" s="291" t="s">
        <v>25</v>
      </c>
      <c r="D865" s="295"/>
      <c r="E865" s="295"/>
      <c r="F865" s="295"/>
      <c r="G865" s="295"/>
      <c r="H865" s="295"/>
      <c r="I865" s="295"/>
      <c r="J865" s="295"/>
      <c r="K865" s="295"/>
      <c r="L865" s="295"/>
      <c r="M865" s="295"/>
      <c r="N865" s="295">
        <v>12</v>
      </c>
      <c r="O865" s="295"/>
      <c r="P865" s="295"/>
      <c r="Q865" s="295"/>
      <c r="R865" s="295"/>
      <c r="S865" s="295"/>
      <c r="T865" s="295"/>
      <c r="U865" s="295"/>
      <c r="V865" s="295"/>
      <c r="W865" s="295"/>
      <c r="X865" s="295"/>
      <c r="Y865" s="426"/>
      <c r="Z865" s="415"/>
      <c r="AA865" s="415"/>
      <c r="AB865" s="415"/>
      <c r="AC865" s="415"/>
      <c r="AD865" s="415"/>
      <c r="AE865" s="415"/>
      <c r="AF865" s="415"/>
      <c r="AG865" s="415"/>
      <c r="AH865" s="415"/>
      <c r="AI865" s="415"/>
      <c r="AJ865" s="415"/>
      <c r="AK865" s="415"/>
      <c r="AL865" s="415"/>
      <c r="AM865" s="296">
        <f>SUM(Y865:AL865)</f>
        <v>0</v>
      </c>
    </row>
    <row r="866" spans="1:39" ht="15.5" hidden="1" outlineLevel="1">
      <c r="A866" s="528"/>
      <c r="B866" s="294" t="s">
        <v>342</v>
      </c>
      <c r="C866" s="291" t="s">
        <v>163</v>
      </c>
      <c r="D866" s="295"/>
      <c r="E866" s="295"/>
      <c r="F866" s="295"/>
      <c r="G866" s="295"/>
      <c r="H866" s="295"/>
      <c r="I866" s="295"/>
      <c r="J866" s="295"/>
      <c r="K866" s="295"/>
      <c r="L866" s="295"/>
      <c r="M866" s="295"/>
      <c r="N866" s="295">
        <f>N865</f>
        <v>12</v>
      </c>
      <c r="O866" s="295"/>
      <c r="P866" s="295"/>
      <c r="Q866" s="295"/>
      <c r="R866" s="295"/>
      <c r="S866" s="295"/>
      <c r="T866" s="295"/>
      <c r="U866" s="295"/>
      <c r="V866" s="295"/>
      <c r="W866" s="295"/>
      <c r="X866" s="295"/>
      <c r="Y866" s="411">
        <f>Y865</f>
        <v>0</v>
      </c>
      <c r="Z866" s="411">
        <f t="shared" ref="Z866" si="2136">Z865</f>
        <v>0</v>
      </c>
      <c r="AA866" s="411">
        <f t="shared" ref="AA866" si="2137">AA865</f>
        <v>0</v>
      </c>
      <c r="AB866" s="411">
        <f t="shared" ref="AB866" si="2138">AB865</f>
        <v>0</v>
      </c>
      <c r="AC866" s="411">
        <f t="shared" ref="AC866" si="2139">AC865</f>
        <v>0</v>
      </c>
      <c r="AD866" s="411">
        <f t="shared" ref="AD866" si="2140">AD865</f>
        <v>0</v>
      </c>
      <c r="AE866" s="411">
        <f t="shared" ref="AE866" si="2141">AE865</f>
        <v>0</v>
      </c>
      <c r="AF866" s="411">
        <f t="shared" ref="AF866" si="2142">AF865</f>
        <v>0</v>
      </c>
      <c r="AG866" s="411">
        <f t="shared" ref="AG866" si="2143">AG865</f>
        <v>0</v>
      </c>
      <c r="AH866" s="411">
        <f t="shared" ref="AH866" si="2144">AH865</f>
        <v>0</v>
      </c>
      <c r="AI866" s="411">
        <f t="shared" ref="AI866" si="2145">AI865</f>
        <v>0</v>
      </c>
      <c r="AJ866" s="411">
        <f t="shared" ref="AJ866" si="2146">AJ865</f>
        <v>0</v>
      </c>
      <c r="AK866" s="411">
        <f t="shared" ref="AK866" si="2147">AK865</f>
        <v>0</v>
      </c>
      <c r="AL866" s="411">
        <f t="shared" ref="AL866" si="2148">AL865</f>
        <v>0</v>
      </c>
      <c r="AM866" s="306"/>
    </row>
    <row r="867" spans="1:39" ht="15.5" hidden="1" outlineLevel="1">
      <c r="A867" s="528"/>
      <c r="B867" s="294"/>
      <c r="C867" s="291"/>
      <c r="D867" s="291"/>
      <c r="E867" s="291"/>
      <c r="F867" s="291"/>
      <c r="G867" s="291"/>
      <c r="H867" s="291"/>
      <c r="I867" s="291"/>
      <c r="J867" s="291"/>
      <c r="K867" s="291"/>
      <c r="L867" s="291"/>
      <c r="M867" s="291"/>
      <c r="N867" s="291"/>
      <c r="O867" s="291"/>
      <c r="P867" s="291"/>
      <c r="Q867" s="291"/>
      <c r="R867" s="291"/>
      <c r="S867" s="291"/>
      <c r="T867" s="291"/>
      <c r="U867" s="291"/>
      <c r="V867" s="291"/>
      <c r="W867" s="291"/>
      <c r="X867" s="291"/>
      <c r="Y867" s="412"/>
      <c r="Z867" s="425"/>
      <c r="AA867" s="425"/>
      <c r="AB867" s="425"/>
      <c r="AC867" s="425"/>
      <c r="AD867" s="425"/>
      <c r="AE867" s="425"/>
      <c r="AF867" s="425"/>
      <c r="AG867" s="425"/>
      <c r="AH867" s="425"/>
      <c r="AI867" s="425"/>
      <c r="AJ867" s="425"/>
      <c r="AK867" s="425"/>
      <c r="AL867" s="425"/>
      <c r="AM867" s="306"/>
    </row>
    <row r="868" spans="1:39" ht="31" hidden="1" outlineLevel="1">
      <c r="A868" s="528">
        <v>31</v>
      </c>
      <c r="B868" s="428" t="s">
        <v>123</v>
      </c>
      <c r="C868" s="291" t="s">
        <v>25</v>
      </c>
      <c r="D868" s="295"/>
      <c r="E868" s="295"/>
      <c r="F868" s="295"/>
      <c r="G868" s="295"/>
      <c r="H868" s="295"/>
      <c r="I868" s="295"/>
      <c r="J868" s="295"/>
      <c r="K868" s="295"/>
      <c r="L868" s="295"/>
      <c r="M868" s="295"/>
      <c r="N868" s="295">
        <v>12</v>
      </c>
      <c r="O868" s="295"/>
      <c r="P868" s="295"/>
      <c r="Q868" s="295"/>
      <c r="R868" s="295"/>
      <c r="S868" s="295"/>
      <c r="T868" s="295"/>
      <c r="U868" s="295"/>
      <c r="V868" s="295"/>
      <c r="W868" s="295"/>
      <c r="X868" s="295"/>
      <c r="Y868" s="426"/>
      <c r="Z868" s="415"/>
      <c r="AA868" s="415"/>
      <c r="AB868" s="415"/>
      <c r="AC868" s="415"/>
      <c r="AD868" s="415"/>
      <c r="AE868" s="415"/>
      <c r="AF868" s="415"/>
      <c r="AG868" s="415"/>
      <c r="AH868" s="415"/>
      <c r="AI868" s="415"/>
      <c r="AJ868" s="415"/>
      <c r="AK868" s="415"/>
      <c r="AL868" s="415"/>
      <c r="AM868" s="296">
        <f>SUM(Y868:AL868)</f>
        <v>0</v>
      </c>
    </row>
    <row r="869" spans="1:39" ht="15.5" hidden="1" outlineLevel="1">
      <c r="A869" s="528"/>
      <c r="B869" s="294" t="s">
        <v>342</v>
      </c>
      <c r="C869" s="291" t="s">
        <v>163</v>
      </c>
      <c r="D869" s="295"/>
      <c r="E869" s="295"/>
      <c r="F869" s="295"/>
      <c r="G869" s="295"/>
      <c r="H869" s="295"/>
      <c r="I869" s="295"/>
      <c r="J869" s="295"/>
      <c r="K869" s="295"/>
      <c r="L869" s="295"/>
      <c r="M869" s="295"/>
      <c r="N869" s="295">
        <f>N868</f>
        <v>12</v>
      </c>
      <c r="O869" s="295"/>
      <c r="P869" s="295"/>
      <c r="Q869" s="295"/>
      <c r="R869" s="295"/>
      <c r="S869" s="295"/>
      <c r="T869" s="295"/>
      <c r="U869" s="295"/>
      <c r="V869" s="295"/>
      <c r="W869" s="295"/>
      <c r="X869" s="295"/>
      <c r="Y869" s="411">
        <f>Y868</f>
        <v>0</v>
      </c>
      <c r="Z869" s="411">
        <f t="shared" ref="Z869" si="2149">Z868</f>
        <v>0</v>
      </c>
      <c r="AA869" s="411">
        <f t="shared" ref="AA869" si="2150">AA868</f>
        <v>0</v>
      </c>
      <c r="AB869" s="411">
        <f t="shared" ref="AB869" si="2151">AB868</f>
        <v>0</v>
      </c>
      <c r="AC869" s="411">
        <f t="shared" ref="AC869" si="2152">AC868</f>
        <v>0</v>
      </c>
      <c r="AD869" s="411">
        <f t="shared" ref="AD869" si="2153">AD868</f>
        <v>0</v>
      </c>
      <c r="AE869" s="411">
        <f t="shared" ref="AE869" si="2154">AE868</f>
        <v>0</v>
      </c>
      <c r="AF869" s="411">
        <f t="shared" ref="AF869" si="2155">AF868</f>
        <v>0</v>
      </c>
      <c r="AG869" s="411">
        <f t="shared" ref="AG869" si="2156">AG868</f>
        <v>0</v>
      </c>
      <c r="AH869" s="411">
        <f t="shared" ref="AH869" si="2157">AH868</f>
        <v>0</v>
      </c>
      <c r="AI869" s="411">
        <f t="shared" ref="AI869" si="2158">AI868</f>
        <v>0</v>
      </c>
      <c r="AJ869" s="411">
        <f t="shared" ref="AJ869" si="2159">AJ868</f>
        <v>0</v>
      </c>
      <c r="AK869" s="411">
        <f t="shared" ref="AK869" si="2160">AK868</f>
        <v>0</v>
      </c>
      <c r="AL869" s="411">
        <f t="shared" ref="AL869" si="2161">AL868</f>
        <v>0</v>
      </c>
      <c r="AM869" s="306"/>
    </row>
    <row r="870" spans="1:39" ht="15.5" hidden="1" outlineLevel="1">
      <c r="A870" s="528"/>
      <c r="B870" s="428"/>
      <c r="C870" s="291"/>
      <c r="D870" s="291"/>
      <c r="E870" s="291"/>
      <c r="F870" s="291"/>
      <c r="G870" s="291"/>
      <c r="H870" s="291"/>
      <c r="I870" s="291"/>
      <c r="J870" s="291"/>
      <c r="K870" s="291"/>
      <c r="L870" s="291"/>
      <c r="M870" s="291"/>
      <c r="N870" s="291"/>
      <c r="O870" s="291"/>
      <c r="P870" s="291"/>
      <c r="Q870" s="291"/>
      <c r="R870" s="291"/>
      <c r="S870" s="291"/>
      <c r="T870" s="291"/>
      <c r="U870" s="291"/>
      <c r="V870" s="291"/>
      <c r="W870" s="291"/>
      <c r="X870" s="291"/>
      <c r="Y870" s="412"/>
      <c r="Z870" s="425"/>
      <c r="AA870" s="425"/>
      <c r="AB870" s="425"/>
      <c r="AC870" s="425"/>
      <c r="AD870" s="425"/>
      <c r="AE870" s="425"/>
      <c r="AF870" s="425"/>
      <c r="AG870" s="425"/>
      <c r="AH870" s="425"/>
      <c r="AI870" s="425"/>
      <c r="AJ870" s="425"/>
      <c r="AK870" s="425"/>
      <c r="AL870" s="425"/>
      <c r="AM870" s="306"/>
    </row>
    <row r="871" spans="1:39" ht="15.5" hidden="1" outlineLevel="1">
      <c r="A871" s="528">
        <v>32</v>
      </c>
      <c r="B871" s="428" t="s">
        <v>124</v>
      </c>
      <c r="C871" s="291" t="s">
        <v>25</v>
      </c>
      <c r="D871" s="295"/>
      <c r="E871" s="295"/>
      <c r="F871" s="295"/>
      <c r="G871" s="295"/>
      <c r="H871" s="295"/>
      <c r="I871" s="295"/>
      <c r="J871" s="295"/>
      <c r="K871" s="295"/>
      <c r="L871" s="295"/>
      <c r="M871" s="295"/>
      <c r="N871" s="295">
        <v>12</v>
      </c>
      <c r="O871" s="295"/>
      <c r="P871" s="295"/>
      <c r="Q871" s="295"/>
      <c r="R871" s="295"/>
      <c r="S871" s="295"/>
      <c r="T871" s="295"/>
      <c r="U871" s="295"/>
      <c r="V871" s="295"/>
      <c r="W871" s="295"/>
      <c r="X871" s="295"/>
      <c r="Y871" s="426"/>
      <c r="Z871" s="415"/>
      <c r="AA871" s="415"/>
      <c r="AB871" s="415"/>
      <c r="AC871" s="415"/>
      <c r="AD871" s="415"/>
      <c r="AE871" s="415"/>
      <c r="AF871" s="415"/>
      <c r="AG871" s="415"/>
      <c r="AH871" s="415"/>
      <c r="AI871" s="415"/>
      <c r="AJ871" s="415"/>
      <c r="AK871" s="415"/>
      <c r="AL871" s="415"/>
      <c r="AM871" s="296">
        <f>SUM(Y871:AL871)</f>
        <v>0</v>
      </c>
    </row>
    <row r="872" spans="1:39" ht="15.5" hidden="1" outlineLevel="1">
      <c r="A872" s="528"/>
      <c r="B872" s="294" t="s">
        <v>342</v>
      </c>
      <c r="C872" s="291" t="s">
        <v>163</v>
      </c>
      <c r="D872" s="295"/>
      <c r="E872" s="295"/>
      <c r="F872" s="295"/>
      <c r="G872" s="295"/>
      <c r="H872" s="295"/>
      <c r="I872" s="295"/>
      <c r="J872" s="295"/>
      <c r="K872" s="295"/>
      <c r="L872" s="295"/>
      <c r="M872" s="295"/>
      <c r="N872" s="295">
        <f>N871</f>
        <v>12</v>
      </c>
      <c r="O872" s="295"/>
      <c r="P872" s="295"/>
      <c r="Q872" s="295"/>
      <c r="R872" s="295"/>
      <c r="S872" s="295"/>
      <c r="T872" s="295"/>
      <c r="U872" s="295"/>
      <c r="V872" s="295"/>
      <c r="W872" s="295"/>
      <c r="X872" s="295"/>
      <c r="Y872" s="411">
        <f>Y871</f>
        <v>0</v>
      </c>
      <c r="Z872" s="411">
        <f t="shared" ref="Z872" si="2162">Z871</f>
        <v>0</v>
      </c>
      <c r="AA872" s="411">
        <f t="shared" ref="AA872" si="2163">AA871</f>
        <v>0</v>
      </c>
      <c r="AB872" s="411">
        <f t="shared" ref="AB872" si="2164">AB871</f>
        <v>0</v>
      </c>
      <c r="AC872" s="411">
        <f t="shared" ref="AC872" si="2165">AC871</f>
        <v>0</v>
      </c>
      <c r="AD872" s="411">
        <f t="shared" ref="AD872" si="2166">AD871</f>
        <v>0</v>
      </c>
      <c r="AE872" s="411">
        <f t="shared" ref="AE872" si="2167">AE871</f>
        <v>0</v>
      </c>
      <c r="AF872" s="411">
        <f t="shared" ref="AF872" si="2168">AF871</f>
        <v>0</v>
      </c>
      <c r="AG872" s="411">
        <f t="shared" ref="AG872" si="2169">AG871</f>
        <v>0</v>
      </c>
      <c r="AH872" s="411">
        <f t="shared" ref="AH872" si="2170">AH871</f>
        <v>0</v>
      </c>
      <c r="AI872" s="411">
        <f t="shared" ref="AI872" si="2171">AI871</f>
        <v>0</v>
      </c>
      <c r="AJ872" s="411">
        <f t="shared" ref="AJ872" si="2172">AJ871</f>
        <v>0</v>
      </c>
      <c r="AK872" s="411">
        <f t="shared" ref="AK872" si="2173">AK871</f>
        <v>0</v>
      </c>
      <c r="AL872" s="411">
        <f>AL871</f>
        <v>0</v>
      </c>
      <c r="AM872" s="306"/>
    </row>
    <row r="873" spans="1:39" ht="15.5" hidden="1" outlineLevel="1">
      <c r="A873" s="528"/>
      <c r="B873" s="428"/>
      <c r="C873" s="291"/>
      <c r="D873" s="291"/>
      <c r="E873" s="291"/>
      <c r="F873" s="291"/>
      <c r="G873" s="291"/>
      <c r="H873" s="291"/>
      <c r="I873" s="291"/>
      <c r="J873" s="291"/>
      <c r="K873" s="291"/>
      <c r="L873" s="291"/>
      <c r="M873" s="291"/>
      <c r="N873" s="291"/>
      <c r="O873" s="291"/>
      <c r="P873" s="291"/>
      <c r="Q873" s="291"/>
      <c r="R873" s="291"/>
      <c r="S873" s="291"/>
      <c r="T873" s="291"/>
      <c r="U873" s="291"/>
      <c r="V873" s="291"/>
      <c r="W873" s="291"/>
      <c r="X873" s="291"/>
      <c r="Y873" s="412"/>
      <c r="Z873" s="425"/>
      <c r="AA873" s="425"/>
      <c r="AB873" s="425"/>
      <c r="AC873" s="425"/>
      <c r="AD873" s="425"/>
      <c r="AE873" s="425"/>
      <c r="AF873" s="425"/>
      <c r="AG873" s="425"/>
      <c r="AH873" s="425"/>
      <c r="AI873" s="425"/>
      <c r="AJ873" s="425"/>
      <c r="AK873" s="425"/>
      <c r="AL873" s="425"/>
      <c r="AM873" s="306"/>
    </row>
    <row r="874" spans="1:39" ht="15.5" hidden="1" outlineLevel="1">
      <c r="A874" s="528"/>
      <c r="B874" s="288" t="s">
        <v>500</v>
      </c>
      <c r="C874" s="291"/>
      <c r="D874" s="291"/>
      <c r="E874" s="291"/>
      <c r="F874" s="291"/>
      <c r="G874" s="291"/>
      <c r="H874" s="291"/>
      <c r="I874" s="291"/>
      <c r="J874" s="291"/>
      <c r="K874" s="291"/>
      <c r="L874" s="291"/>
      <c r="M874" s="291"/>
      <c r="N874" s="291"/>
      <c r="O874" s="291"/>
      <c r="P874" s="291"/>
      <c r="Q874" s="291"/>
      <c r="R874" s="291"/>
      <c r="S874" s="291"/>
      <c r="T874" s="291"/>
      <c r="U874" s="291"/>
      <c r="V874" s="291"/>
      <c r="W874" s="291"/>
      <c r="X874" s="291"/>
      <c r="Y874" s="412"/>
      <c r="Z874" s="425"/>
      <c r="AA874" s="425"/>
      <c r="AB874" s="425"/>
      <c r="AC874" s="425"/>
      <c r="AD874" s="425"/>
      <c r="AE874" s="425"/>
      <c r="AF874" s="425"/>
      <c r="AG874" s="425"/>
      <c r="AH874" s="425"/>
      <c r="AI874" s="425"/>
      <c r="AJ874" s="425"/>
      <c r="AK874" s="425"/>
      <c r="AL874" s="425"/>
      <c r="AM874" s="306"/>
    </row>
    <row r="875" spans="1:39" ht="15.5" hidden="1" outlineLevel="1">
      <c r="A875" s="528">
        <v>33</v>
      </c>
      <c r="B875" s="428" t="s">
        <v>125</v>
      </c>
      <c r="C875" s="291" t="s">
        <v>25</v>
      </c>
      <c r="D875" s="295"/>
      <c r="E875" s="295"/>
      <c r="F875" s="295"/>
      <c r="G875" s="295"/>
      <c r="H875" s="295"/>
      <c r="I875" s="295"/>
      <c r="J875" s="295"/>
      <c r="K875" s="295"/>
      <c r="L875" s="295"/>
      <c r="M875" s="295"/>
      <c r="N875" s="295">
        <v>0</v>
      </c>
      <c r="O875" s="295"/>
      <c r="P875" s="295"/>
      <c r="Q875" s="295"/>
      <c r="R875" s="295"/>
      <c r="S875" s="295"/>
      <c r="T875" s="295"/>
      <c r="U875" s="295"/>
      <c r="V875" s="295"/>
      <c r="W875" s="295"/>
      <c r="X875" s="295"/>
      <c r="Y875" s="426"/>
      <c r="Z875" s="415"/>
      <c r="AA875" s="415"/>
      <c r="AB875" s="415"/>
      <c r="AC875" s="415"/>
      <c r="AD875" s="415"/>
      <c r="AE875" s="415"/>
      <c r="AF875" s="415"/>
      <c r="AG875" s="415"/>
      <c r="AH875" s="415"/>
      <c r="AI875" s="415"/>
      <c r="AJ875" s="415"/>
      <c r="AK875" s="415"/>
      <c r="AL875" s="415"/>
      <c r="AM875" s="296">
        <f>SUM(Y875:AL875)</f>
        <v>0</v>
      </c>
    </row>
    <row r="876" spans="1:39" ht="15.5" hidden="1" outlineLevel="1">
      <c r="A876" s="528"/>
      <c r="B876" s="294" t="s">
        <v>342</v>
      </c>
      <c r="C876" s="291" t="s">
        <v>163</v>
      </c>
      <c r="D876" s="295"/>
      <c r="E876" s="295"/>
      <c r="F876" s="295"/>
      <c r="G876" s="295"/>
      <c r="H876" s="295"/>
      <c r="I876" s="295"/>
      <c r="J876" s="295"/>
      <c r="K876" s="295"/>
      <c r="L876" s="295"/>
      <c r="M876" s="295"/>
      <c r="N876" s="295">
        <f>N875</f>
        <v>0</v>
      </c>
      <c r="O876" s="295"/>
      <c r="P876" s="295"/>
      <c r="Q876" s="295"/>
      <c r="R876" s="295"/>
      <c r="S876" s="295"/>
      <c r="T876" s="295"/>
      <c r="U876" s="295"/>
      <c r="V876" s="295"/>
      <c r="W876" s="295"/>
      <c r="X876" s="295"/>
      <c r="Y876" s="411">
        <f>Y875</f>
        <v>0</v>
      </c>
      <c r="Z876" s="411">
        <f t="shared" ref="Z876" si="2174">Z875</f>
        <v>0</v>
      </c>
      <c r="AA876" s="411">
        <f t="shared" ref="AA876" si="2175">AA875</f>
        <v>0</v>
      </c>
      <c r="AB876" s="411">
        <f t="shared" ref="AB876" si="2176">AB875</f>
        <v>0</v>
      </c>
      <c r="AC876" s="411">
        <f t="shared" ref="AC876" si="2177">AC875</f>
        <v>0</v>
      </c>
      <c r="AD876" s="411">
        <f t="shared" ref="AD876" si="2178">AD875</f>
        <v>0</v>
      </c>
      <c r="AE876" s="411">
        <f t="shared" ref="AE876" si="2179">AE875</f>
        <v>0</v>
      </c>
      <c r="AF876" s="411">
        <f t="shared" ref="AF876" si="2180">AF875</f>
        <v>0</v>
      </c>
      <c r="AG876" s="411">
        <f t="shared" ref="AG876" si="2181">AG875</f>
        <v>0</v>
      </c>
      <c r="AH876" s="411">
        <f t="shared" ref="AH876" si="2182">AH875</f>
        <v>0</v>
      </c>
      <c r="AI876" s="411">
        <f t="shared" ref="AI876" si="2183">AI875</f>
        <v>0</v>
      </c>
      <c r="AJ876" s="411">
        <f t="shared" ref="AJ876" si="2184">AJ875</f>
        <v>0</v>
      </c>
      <c r="AK876" s="411">
        <f t="shared" ref="AK876" si="2185">AK875</f>
        <v>0</v>
      </c>
      <c r="AL876" s="411">
        <f t="shared" ref="AL876" si="2186">AL875</f>
        <v>0</v>
      </c>
      <c r="AM876" s="306"/>
    </row>
    <row r="877" spans="1:39" ht="15.5" hidden="1" outlineLevel="1">
      <c r="A877" s="528"/>
      <c r="B877" s="428"/>
      <c r="C877" s="291"/>
      <c r="D877" s="291"/>
      <c r="E877" s="291"/>
      <c r="F877" s="291"/>
      <c r="G877" s="291"/>
      <c r="H877" s="291"/>
      <c r="I877" s="291"/>
      <c r="J877" s="291"/>
      <c r="K877" s="291"/>
      <c r="L877" s="291"/>
      <c r="M877" s="291"/>
      <c r="N877" s="291"/>
      <c r="O877" s="291"/>
      <c r="P877" s="291"/>
      <c r="Q877" s="291"/>
      <c r="R877" s="291"/>
      <c r="S877" s="291"/>
      <c r="T877" s="291"/>
      <c r="U877" s="291"/>
      <c r="V877" s="291"/>
      <c r="W877" s="291"/>
      <c r="X877" s="291"/>
      <c r="Y877" s="412"/>
      <c r="Z877" s="425"/>
      <c r="AA877" s="425"/>
      <c r="AB877" s="425"/>
      <c r="AC877" s="425"/>
      <c r="AD877" s="425"/>
      <c r="AE877" s="425"/>
      <c r="AF877" s="425"/>
      <c r="AG877" s="425"/>
      <c r="AH877" s="425"/>
      <c r="AI877" s="425"/>
      <c r="AJ877" s="425"/>
      <c r="AK877" s="425"/>
      <c r="AL877" s="425"/>
      <c r="AM877" s="306"/>
    </row>
    <row r="878" spans="1:39" ht="15.5" hidden="1" outlineLevel="1">
      <c r="A878" s="528">
        <v>34</v>
      </c>
      <c r="B878" s="428" t="s">
        <v>126</v>
      </c>
      <c r="C878" s="291" t="s">
        <v>25</v>
      </c>
      <c r="D878" s="295"/>
      <c r="E878" s="295"/>
      <c r="F878" s="295"/>
      <c r="G878" s="295"/>
      <c r="H878" s="295"/>
      <c r="I878" s="295"/>
      <c r="J878" s="295"/>
      <c r="K878" s="295"/>
      <c r="L878" s="295"/>
      <c r="M878" s="295"/>
      <c r="N878" s="295">
        <v>0</v>
      </c>
      <c r="O878" s="295"/>
      <c r="P878" s="295"/>
      <c r="Q878" s="295"/>
      <c r="R878" s="295"/>
      <c r="S878" s="295"/>
      <c r="T878" s="295"/>
      <c r="U878" s="295"/>
      <c r="V878" s="295"/>
      <c r="W878" s="295"/>
      <c r="X878" s="295"/>
      <c r="Y878" s="426"/>
      <c r="Z878" s="415"/>
      <c r="AA878" s="415"/>
      <c r="AB878" s="415"/>
      <c r="AC878" s="415"/>
      <c r="AD878" s="415"/>
      <c r="AE878" s="415"/>
      <c r="AF878" s="415"/>
      <c r="AG878" s="415"/>
      <c r="AH878" s="415"/>
      <c r="AI878" s="415"/>
      <c r="AJ878" s="415"/>
      <c r="AK878" s="415"/>
      <c r="AL878" s="415"/>
      <c r="AM878" s="296">
        <f>SUM(Y878:AL878)</f>
        <v>0</v>
      </c>
    </row>
    <row r="879" spans="1:39" ht="15.5" hidden="1" outlineLevel="1">
      <c r="A879" s="528"/>
      <c r="B879" s="294" t="s">
        <v>342</v>
      </c>
      <c r="C879" s="291" t="s">
        <v>163</v>
      </c>
      <c r="D879" s="295"/>
      <c r="E879" s="295"/>
      <c r="F879" s="295"/>
      <c r="G879" s="295"/>
      <c r="H879" s="295"/>
      <c r="I879" s="295"/>
      <c r="J879" s="295"/>
      <c r="K879" s="295"/>
      <c r="L879" s="295"/>
      <c r="M879" s="295"/>
      <c r="N879" s="295">
        <f>N878</f>
        <v>0</v>
      </c>
      <c r="O879" s="295"/>
      <c r="P879" s="295"/>
      <c r="Q879" s="295"/>
      <c r="R879" s="295"/>
      <c r="S879" s="295"/>
      <c r="T879" s="295"/>
      <c r="U879" s="295"/>
      <c r="V879" s="295"/>
      <c r="W879" s="295"/>
      <c r="X879" s="295"/>
      <c r="Y879" s="411">
        <f>Y878</f>
        <v>0</v>
      </c>
      <c r="Z879" s="411">
        <f t="shared" ref="Z879" si="2187">Z878</f>
        <v>0</v>
      </c>
      <c r="AA879" s="411">
        <f t="shared" ref="AA879" si="2188">AA878</f>
        <v>0</v>
      </c>
      <c r="AB879" s="411">
        <f t="shared" ref="AB879" si="2189">AB878</f>
        <v>0</v>
      </c>
      <c r="AC879" s="411">
        <f t="shared" ref="AC879" si="2190">AC878</f>
        <v>0</v>
      </c>
      <c r="AD879" s="411">
        <f t="shared" ref="AD879" si="2191">AD878</f>
        <v>0</v>
      </c>
      <c r="AE879" s="411">
        <f t="shared" ref="AE879" si="2192">AE878</f>
        <v>0</v>
      </c>
      <c r="AF879" s="411">
        <f t="shared" ref="AF879" si="2193">AF878</f>
        <v>0</v>
      </c>
      <c r="AG879" s="411">
        <f t="shared" ref="AG879" si="2194">AG878</f>
        <v>0</v>
      </c>
      <c r="AH879" s="411">
        <f t="shared" ref="AH879" si="2195">AH878</f>
        <v>0</v>
      </c>
      <c r="AI879" s="411">
        <f t="shared" ref="AI879" si="2196">AI878</f>
        <v>0</v>
      </c>
      <c r="AJ879" s="411">
        <f t="shared" ref="AJ879" si="2197">AJ878</f>
        <v>0</v>
      </c>
      <c r="AK879" s="411">
        <f t="shared" ref="AK879" si="2198">AK878</f>
        <v>0</v>
      </c>
      <c r="AL879" s="411">
        <f t="shared" ref="AL879" si="2199">AL878</f>
        <v>0</v>
      </c>
      <c r="AM879" s="306"/>
    </row>
    <row r="880" spans="1:39" ht="15.5" hidden="1" outlineLevel="1">
      <c r="A880" s="528"/>
      <c r="B880" s="428"/>
      <c r="C880" s="291"/>
      <c r="D880" s="291"/>
      <c r="E880" s="291"/>
      <c r="F880" s="291"/>
      <c r="G880" s="291"/>
      <c r="H880" s="291"/>
      <c r="I880" s="291"/>
      <c r="J880" s="291"/>
      <c r="K880" s="291"/>
      <c r="L880" s="291"/>
      <c r="M880" s="291"/>
      <c r="N880" s="291"/>
      <c r="O880" s="291"/>
      <c r="P880" s="291"/>
      <c r="Q880" s="291"/>
      <c r="R880" s="291"/>
      <c r="S880" s="291"/>
      <c r="T880" s="291"/>
      <c r="U880" s="291"/>
      <c r="V880" s="291"/>
      <c r="W880" s="291"/>
      <c r="X880" s="291"/>
      <c r="Y880" s="412"/>
      <c r="Z880" s="425"/>
      <c r="AA880" s="425"/>
      <c r="AB880" s="425"/>
      <c r="AC880" s="425"/>
      <c r="AD880" s="425"/>
      <c r="AE880" s="425"/>
      <c r="AF880" s="425"/>
      <c r="AG880" s="425"/>
      <c r="AH880" s="425"/>
      <c r="AI880" s="425"/>
      <c r="AJ880" s="425"/>
      <c r="AK880" s="425"/>
      <c r="AL880" s="425"/>
      <c r="AM880" s="306"/>
    </row>
    <row r="881" spans="1:39" ht="15.5" hidden="1" outlineLevel="1">
      <c r="A881" s="528">
        <v>35</v>
      </c>
      <c r="B881" s="428" t="s">
        <v>127</v>
      </c>
      <c r="C881" s="291" t="s">
        <v>25</v>
      </c>
      <c r="D881" s="295"/>
      <c r="E881" s="295"/>
      <c r="F881" s="295"/>
      <c r="G881" s="295"/>
      <c r="H881" s="295"/>
      <c r="I881" s="295"/>
      <c r="J881" s="295"/>
      <c r="K881" s="295"/>
      <c r="L881" s="295"/>
      <c r="M881" s="295"/>
      <c r="N881" s="295">
        <v>0</v>
      </c>
      <c r="O881" s="295"/>
      <c r="P881" s="295"/>
      <c r="Q881" s="295"/>
      <c r="R881" s="295"/>
      <c r="S881" s="295"/>
      <c r="T881" s="295"/>
      <c r="U881" s="295"/>
      <c r="V881" s="295"/>
      <c r="W881" s="295"/>
      <c r="X881" s="295"/>
      <c r="Y881" s="426"/>
      <c r="Z881" s="415"/>
      <c r="AA881" s="415"/>
      <c r="AB881" s="415"/>
      <c r="AC881" s="415"/>
      <c r="AD881" s="415"/>
      <c r="AE881" s="415"/>
      <c r="AF881" s="415"/>
      <c r="AG881" s="415"/>
      <c r="AH881" s="415"/>
      <c r="AI881" s="415"/>
      <c r="AJ881" s="415"/>
      <c r="AK881" s="415"/>
      <c r="AL881" s="415"/>
      <c r="AM881" s="296">
        <f>SUM(Y881:AL881)</f>
        <v>0</v>
      </c>
    </row>
    <row r="882" spans="1:39" ht="15.5" hidden="1" outlineLevel="1">
      <c r="A882" s="528"/>
      <c r="B882" s="294" t="s">
        <v>342</v>
      </c>
      <c r="C882" s="291" t="s">
        <v>163</v>
      </c>
      <c r="D882" s="295"/>
      <c r="E882" s="295"/>
      <c r="F882" s="295"/>
      <c r="G882" s="295"/>
      <c r="H882" s="295"/>
      <c r="I882" s="295"/>
      <c r="J882" s="295"/>
      <c r="K882" s="295"/>
      <c r="L882" s="295"/>
      <c r="M882" s="295"/>
      <c r="N882" s="295">
        <f>N881</f>
        <v>0</v>
      </c>
      <c r="O882" s="295"/>
      <c r="P882" s="295"/>
      <c r="Q882" s="295"/>
      <c r="R882" s="295"/>
      <c r="S882" s="295"/>
      <c r="T882" s="295"/>
      <c r="U882" s="295"/>
      <c r="V882" s="295"/>
      <c r="W882" s="295"/>
      <c r="X882" s="295"/>
      <c r="Y882" s="411">
        <f>Y881</f>
        <v>0</v>
      </c>
      <c r="Z882" s="411">
        <f t="shared" ref="Z882" si="2200">Z881</f>
        <v>0</v>
      </c>
      <c r="AA882" s="411">
        <f t="shared" ref="AA882" si="2201">AA881</f>
        <v>0</v>
      </c>
      <c r="AB882" s="411">
        <f t="shared" ref="AB882" si="2202">AB881</f>
        <v>0</v>
      </c>
      <c r="AC882" s="411">
        <f t="shared" ref="AC882" si="2203">AC881</f>
        <v>0</v>
      </c>
      <c r="AD882" s="411">
        <f t="shared" ref="AD882" si="2204">AD881</f>
        <v>0</v>
      </c>
      <c r="AE882" s="411">
        <f t="shared" ref="AE882" si="2205">AE881</f>
        <v>0</v>
      </c>
      <c r="AF882" s="411">
        <f t="shared" ref="AF882" si="2206">AF881</f>
        <v>0</v>
      </c>
      <c r="AG882" s="411">
        <f t="shared" ref="AG882" si="2207">AG881</f>
        <v>0</v>
      </c>
      <c r="AH882" s="411">
        <f t="shared" ref="AH882" si="2208">AH881</f>
        <v>0</v>
      </c>
      <c r="AI882" s="411">
        <f t="shared" ref="AI882" si="2209">AI881</f>
        <v>0</v>
      </c>
      <c r="AJ882" s="411">
        <f t="shared" ref="AJ882" si="2210">AJ881</f>
        <v>0</v>
      </c>
      <c r="AK882" s="411">
        <f t="shared" ref="AK882" si="2211">AK881</f>
        <v>0</v>
      </c>
      <c r="AL882" s="411">
        <f t="shared" ref="AL882" si="2212">AL881</f>
        <v>0</v>
      </c>
      <c r="AM882" s="306"/>
    </row>
    <row r="883" spans="1:39" ht="15.5" hidden="1" outlineLevel="1">
      <c r="A883" s="528"/>
      <c r="B883" s="431"/>
      <c r="C883" s="291"/>
      <c r="D883" s="291"/>
      <c r="E883" s="291"/>
      <c r="F883" s="291"/>
      <c r="G883" s="291"/>
      <c r="H883" s="291"/>
      <c r="I883" s="291"/>
      <c r="J883" s="291"/>
      <c r="K883" s="291"/>
      <c r="L883" s="291"/>
      <c r="M883" s="291"/>
      <c r="N883" s="291"/>
      <c r="O883" s="291"/>
      <c r="P883" s="291"/>
      <c r="Q883" s="291"/>
      <c r="R883" s="291"/>
      <c r="S883" s="291"/>
      <c r="T883" s="291"/>
      <c r="U883" s="291"/>
      <c r="V883" s="291"/>
      <c r="W883" s="291"/>
      <c r="X883" s="291"/>
      <c r="Y883" s="412"/>
      <c r="Z883" s="425"/>
      <c r="AA883" s="425"/>
      <c r="AB883" s="425"/>
      <c r="AC883" s="425"/>
      <c r="AD883" s="425"/>
      <c r="AE883" s="425"/>
      <c r="AF883" s="425"/>
      <c r="AG883" s="425"/>
      <c r="AH883" s="425"/>
      <c r="AI883" s="425"/>
      <c r="AJ883" s="425"/>
      <c r="AK883" s="425"/>
      <c r="AL883" s="425"/>
      <c r="AM883" s="306"/>
    </row>
    <row r="884" spans="1:39" ht="15.5" hidden="1" outlineLevel="1">
      <c r="A884" s="528"/>
      <c r="B884" s="288" t="s">
        <v>501</v>
      </c>
      <c r="C884" s="291"/>
      <c r="D884" s="291"/>
      <c r="E884" s="291"/>
      <c r="F884" s="291"/>
      <c r="G884" s="291"/>
      <c r="H884" s="291"/>
      <c r="I884" s="291"/>
      <c r="J884" s="291"/>
      <c r="K884" s="291"/>
      <c r="L884" s="291"/>
      <c r="M884" s="291"/>
      <c r="N884" s="291"/>
      <c r="O884" s="291"/>
      <c r="P884" s="291"/>
      <c r="Q884" s="291"/>
      <c r="R884" s="291"/>
      <c r="S884" s="291"/>
      <c r="T884" s="291"/>
      <c r="U884" s="291"/>
      <c r="V884" s="291"/>
      <c r="W884" s="291"/>
      <c r="X884" s="291"/>
      <c r="Y884" s="412"/>
      <c r="Z884" s="425"/>
      <c r="AA884" s="425"/>
      <c r="AB884" s="425"/>
      <c r="AC884" s="425"/>
      <c r="AD884" s="425"/>
      <c r="AE884" s="425"/>
      <c r="AF884" s="425"/>
      <c r="AG884" s="425"/>
      <c r="AH884" s="425"/>
      <c r="AI884" s="425"/>
      <c r="AJ884" s="425"/>
      <c r="AK884" s="425"/>
      <c r="AL884" s="425"/>
      <c r="AM884" s="306"/>
    </row>
    <row r="885" spans="1:39" ht="46.5" hidden="1" outlineLevel="1">
      <c r="A885" s="528">
        <v>36</v>
      </c>
      <c r="B885" s="428" t="s">
        <v>128</v>
      </c>
      <c r="C885" s="291" t="s">
        <v>25</v>
      </c>
      <c r="D885" s="295"/>
      <c r="E885" s="295"/>
      <c r="F885" s="295"/>
      <c r="G885" s="295"/>
      <c r="H885" s="295"/>
      <c r="I885" s="295"/>
      <c r="J885" s="295"/>
      <c r="K885" s="295"/>
      <c r="L885" s="295"/>
      <c r="M885" s="295"/>
      <c r="N885" s="295">
        <v>12</v>
      </c>
      <c r="O885" s="295"/>
      <c r="P885" s="295"/>
      <c r="Q885" s="295"/>
      <c r="R885" s="295"/>
      <c r="S885" s="295"/>
      <c r="T885" s="295"/>
      <c r="U885" s="295"/>
      <c r="V885" s="295"/>
      <c r="W885" s="295"/>
      <c r="X885" s="295"/>
      <c r="Y885" s="426"/>
      <c r="Z885" s="415"/>
      <c r="AA885" s="415"/>
      <c r="AB885" s="415"/>
      <c r="AC885" s="415"/>
      <c r="AD885" s="415"/>
      <c r="AE885" s="415"/>
      <c r="AF885" s="415"/>
      <c r="AG885" s="415"/>
      <c r="AH885" s="415"/>
      <c r="AI885" s="415"/>
      <c r="AJ885" s="415"/>
      <c r="AK885" s="415"/>
      <c r="AL885" s="415"/>
      <c r="AM885" s="296">
        <f>SUM(Y885:AL885)</f>
        <v>0</v>
      </c>
    </row>
    <row r="886" spans="1:39" ht="15.5" hidden="1" outlineLevel="1">
      <c r="A886" s="528"/>
      <c r="B886" s="294" t="s">
        <v>342</v>
      </c>
      <c r="C886" s="291" t="s">
        <v>163</v>
      </c>
      <c r="D886" s="295"/>
      <c r="E886" s="295"/>
      <c r="F886" s="295"/>
      <c r="G886" s="295"/>
      <c r="H886" s="295"/>
      <c r="I886" s="295"/>
      <c r="J886" s="295"/>
      <c r="K886" s="295"/>
      <c r="L886" s="295"/>
      <c r="M886" s="295"/>
      <c r="N886" s="295">
        <f>N885</f>
        <v>12</v>
      </c>
      <c r="O886" s="295"/>
      <c r="P886" s="295"/>
      <c r="Q886" s="295"/>
      <c r="R886" s="295"/>
      <c r="S886" s="295"/>
      <c r="T886" s="295"/>
      <c r="U886" s="295"/>
      <c r="V886" s="295"/>
      <c r="W886" s="295"/>
      <c r="X886" s="295"/>
      <c r="Y886" s="411">
        <f>Y885</f>
        <v>0</v>
      </c>
      <c r="Z886" s="411">
        <f t="shared" ref="Z886" si="2213">Z885</f>
        <v>0</v>
      </c>
      <c r="AA886" s="411">
        <f t="shared" ref="AA886" si="2214">AA885</f>
        <v>0</v>
      </c>
      <c r="AB886" s="411">
        <f t="shared" ref="AB886" si="2215">AB885</f>
        <v>0</v>
      </c>
      <c r="AC886" s="411">
        <f t="shared" ref="AC886" si="2216">AC885</f>
        <v>0</v>
      </c>
      <c r="AD886" s="411">
        <f t="shared" ref="AD886" si="2217">AD885</f>
        <v>0</v>
      </c>
      <c r="AE886" s="411">
        <f t="shared" ref="AE886" si="2218">AE885</f>
        <v>0</v>
      </c>
      <c r="AF886" s="411">
        <f t="shared" ref="AF886" si="2219">AF885</f>
        <v>0</v>
      </c>
      <c r="AG886" s="411">
        <f t="shared" ref="AG886" si="2220">AG885</f>
        <v>0</v>
      </c>
      <c r="AH886" s="411">
        <f t="shared" ref="AH886" si="2221">AH885</f>
        <v>0</v>
      </c>
      <c r="AI886" s="411">
        <f t="shared" ref="AI886" si="2222">AI885</f>
        <v>0</v>
      </c>
      <c r="AJ886" s="411">
        <f t="shared" ref="AJ886" si="2223">AJ885</f>
        <v>0</v>
      </c>
      <c r="AK886" s="411">
        <f t="shared" ref="AK886" si="2224">AK885</f>
        <v>0</v>
      </c>
      <c r="AL886" s="411">
        <f t="shared" ref="AL886" si="2225">AL885</f>
        <v>0</v>
      </c>
      <c r="AM886" s="306"/>
    </row>
    <row r="887" spans="1:39" ht="15.5" hidden="1" outlineLevel="1">
      <c r="A887" s="528"/>
      <c r="B887" s="428"/>
      <c r="C887" s="291"/>
      <c r="D887" s="291"/>
      <c r="E887" s="291"/>
      <c r="F887" s="291"/>
      <c r="G887" s="291"/>
      <c r="H887" s="291"/>
      <c r="I887" s="291"/>
      <c r="J887" s="291"/>
      <c r="K887" s="291"/>
      <c r="L887" s="291"/>
      <c r="M887" s="291"/>
      <c r="N887" s="291"/>
      <c r="O887" s="291"/>
      <c r="P887" s="291"/>
      <c r="Q887" s="291"/>
      <c r="R887" s="291"/>
      <c r="S887" s="291"/>
      <c r="T887" s="291"/>
      <c r="U887" s="291"/>
      <c r="V887" s="291"/>
      <c r="W887" s="291"/>
      <c r="X887" s="291"/>
      <c r="Y887" s="412"/>
      <c r="Z887" s="425"/>
      <c r="AA887" s="425"/>
      <c r="AB887" s="425"/>
      <c r="AC887" s="425"/>
      <c r="AD887" s="425"/>
      <c r="AE887" s="425"/>
      <c r="AF887" s="425"/>
      <c r="AG887" s="425"/>
      <c r="AH887" s="425"/>
      <c r="AI887" s="425"/>
      <c r="AJ887" s="425"/>
      <c r="AK887" s="425"/>
      <c r="AL887" s="425"/>
      <c r="AM887" s="306"/>
    </row>
    <row r="888" spans="1:39" ht="31" hidden="1" outlineLevel="1">
      <c r="A888" s="528">
        <v>37</v>
      </c>
      <c r="B888" s="428" t="s">
        <v>129</v>
      </c>
      <c r="C888" s="291" t="s">
        <v>25</v>
      </c>
      <c r="D888" s="295"/>
      <c r="E888" s="295"/>
      <c r="F888" s="295"/>
      <c r="G888" s="295"/>
      <c r="H888" s="295"/>
      <c r="I888" s="295"/>
      <c r="J888" s="295"/>
      <c r="K888" s="295"/>
      <c r="L888" s="295"/>
      <c r="M888" s="295"/>
      <c r="N888" s="295">
        <v>12</v>
      </c>
      <c r="O888" s="295"/>
      <c r="P888" s="295"/>
      <c r="Q888" s="295"/>
      <c r="R888" s="295"/>
      <c r="S888" s="295"/>
      <c r="T888" s="295"/>
      <c r="U888" s="295"/>
      <c r="V888" s="295"/>
      <c r="W888" s="295"/>
      <c r="X888" s="295"/>
      <c r="Y888" s="426"/>
      <c r="Z888" s="415"/>
      <c r="AA888" s="415"/>
      <c r="AB888" s="415"/>
      <c r="AC888" s="415"/>
      <c r="AD888" s="415"/>
      <c r="AE888" s="415"/>
      <c r="AF888" s="415"/>
      <c r="AG888" s="415"/>
      <c r="AH888" s="415"/>
      <c r="AI888" s="415"/>
      <c r="AJ888" s="415"/>
      <c r="AK888" s="415"/>
      <c r="AL888" s="415"/>
      <c r="AM888" s="296">
        <f>SUM(Y888:AL888)</f>
        <v>0</v>
      </c>
    </row>
    <row r="889" spans="1:39" ht="15.5" hidden="1" outlineLevel="1">
      <c r="A889" s="528"/>
      <c r="B889" s="294" t="s">
        <v>342</v>
      </c>
      <c r="C889" s="291" t="s">
        <v>163</v>
      </c>
      <c r="D889" s="295"/>
      <c r="E889" s="295"/>
      <c r="F889" s="295"/>
      <c r="G889" s="295"/>
      <c r="H889" s="295"/>
      <c r="I889" s="295"/>
      <c r="J889" s="295"/>
      <c r="K889" s="295"/>
      <c r="L889" s="295"/>
      <c r="M889" s="295"/>
      <c r="N889" s="295">
        <f>N888</f>
        <v>12</v>
      </c>
      <c r="O889" s="295"/>
      <c r="P889" s="295"/>
      <c r="Q889" s="295"/>
      <c r="R889" s="295"/>
      <c r="S889" s="295"/>
      <c r="T889" s="295"/>
      <c r="U889" s="295"/>
      <c r="V889" s="295"/>
      <c r="W889" s="295"/>
      <c r="X889" s="295"/>
      <c r="Y889" s="411">
        <f>Y888</f>
        <v>0</v>
      </c>
      <c r="Z889" s="411">
        <f t="shared" ref="Z889" si="2226">Z888</f>
        <v>0</v>
      </c>
      <c r="AA889" s="411">
        <f t="shared" ref="AA889" si="2227">AA888</f>
        <v>0</v>
      </c>
      <c r="AB889" s="411">
        <f t="shared" ref="AB889" si="2228">AB888</f>
        <v>0</v>
      </c>
      <c r="AC889" s="411">
        <f t="shared" ref="AC889" si="2229">AC888</f>
        <v>0</v>
      </c>
      <c r="AD889" s="411">
        <f t="shared" ref="AD889" si="2230">AD888</f>
        <v>0</v>
      </c>
      <c r="AE889" s="411">
        <f t="shared" ref="AE889" si="2231">AE888</f>
        <v>0</v>
      </c>
      <c r="AF889" s="411">
        <f t="shared" ref="AF889" si="2232">AF888</f>
        <v>0</v>
      </c>
      <c r="AG889" s="411">
        <f t="shared" ref="AG889" si="2233">AG888</f>
        <v>0</v>
      </c>
      <c r="AH889" s="411">
        <f t="shared" ref="AH889" si="2234">AH888</f>
        <v>0</v>
      </c>
      <c r="AI889" s="411">
        <f t="shared" ref="AI889" si="2235">AI888</f>
        <v>0</v>
      </c>
      <c r="AJ889" s="411">
        <f t="shared" ref="AJ889" si="2236">AJ888</f>
        <v>0</v>
      </c>
      <c r="AK889" s="411">
        <f t="shared" ref="AK889" si="2237">AK888</f>
        <v>0</v>
      </c>
      <c r="AL889" s="411">
        <f t="shared" ref="AL889" si="2238">AL888</f>
        <v>0</v>
      </c>
      <c r="AM889" s="306"/>
    </row>
    <row r="890" spans="1:39" ht="15.5" hidden="1" outlineLevel="1">
      <c r="A890" s="528"/>
      <c r="B890" s="428"/>
      <c r="C890" s="291"/>
      <c r="D890" s="291"/>
      <c r="E890" s="291"/>
      <c r="F890" s="291"/>
      <c r="G890" s="291"/>
      <c r="H890" s="291"/>
      <c r="I890" s="291"/>
      <c r="J890" s="291"/>
      <c r="K890" s="291"/>
      <c r="L890" s="291"/>
      <c r="M890" s="291"/>
      <c r="N890" s="291"/>
      <c r="O890" s="291"/>
      <c r="P890" s="291"/>
      <c r="Q890" s="291"/>
      <c r="R890" s="291"/>
      <c r="S890" s="291"/>
      <c r="T890" s="291"/>
      <c r="U890" s="291"/>
      <c r="V890" s="291"/>
      <c r="W890" s="291"/>
      <c r="X890" s="291"/>
      <c r="Y890" s="412"/>
      <c r="Z890" s="425"/>
      <c r="AA890" s="425"/>
      <c r="AB890" s="425"/>
      <c r="AC890" s="425"/>
      <c r="AD890" s="425"/>
      <c r="AE890" s="425"/>
      <c r="AF890" s="425"/>
      <c r="AG890" s="425"/>
      <c r="AH890" s="425"/>
      <c r="AI890" s="425"/>
      <c r="AJ890" s="425"/>
      <c r="AK890" s="425"/>
      <c r="AL890" s="425"/>
      <c r="AM890" s="306"/>
    </row>
    <row r="891" spans="1:39" ht="15.5" hidden="1" outlineLevel="1">
      <c r="A891" s="528">
        <v>38</v>
      </c>
      <c r="B891" s="428" t="s">
        <v>130</v>
      </c>
      <c r="C891" s="291" t="s">
        <v>25</v>
      </c>
      <c r="D891" s="295"/>
      <c r="E891" s="295"/>
      <c r="F891" s="295"/>
      <c r="G891" s="295"/>
      <c r="H891" s="295"/>
      <c r="I891" s="295"/>
      <c r="J891" s="295"/>
      <c r="K891" s="295"/>
      <c r="L891" s="295"/>
      <c r="M891" s="295"/>
      <c r="N891" s="295">
        <v>12</v>
      </c>
      <c r="O891" s="295"/>
      <c r="P891" s="295"/>
      <c r="Q891" s="295"/>
      <c r="R891" s="295"/>
      <c r="S891" s="295"/>
      <c r="T891" s="295"/>
      <c r="U891" s="295"/>
      <c r="V891" s="295"/>
      <c r="W891" s="295"/>
      <c r="X891" s="295"/>
      <c r="Y891" s="426"/>
      <c r="Z891" s="415"/>
      <c r="AA891" s="415"/>
      <c r="AB891" s="415"/>
      <c r="AC891" s="415"/>
      <c r="AD891" s="415"/>
      <c r="AE891" s="415"/>
      <c r="AF891" s="415"/>
      <c r="AG891" s="415"/>
      <c r="AH891" s="415"/>
      <c r="AI891" s="415"/>
      <c r="AJ891" s="415"/>
      <c r="AK891" s="415"/>
      <c r="AL891" s="415"/>
      <c r="AM891" s="296">
        <f>SUM(Y891:AL891)</f>
        <v>0</v>
      </c>
    </row>
    <row r="892" spans="1:39" ht="15.5" hidden="1" outlineLevel="1">
      <c r="A892" s="528"/>
      <c r="B892" s="294" t="s">
        <v>342</v>
      </c>
      <c r="C892" s="291" t="s">
        <v>163</v>
      </c>
      <c r="D892" s="295"/>
      <c r="E892" s="295"/>
      <c r="F892" s="295"/>
      <c r="G892" s="295"/>
      <c r="H892" s="295"/>
      <c r="I892" s="295"/>
      <c r="J892" s="295"/>
      <c r="K892" s="295"/>
      <c r="L892" s="295"/>
      <c r="M892" s="295"/>
      <c r="N892" s="295">
        <f>N891</f>
        <v>12</v>
      </c>
      <c r="O892" s="295"/>
      <c r="P892" s="295"/>
      <c r="Q892" s="295"/>
      <c r="R892" s="295"/>
      <c r="S892" s="295"/>
      <c r="T892" s="295"/>
      <c r="U892" s="295"/>
      <c r="V892" s="295"/>
      <c r="W892" s="295"/>
      <c r="X892" s="295"/>
      <c r="Y892" s="411">
        <f>Y891</f>
        <v>0</v>
      </c>
      <c r="Z892" s="411">
        <f t="shared" ref="Z892" si="2239">Z891</f>
        <v>0</v>
      </c>
      <c r="AA892" s="411">
        <f t="shared" ref="AA892" si="2240">AA891</f>
        <v>0</v>
      </c>
      <c r="AB892" s="411">
        <f t="shared" ref="AB892" si="2241">AB891</f>
        <v>0</v>
      </c>
      <c r="AC892" s="411">
        <f t="shared" ref="AC892" si="2242">AC891</f>
        <v>0</v>
      </c>
      <c r="AD892" s="411">
        <f t="shared" ref="AD892" si="2243">AD891</f>
        <v>0</v>
      </c>
      <c r="AE892" s="411">
        <f t="shared" ref="AE892" si="2244">AE891</f>
        <v>0</v>
      </c>
      <c r="AF892" s="411">
        <f t="shared" ref="AF892" si="2245">AF891</f>
        <v>0</v>
      </c>
      <c r="AG892" s="411">
        <f t="shared" ref="AG892" si="2246">AG891</f>
        <v>0</v>
      </c>
      <c r="AH892" s="411">
        <f t="shared" ref="AH892" si="2247">AH891</f>
        <v>0</v>
      </c>
      <c r="AI892" s="411">
        <f t="shared" ref="AI892" si="2248">AI891</f>
        <v>0</v>
      </c>
      <c r="AJ892" s="411">
        <f t="shared" ref="AJ892" si="2249">AJ891</f>
        <v>0</v>
      </c>
      <c r="AK892" s="411">
        <f t="shared" ref="AK892" si="2250">AK891</f>
        <v>0</v>
      </c>
      <c r="AL892" s="411">
        <f t="shared" ref="AL892" si="2251">AL891</f>
        <v>0</v>
      </c>
      <c r="AM892" s="306"/>
    </row>
    <row r="893" spans="1:39" ht="15.5" hidden="1" outlineLevel="1">
      <c r="A893" s="528"/>
      <c r="B893" s="428"/>
      <c r="C893" s="291"/>
      <c r="D893" s="291"/>
      <c r="E893" s="291"/>
      <c r="F893" s="291"/>
      <c r="G893" s="291"/>
      <c r="H893" s="291"/>
      <c r="I893" s="291"/>
      <c r="J893" s="291"/>
      <c r="K893" s="291"/>
      <c r="L893" s="291"/>
      <c r="M893" s="291"/>
      <c r="N893" s="291"/>
      <c r="O893" s="291"/>
      <c r="P893" s="291"/>
      <c r="Q893" s="291"/>
      <c r="R893" s="291"/>
      <c r="S893" s="291"/>
      <c r="T893" s="291"/>
      <c r="U893" s="291"/>
      <c r="V893" s="291"/>
      <c r="W893" s="291"/>
      <c r="X893" s="291"/>
      <c r="Y893" s="412"/>
      <c r="Z893" s="425"/>
      <c r="AA893" s="425"/>
      <c r="AB893" s="425"/>
      <c r="AC893" s="425"/>
      <c r="AD893" s="425"/>
      <c r="AE893" s="425"/>
      <c r="AF893" s="425"/>
      <c r="AG893" s="425"/>
      <c r="AH893" s="425"/>
      <c r="AI893" s="425"/>
      <c r="AJ893" s="425"/>
      <c r="AK893" s="425"/>
      <c r="AL893" s="425"/>
      <c r="AM893" s="306"/>
    </row>
    <row r="894" spans="1:39" ht="31" hidden="1" outlineLevel="1">
      <c r="A894" s="528">
        <v>39</v>
      </c>
      <c r="B894" s="428" t="s">
        <v>131</v>
      </c>
      <c r="C894" s="291" t="s">
        <v>25</v>
      </c>
      <c r="D894" s="295"/>
      <c r="E894" s="295"/>
      <c r="F894" s="295"/>
      <c r="G894" s="295"/>
      <c r="H894" s="295"/>
      <c r="I894" s="295"/>
      <c r="J894" s="295"/>
      <c r="K894" s="295"/>
      <c r="L894" s="295"/>
      <c r="M894" s="295"/>
      <c r="N894" s="295">
        <v>12</v>
      </c>
      <c r="O894" s="295"/>
      <c r="P894" s="295"/>
      <c r="Q894" s="295"/>
      <c r="R894" s="295"/>
      <c r="S894" s="295"/>
      <c r="T894" s="295"/>
      <c r="U894" s="295"/>
      <c r="V894" s="295"/>
      <c r="W894" s="295"/>
      <c r="X894" s="295"/>
      <c r="Y894" s="426"/>
      <c r="Z894" s="415"/>
      <c r="AA894" s="415"/>
      <c r="AB894" s="415"/>
      <c r="AC894" s="415"/>
      <c r="AD894" s="415"/>
      <c r="AE894" s="415"/>
      <c r="AF894" s="415"/>
      <c r="AG894" s="415"/>
      <c r="AH894" s="415"/>
      <c r="AI894" s="415"/>
      <c r="AJ894" s="415"/>
      <c r="AK894" s="415"/>
      <c r="AL894" s="415"/>
      <c r="AM894" s="296">
        <f>SUM(Y894:AL894)</f>
        <v>0</v>
      </c>
    </row>
    <row r="895" spans="1:39" ht="15.5" hidden="1" outlineLevel="1">
      <c r="A895" s="528"/>
      <c r="B895" s="294" t="s">
        <v>342</v>
      </c>
      <c r="C895" s="291" t="s">
        <v>163</v>
      </c>
      <c r="D895" s="295"/>
      <c r="E895" s="295"/>
      <c r="F895" s="295"/>
      <c r="G895" s="295"/>
      <c r="H895" s="295"/>
      <c r="I895" s="295"/>
      <c r="J895" s="295"/>
      <c r="K895" s="295"/>
      <c r="L895" s="295"/>
      <c r="M895" s="295"/>
      <c r="N895" s="295">
        <f>N894</f>
        <v>12</v>
      </c>
      <c r="O895" s="295"/>
      <c r="P895" s="295"/>
      <c r="Q895" s="295"/>
      <c r="R895" s="295"/>
      <c r="S895" s="295"/>
      <c r="T895" s="295"/>
      <c r="U895" s="295"/>
      <c r="V895" s="295"/>
      <c r="W895" s="295"/>
      <c r="X895" s="295"/>
      <c r="Y895" s="411">
        <f>Y894</f>
        <v>0</v>
      </c>
      <c r="Z895" s="411">
        <f t="shared" ref="Z895" si="2252">Z894</f>
        <v>0</v>
      </c>
      <c r="AA895" s="411">
        <f t="shared" ref="AA895" si="2253">AA894</f>
        <v>0</v>
      </c>
      <c r="AB895" s="411">
        <f t="shared" ref="AB895" si="2254">AB894</f>
        <v>0</v>
      </c>
      <c r="AC895" s="411">
        <f t="shared" ref="AC895" si="2255">AC894</f>
        <v>0</v>
      </c>
      <c r="AD895" s="411">
        <f t="shared" ref="AD895" si="2256">AD894</f>
        <v>0</v>
      </c>
      <c r="AE895" s="411">
        <f t="shared" ref="AE895" si="2257">AE894</f>
        <v>0</v>
      </c>
      <c r="AF895" s="411">
        <f t="shared" ref="AF895" si="2258">AF894</f>
        <v>0</v>
      </c>
      <c r="AG895" s="411">
        <f t="shared" ref="AG895" si="2259">AG894</f>
        <v>0</v>
      </c>
      <c r="AH895" s="411">
        <f t="shared" ref="AH895" si="2260">AH894</f>
        <v>0</v>
      </c>
      <c r="AI895" s="411">
        <f t="shared" ref="AI895" si="2261">AI894</f>
        <v>0</v>
      </c>
      <c r="AJ895" s="411">
        <f t="shared" ref="AJ895" si="2262">AJ894</f>
        <v>0</v>
      </c>
      <c r="AK895" s="411">
        <f t="shared" ref="AK895" si="2263">AK894</f>
        <v>0</v>
      </c>
      <c r="AL895" s="411">
        <f t="shared" ref="AL895" si="2264">AL894</f>
        <v>0</v>
      </c>
      <c r="AM895" s="306"/>
    </row>
    <row r="896" spans="1:39" ht="15.5" hidden="1" outlineLevel="1">
      <c r="A896" s="528"/>
      <c r="B896" s="428"/>
      <c r="C896" s="291"/>
      <c r="D896" s="291"/>
      <c r="E896" s="291"/>
      <c r="F896" s="291"/>
      <c r="G896" s="291"/>
      <c r="H896" s="291"/>
      <c r="I896" s="291"/>
      <c r="J896" s="291"/>
      <c r="K896" s="291"/>
      <c r="L896" s="291"/>
      <c r="M896" s="291"/>
      <c r="N896" s="291"/>
      <c r="O896" s="291"/>
      <c r="P896" s="291"/>
      <c r="Q896" s="291"/>
      <c r="R896" s="291"/>
      <c r="S896" s="291"/>
      <c r="T896" s="291"/>
      <c r="U896" s="291"/>
      <c r="V896" s="291"/>
      <c r="W896" s="291"/>
      <c r="X896" s="291"/>
      <c r="Y896" s="412"/>
      <c r="Z896" s="425"/>
      <c r="AA896" s="425"/>
      <c r="AB896" s="425"/>
      <c r="AC896" s="425"/>
      <c r="AD896" s="425"/>
      <c r="AE896" s="425"/>
      <c r="AF896" s="425"/>
      <c r="AG896" s="425"/>
      <c r="AH896" s="425"/>
      <c r="AI896" s="425"/>
      <c r="AJ896" s="425"/>
      <c r="AK896" s="425"/>
      <c r="AL896" s="425"/>
      <c r="AM896" s="306"/>
    </row>
    <row r="897" spans="1:39" ht="31" hidden="1" outlineLevel="1">
      <c r="A897" s="528">
        <v>40</v>
      </c>
      <c r="B897" s="428" t="s">
        <v>132</v>
      </c>
      <c r="C897" s="291" t="s">
        <v>25</v>
      </c>
      <c r="D897" s="295"/>
      <c r="E897" s="295"/>
      <c r="F897" s="295"/>
      <c r="G897" s="295"/>
      <c r="H897" s="295"/>
      <c r="I897" s="295"/>
      <c r="J897" s="295"/>
      <c r="K897" s="295"/>
      <c r="L897" s="295"/>
      <c r="M897" s="295"/>
      <c r="N897" s="295">
        <v>12</v>
      </c>
      <c r="O897" s="295"/>
      <c r="P897" s="295"/>
      <c r="Q897" s="295"/>
      <c r="R897" s="295"/>
      <c r="S897" s="295"/>
      <c r="T897" s="295"/>
      <c r="U897" s="295"/>
      <c r="V897" s="295"/>
      <c r="W897" s="295"/>
      <c r="X897" s="295"/>
      <c r="Y897" s="426"/>
      <c r="Z897" s="415"/>
      <c r="AA897" s="415"/>
      <c r="AB897" s="415"/>
      <c r="AC897" s="415"/>
      <c r="AD897" s="415"/>
      <c r="AE897" s="415"/>
      <c r="AF897" s="415"/>
      <c r="AG897" s="415"/>
      <c r="AH897" s="415"/>
      <c r="AI897" s="415"/>
      <c r="AJ897" s="415"/>
      <c r="AK897" s="415"/>
      <c r="AL897" s="415"/>
      <c r="AM897" s="296">
        <f>SUM(Y897:AL897)</f>
        <v>0</v>
      </c>
    </row>
    <row r="898" spans="1:39" ht="15.5" hidden="1" outlineLevel="1">
      <c r="A898" s="528"/>
      <c r="B898" s="294" t="s">
        <v>342</v>
      </c>
      <c r="C898" s="291" t="s">
        <v>163</v>
      </c>
      <c r="D898" s="295"/>
      <c r="E898" s="295"/>
      <c r="F898" s="295"/>
      <c r="G898" s="295"/>
      <c r="H898" s="295"/>
      <c r="I898" s="295"/>
      <c r="J898" s="295"/>
      <c r="K898" s="295"/>
      <c r="L898" s="295"/>
      <c r="M898" s="295"/>
      <c r="N898" s="295">
        <f>N897</f>
        <v>12</v>
      </c>
      <c r="O898" s="295"/>
      <c r="P898" s="295"/>
      <c r="Q898" s="295"/>
      <c r="R898" s="295"/>
      <c r="S898" s="295"/>
      <c r="T898" s="295"/>
      <c r="U898" s="295"/>
      <c r="V898" s="295"/>
      <c r="W898" s="295"/>
      <c r="X898" s="295"/>
      <c r="Y898" s="411">
        <f>Y897</f>
        <v>0</v>
      </c>
      <c r="Z898" s="411">
        <f t="shared" ref="Z898" si="2265">Z897</f>
        <v>0</v>
      </c>
      <c r="AA898" s="411">
        <f t="shared" ref="AA898" si="2266">AA897</f>
        <v>0</v>
      </c>
      <c r="AB898" s="411">
        <f t="shared" ref="AB898" si="2267">AB897</f>
        <v>0</v>
      </c>
      <c r="AC898" s="411">
        <f t="shared" ref="AC898" si="2268">AC897</f>
        <v>0</v>
      </c>
      <c r="AD898" s="411">
        <f t="shared" ref="AD898" si="2269">AD897</f>
        <v>0</v>
      </c>
      <c r="AE898" s="411">
        <f t="shared" ref="AE898" si="2270">AE897</f>
        <v>0</v>
      </c>
      <c r="AF898" s="411">
        <f t="shared" ref="AF898" si="2271">AF897</f>
        <v>0</v>
      </c>
      <c r="AG898" s="411">
        <f t="shared" ref="AG898" si="2272">AG897</f>
        <v>0</v>
      </c>
      <c r="AH898" s="411">
        <f t="shared" ref="AH898" si="2273">AH897</f>
        <v>0</v>
      </c>
      <c r="AI898" s="411">
        <f t="shared" ref="AI898" si="2274">AI897</f>
        <v>0</v>
      </c>
      <c r="AJ898" s="411">
        <f t="shared" ref="AJ898" si="2275">AJ897</f>
        <v>0</v>
      </c>
      <c r="AK898" s="411">
        <f t="shared" ref="AK898" si="2276">AK897</f>
        <v>0</v>
      </c>
      <c r="AL898" s="411">
        <f t="shared" ref="AL898" si="2277">AL897</f>
        <v>0</v>
      </c>
      <c r="AM898" s="306"/>
    </row>
    <row r="899" spans="1:39" ht="15.5" hidden="1" outlineLevel="1">
      <c r="A899" s="528"/>
      <c r="B899" s="428"/>
      <c r="C899" s="291"/>
      <c r="D899" s="291"/>
      <c r="E899" s="291"/>
      <c r="F899" s="291"/>
      <c r="G899" s="291"/>
      <c r="H899" s="291"/>
      <c r="I899" s="291"/>
      <c r="J899" s="291"/>
      <c r="K899" s="291"/>
      <c r="L899" s="291"/>
      <c r="M899" s="291"/>
      <c r="N899" s="291"/>
      <c r="O899" s="291"/>
      <c r="P899" s="291"/>
      <c r="Q899" s="291"/>
      <c r="R899" s="291"/>
      <c r="S899" s="291"/>
      <c r="T899" s="291"/>
      <c r="U899" s="291"/>
      <c r="V899" s="291"/>
      <c r="W899" s="291"/>
      <c r="X899" s="291"/>
      <c r="Y899" s="412"/>
      <c r="Z899" s="425"/>
      <c r="AA899" s="425"/>
      <c r="AB899" s="425"/>
      <c r="AC899" s="425"/>
      <c r="AD899" s="425"/>
      <c r="AE899" s="425"/>
      <c r="AF899" s="425"/>
      <c r="AG899" s="425"/>
      <c r="AH899" s="425"/>
      <c r="AI899" s="425"/>
      <c r="AJ899" s="425"/>
      <c r="AK899" s="425"/>
      <c r="AL899" s="425"/>
      <c r="AM899" s="306"/>
    </row>
    <row r="900" spans="1:39" ht="46.5" hidden="1" outlineLevel="1">
      <c r="A900" s="528">
        <v>41</v>
      </c>
      <c r="B900" s="428" t="s">
        <v>133</v>
      </c>
      <c r="C900" s="291" t="s">
        <v>25</v>
      </c>
      <c r="D900" s="295"/>
      <c r="E900" s="295"/>
      <c r="F900" s="295"/>
      <c r="G900" s="295"/>
      <c r="H900" s="295"/>
      <c r="I900" s="295"/>
      <c r="J900" s="295"/>
      <c r="K900" s="295"/>
      <c r="L900" s="295"/>
      <c r="M900" s="295"/>
      <c r="N900" s="295">
        <v>12</v>
      </c>
      <c r="O900" s="295"/>
      <c r="P900" s="295"/>
      <c r="Q900" s="295"/>
      <c r="R900" s="295"/>
      <c r="S900" s="295"/>
      <c r="T900" s="295"/>
      <c r="U900" s="295"/>
      <c r="V900" s="295"/>
      <c r="W900" s="295"/>
      <c r="X900" s="295"/>
      <c r="Y900" s="426"/>
      <c r="Z900" s="415"/>
      <c r="AA900" s="415"/>
      <c r="AB900" s="415"/>
      <c r="AC900" s="415"/>
      <c r="AD900" s="415"/>
      <c r="AE900" s="415"/>
      <c r="AF900" s="415"/>
      <c r="AG900" s="415"/>
      <c r="AH900" s="415"/>
      <c r="AI900" s="415"/>
      <c r="AJ900" s="415"/>
      <c r="AK900" s="415"/>
      <c r="AL900" s="415"/>
      <c r="AM900" s="296">
        <f>SUM(Y900:AL900)</f>
        <v>0</v>
      </c>
    </row>
    <row r="901" spans="1:39" ht="15.5" hidden="1" outlineLevel="1">
      <c r="A901" s="528"/>
      <c r="B901" s="294" t="s">
        <v>342</v>
      </c>
      <c r="C901" s="291" t="s">
        <v>163</v>
      </c>
      <c r="D901" s="295"/>
      <c r="E901" s="295"/>
      <c r="F901" s="295"/>
      <c r="G901" s="295"/>
      <c r="H901" s="295"/>
      <c r="I901" s="295"/>
      <c r="J901" s="295"/>
      <c r="K901" s="295"/>
      <c r="L901" s="295"/>
      <c r="M901" s="295"/>
      <c r="N901" s="295">
        <f>N900</f>
        <v>12</v>
      </c>
      <c r="O901" s="295"/>
      <c r="P901" s="295"/>
      <c r="Q901" s="295"/>
      <c r="R901" s="295"/>
      <c r="S901" s="295"/>
      <c r="T901" s="295"/>
      <c r="U901" s="295"/>
      <c r="V901" s="295"/>
      <c r="W901" s="295"/>
      <c r="X901" s="295"/>
      <c r="Y901" s="411">
        <f>Y900</f>
        <v>0</v>
      </c>
      <c r="Z901" s="411">
        <f t="shared" ref="Z901" si="2278">Z900</f>
        <v>0</v>
      </c>
      <c r="AA901" s="411">
        <f t="shared" ref="AA901" si="2279">AA900</f>
        <v>0</v>
      </c>
      <c r="AB901" s="411">
        <f t="shared" ref="AB901" si="2280">AB900</f>
        <v>0</v>
      </c>
      <c r="AC901" s="411">
        <f t="shared" ref="AC901" si="2281">AC900</f>
        <v>0</v>
      </c>
      <c r="AD901" s="411">
        <f t="shared" ref="AD901" si="2282">AD900</f>
        <v>0</v>
      </c>
      <c r="AE901" s="411">
        <f t="shared" ref="AE901" si="2283">AE900</f>
        <v>0</v>
      </c>
      <c r="AF901" s="411">
        <f t="shared" ref="AF901" si="2284">AF900</f>
        <v>0</v>
      </c>
      <c r="AG901" s="411">
        <f t="shared" ref="AG901" si="2285">AG900</f>
        <v>0</v>
      </c>
      <c r="AH901" s="411">
        <f t="shared" ref="AH901" si="2286">AH900</f>
        <v>0</v>
      </c>
      <c r="AI901" s="411">
        <f t="shared" ref="AI901" si="2287">AI900</f>
        <v>0</v>
      </c>
      <c r="AJ901" s="411">
        <f t="shared" ref="AJ901" si="2288">AJ900</f>
        <v>0</v>
      </c>
      <c r="AK901" s="411">
        <f t="shared" ref="AK901" si="2289">AK900</f>
        <v>0</v>
      </c>
      <c r="AL901" s="411">
        <f t="shared" ref="AL901" si="2290">AL900</f>
        <v>0</v>
      </c>
      <c r="AM901" s="306"/>
    </row>
    <row r="902" spans="1:39" ht="15.5" hidden="1" outlineLevel="1">
      <c r="A902" s="528"/>
      <c r="B902" s="428"/>
      <c r="C902" s="291"/>
      <c r="D902" s="291"/>
      <c r="E902" s="291"/>
      <c r="F902" s="291"/>
      <c r="G902" s="291"/>
      <c r="H902" s="291"/>
      <c r="I902" s="291"/>
      <c r="J902" s="291"/>
      <c r="K902" s="291"/>
      <c r="L902" s="291"/>
      <c r="M902" s="291"/>
      <c r="N902" s="291"/>
      <c r="O902" s="291"/>
      <c r="P902" s="291"/>
      <c r="Q902" s="291"/>
      <c r="R902" s="291"/>
      <c r="S902" s="291"/>
      <c r="T902" s="291"/>
      <c r="U902" s="291"/>
      <c r="V902" s="291"/>
      <c r="W902" s="291"/>
      <c r="X902" s="291"/>
      <c r="Y902" s="412"/>
      <c r="Z902" s="425"/>
      <c r="AA902" s="425"/>
      <c r="AB902" s="425"/>
      <c r="AC902" s="425"/>
      <c r="AD902" s="425"/>
      <c r="AE902" s="425"/>
      <c r="AF902" s="425"/>
      <c r="AG902" s="425"/>
      <c r="AH902" s="425"/>
      <c r="AI902" s="425"/>
      <c r="AJ902" s="425"/>
      <c r="AK902" s="425"/>
      <c r="AL902" s="425"/>
      <c r="AM902" s="306"/>
    </row>
    <row r="903" spans="1:39" ht="31" hidden="1" outlineLevel="1">
      <c r="A903" s="528">
        <v>42</v>
      </c>
      <c r="B903" s="428" t="s">
        <v>134</v>
      </c>
      <c r="C903" s="291" t="s">
        <v>25</v>
      </c>
      <c r="D903" s="295"/>
      <c r="E903" s="295"/>
      <c r="F903" s="295"/>
      <c r="G903" s="295"/>
      <c r="H903" s="295"/>
      <c r="I903" s="295"/>
      <c r="J903" s="295"/>
      <c r="K903" s="295"/>
      <c r="L903" s="295"/>
      <c r="M903" s="295"/>
      <c r="N903" s="291"/>
      <c r="O903" s="295"/>
      <c r="P903" s="295"/>
      <c r="Q903" s="295"/>
      <c r="R903" s="295"/>
      <c r="S903" s="295"/>
      <c r="T903" s="295"/>
      <c r="U903" s="295"/>
      <c r="V903" s="295"/>
      <c r="W903" s="295"/>
      <c r="X903" s="295"/>
      <c r="Y903" s="426"/>
      <c r="Z903" s="415"/>
      <c r="AA903" s="415"/>
      <c r="AB903" s="415"/>
      <c r="AC903" s="415"/>
      <c r="AD903" s="415"/>
      <c r="AE903" s="415"/>
      <c r="AF903" s="415"/>
      <c r="AG903" s="415"/>
      <c r="AH903" s="415"/>
      <c r="AI903" s="415"/>
      <c r="AJ903" s="415"/>
      <c r="AK903" s="415"/>
      <c r="AL903" s="415"/>
      <c r="AM903" s="296">
        <f>SUM(Y903:AL903)</f>
        <v>0</v>
      </c>
    </row>
    <row r="904" spans="1:39" ht="15.5" hidden="1" outlineLevel="1">
      <c r="A904" s="528"/>
      <c r="B904" s="294" t="s">
        <v>342</v>
      </c>
      <c r="C904" s="291" t="s">
        <v>163</v>
      </c>
      <c r="D904" s="295"/>
      <c r="E904" s="295"/>
      <c r="F904" s="295"/>
      <c r="G904" s="295"/>
      <c r="H904" s="295"/>
      <c r="I904" s="295"/>
      <c r="J904" s="295"/>
      <c r="K904" s="295"/>
      <c r="L904" s="295"/>
      <c r="M904" s="295"/>
      <c r="N904" s="468"/>
      <c r="O904" s="295"/>
      <c r="P904" s="295"/>
      <c r="Q904" s="295"/>
      <c r="R904" s="295"/>
      <c r="S904" s="295"/>
      <c r="T904" s="295"/>
      <c r="U904" s="295"/>
      <c r="V904" s="295"/>
      <c r="W904" s="295"/>
      <c r="X904" s="295"/>
      <c r="Y904" s="411">
        <f>Y903</f>
        <v>0</v>
      </c>
      <c r="Z904" s="411">
        <f t="shared" ref="Z904" si="2291">Z903</f>
        <v>0</v>
      </c>
      <c r="AA904" s="411">
        <f t="shared" ref="AA904" si="2292">AA903</f>
        <v>0</v>
      </c>
      <c r="AB904" s="411">
        <f t="shared" ref="AB904" si="2293">AB903</f>
        <v>0</v>
      </c>
      <c r="AC904" s="411">
        <f t="shared" ref="AC904" si="2294">AC903</f>
        <v>0</v>
      </c>
      <c r="AD904" s="411">
        <f t="shared" ref="AD904" si="2295">AD903</f>
        <v>0</v>
      </c>
      <c r="AE904" s="411">
        <f t="shared" ref="AE904" si="2296">AE903</f>
        <v>0</v>
      </c>
      <c r="AF904" s="411">
        <f t="shared" ref="AF904" si="2297">AF903</f>
        <v>0</v>
      </c>
      <c r="AG904" s="411">
        <f t="shared" ref="AG904" si="2298">AG903</f>
        <v>0</v>
      </c>
      <c r="AH904" s="411">
        <f t="shared" ref="AH904" si="2299">AH903</f>
        <v>0</v>
      </c>
      <c r="AI904" s="411">
        <f t="shared" ref="AI904" si="2300">AI903</f>
        <v>0</v>
      </c>
      <c r="AJ904" s="411">
        <f t="shared" ref="AJ904" si="2301">AJ903</f>
        <v>0</v>
      </c>
      <c r="AK904" s="411">
        <f t="shared" ref="AK904" si="2302">AK903</f>
        <v>0</v>
      </c>
      <c r="AL904" s="411">
        <f t="shared" ref="AL904" si="2303">AL903</f>
        <v>0</v>
      </c>
      <c r="AM904" s="306"/>
    </row>
    <row r="905" spans="1:39" ht="15.5" hidden="1" outlineLevel="1">
      <c r="A905" s="528"/>
      <c r="B905" s="428"/>
      <c r="C905" s="291"/>
      <c r="D905" s="291"/>
      <c r="E905" s="291"/>
      <c r="F905" s="291"/>
      <c r="G905" s="291"/>
      <c r="H905" s="291"/>
      <c r="I905" s="291"/>
      <c r="J905" s="291"/>
      <c r="K905" s="291"/>
      <c r="L905" s="291"/>
      <c r="M905" s="291"/>
      <c r="N905" s="291"/>
      <c r="O905" s="291"/>
      <c r="P905" s="291"/>
      <c r="Q905" s="291"/>
      <c r="R905" s="291"/>
      <c r="S905" s="291"/>
      <c r="T905" s="291"/>
      <c r="U905" s="291"/>
      <c r="V905" s="291"/>
      <c r="W905" s="291"/>
      <c r="X905" s="291"/>
      <c r="Y905" s="412"/>
      <c r="Z905" s="425"/>
      <c r="AA905" s="425"/>
      <c r="AB905" s="425"/>
      <c r="AC905" s="425"/>
      <c r="AD905" s="425"/>
      <c r="AE905" s="425"/>
      <c r="AF905" s="425"/>
      <c r="AG905" s="425"/>
      <c r="AH905" s="425"/>
      <c r="AI905" s="425"/>
      <c r="AJ905" s="425"/>
      <c r="AK905" s="425"/>
      <c r="AL905" s="425"/>
      <c r="AM905" s="306"/>
    </row>
    <row r="906" spans="1:39" ht="15.5" hidden="1" outlineLevel="1">
      <c r="A906" s="528">
        <v>43</v>
      </c>
      <c r="B906" s="428" t="s">
        <v>135</v>
      </c>
      <c r="C906" s="291" t="s">
        <v>25</v>
      </c>
      <c r="D906" s="295"/>
      <c r="E906" s="295"/>
      <c r="F906" s="295"/>
      <c r="G906" s="295"/>
      <c r="H906" s="295"/>
      <c r="I906" s="295"/>
      <c r="J906" s="295"/>
      <c r="K906" s="295"/>
      <c r="L906" s="295"/>
      <c r="M906" s="295"/>
      <c r="N906" s="295">
        <v>12</v>
      </c>
      <c r="O906" s="295"/>
      <c r="P906" s="295"/>
      <c r="Q906" s="295"/>
      <c r="R906" s="295"/>
      <c r="S906" s="295"/>
      <c r="T906" s="295"/>
      <c r="U906" s="295"/>
      <c r="V906" s="295"/>
      <c r="W906" s="295"/>
      <c r="X906" s="295"/>
      <c r="Y906" s="426"/>
      <c r="Z906" s="415"/>
      <c r="AA906" s="415"/>
      <c r="AB906" s="415"/>
      <c r="AC906" s="415"/>
      <c r="AD906" s="415"/>
      <c r="AE906" s="415"/>
      <c r="AF906" s="415"/>
      <c r="AG906" s="415"/>
      <c r="AH906" s="415"/>
      <c r="AI906" s="415"/>
      <c r="AJ906" s="415"/>
      <c r="AK906" s="415"/>
      <c r="AL906" s="415"/>
      <c r="AM906" s="296">
        <f>SUM(Y906:AL906)</f>
        <v>0</v>
      </c>
    </row>
    <row r="907" spans="1:39" ht="15.5" hidden="1" outlineLevel="1">
      <c r="A907" s="528"/>
      <c r="B907" s="294" t="s">
        <v>342</v>
      </c>
      <c r="C907" s="291" t="s">
        <v>163</v>
      </c>
      <c r="D907" s="295"/>
      <c r="E907" s="295"/>
      <c r="F907" s="295"/>
      <c r="G907" s="295"/>
      <c r="H907" s="295"/>
      <c r="I907" s="295"/>
      <c r="J907" s="295"/>
      <c r="K907" s="295"/>
      <c r="L907" s="295"/>
      <c r="M907" s="295"/>
      <c r="N907" s="295">
        <f>N906</f>
        <v>12</v>
      </c>
      <c r="O907" s="295"/>
      <c r="P907" s="295"/>
      <c r="Q907" s="295"/>
      <c r="R907" s="295"/>
      <c r="S907" s="295"/>
      <c r="T907" s="295"/>
      <c r="U907" s="295"/>
      <c r="V907" s="295"/>
      <c r="W907" s="295"/>
      <c r="X907" s="295"/>
      <c r="Y907" s="411">
        <f>Y906</f>
        <v>0</v>
      </c>
      <c r="Z907" s="411">
        <f t="shared" ref="Z907" si="2304">Z906</f>
        <v>0</v>
      </c>
      <c r="AA907" s="411">
        <f t="shared" ref="AA907" si="2305">AA906</f>
        <v>0</v>
      </c>
      <c r="AB907" s="411">
        <f t="shared" ref="AB907" si="2306">AB906</f>
        <v>0</v>
      </c>
      <c r="AC907" s="411">
        <f t="shared" ref="AC907" si="2307">AC906</f>
        <v>0</v>
      </c>
      <c r="AD907" s="411">
        <f t="shared" ref="AD907" si="2308">AD906</f>
        <v>0</v>
      </c>
      <c r="AE907" s="411">
        <f t="shared" ref="AE907" si="2309">AE906</f>
        <v>0</v>
      </c>
      <c r="AF907" s="411">
        <f t="shared" ref="AF907" si="2310">AF906</f>
        <v>0</v>
      </c>
      <c r="AG907" s="411">
        <f t="shared" ref="AG907" si="2311">AG906</f>
        <v>0</v>
      </c>
      <c r="AH907" s="411">
        <f t="shared" ref="AH907" si="2312">AH906</f>
        <v>0</v>
      </c>
      <c r="AI907" s="411">
        <f t="shared" ref="AI907" si="2313">AI906</f>
        <v>0</v>
      </c>
      <c r="AJ907" s="411">
        <f t="shared" ref="AJ907" si="2314">AJ906</f>
        <v>0</v>
      </c>
      <c r="AK907" s="411">
        <f t="shared" ref="AK907" si="2315">AK906</f>
        <v>0</v>
      </c>
      <c r="AL907" s="411">
        <f t="shared" ref="AL907" si="2316">AL906</f>
        <v>0</v>
      </c>
      <c r="AM907" s="306"/>
    </row>
    <row r="908" spans="1:39" ht="15.5" hidden="1" outlineLevel="1">
      <c r="A908" s="528"/>
      <c r="B908" s="428"/>
      <c r="C908" s="291"/>
      <c r="D908" s="291"/>
      <c r="E908" s="291"/>
      <c r="F908" s="291"/>
      <c r="G908" s="291"/>
      <c r="H908" s="291"/>
      <c r="I908" s="291"/>
      <c r="J908" s="291"/>
      <c r="K908" s="291"/>
      <c r="L908" s="291"/>
      <c r="M908" s="291"/>
      <c r="N908" s="291"/>
      <c r="O908" s="291"/>
      <c r="P908" s="291"/>
      <c r="Q908" s="291"/>
      <c r="R908" s="291"/>
      <c r="S908" s="291"/>
      <c r="T908" s="291"/>
      <c r="U908" s="291"/>
      <c r="V908" s="291"/>
      <c r="W908" s="291"/>
      <c r="X908" s="291"/>
      <c r="Y908" s="412"/>
      <c r="Z908" s="425"/>
      <c r="AA908" s="425"/>
      <c r="AB908" s="425"/>
      <c r="AC908" s="425"/>
      <c r="AD908" s="425"/>
      <c r="AE908" s="425"/>
      <c r="AF908" s="425"/>
      <c r="AG908" s="425"/>
      <c r="AH908" s="425"/>
      <c r="AI908" s="425"/>
      <c r="AJ908" s="425"/>
      <c r="AK908" s="425"/>
      <c r="AL908" s="425"/>
      <c r="AM908" s="306"/>
    </row>
    <row r="909" spans="1:39" ht="46.5" hidden="1" outlineLevel="1">
      <c r="A909" s="528">
        <v>44</v>
      </c>
      <c r="B909" s="428" t="s">
        <v>136</v>
      </c>
      <c r="C909" s="291" t="s">
        <v>25</v>
      </c>
      <c r="D909" s="295"/>
      <c r="E909" s="295"/>
      <c r="F909" s="295"/>
      <c r="G909" s="295"/>
      <c r="H909" s="295"/>
      <c r="I909" s="295"/>
      <c r="J909" s="295"/>
      <c r="K909" s="295"/>
      <c r="L909" s="295"/>
      <c r="M909" s="295"/>
      <c r="N909" s="295">
        <v>12</v>
      </c>
      <c r="O909" s="295"/>
      <c r="P909" s="295"/>
      <c r="Q909" s="295"/>
      <c r="R909" s="295"/>
      <c r="S909" s="295"/>
      <c r="T909" s="295"/>
      <c r="U909" s="295"/>
      <c r="V909" s="295"/>
      <c r="W909" s="295"/>
      <c r="X909" s="295"/>
      <c r="Y909" s="426"/>
      <c r="Z909" s="415"/>
      <c r="AA909" s="415"/>
      <c r="AB909" s="415"/>
      <c r="AC909" s="415"/>
      <c r="AD909" s="415"/>
      <c r="AE909" s="415"/>
      <c r="AF909" s="415"/>
      <c r="AG909" s="415"/>
      <c r="AH909" s="415"/>
      <c r="AI909" s="415"/>
      <c r="AJ909" s="415"/>
      <c r="AK909" s="415"/>
      <c r="AL909" s="415"/>
      <c r="AM909" s="296">
        <f>SUM(Y909:AL909)</f>
        <v>0</v>
      </c>
    </row>
    <row r="910" spans="1:39" ht="15.5" hidden="1" outlineLevel="1">
      <c r="A910" s="528"/>
      <c r="B910" s="294" t="s">
        <v>342</v>
      </c>
      <c r="C910" s="291" t="s">
        <v>163</v>
      </c>
      <c r="D910" s="295"/>
      <c r="E910" s="295"/>
      <c r="F910" s="295"/>
      <c r="G910" s="295"/>
      <c r="H910" s="295"/>
      <c r="I910" s="295"/>
      <c r="J910" s="295"/>
      <c r="K910" s="295"/>
      <c r="L910" s="295"/>
      <c r="M910" s="295"/>
      <c r="N910" s="295">
        <f>N909</f>
        <v>12</v>
      </c>
      <c r="O910" s="295"/>
      <c r="P910" s="295"/>
      <c r="Q910" s="295"/>
      <c r="R910" s="295"/>
      <c r="S910" s="295"/>
      <c r="T910" s="295"/>
      <c r="U910" s="295"/>
      <c r="V910" s="295"/>
      <c r="W910" s="295"/>
      <c r="X910" s="295"/>
      <c r="Y910" s="411">
        <f>Y909</f>
        <v>0</v>
      </c>
      <c r="Z910" s="411">
        <f t="shared" ref="Z910" si="2317">Z909</f>
        <v>0</v>
      </c>
      <c r="AA910" s="411">
        <f t="shared" ref="AA910" si="2318">AA909</f>
        <v>0</v>
      </c>
      <c r="AB910" s="411">
        <f t="shared" ref="AB910" si="2319">AB909</f>
        <v>0</v>
      </c>
      <c r="AC910" s="411">
        <f t="shared" ref="AC910" si="2320">AC909</f>
        <v>0</v>
      </c>
      <c r="AD910" s="411">
        <f t="shared" ref="AD910" si="2321">AD909</f>
        <v>0</v>
      </c>
      <c r="AE910" s="411">
        <f t="shared" ref="AE910" si="2322">AE909</f>
        <v>0</v>
      </c>
      <c r="AF910" s="411">
        <f t="shared" ref="AF910" si="2323">AF909</f>
        <v>0</v>
      </c>
      <c r="AG910" s="411">
        <f t="shared" ref="AG910" si="2324">AG909</f>
        <v>0</v>
      </c>
      <c r="AH910" s="411">
        <f t="shared" ref="AH910" si="2325">AH909</f>
        <v>0</v>
      </c>
      <c r="AI910" s="411">
        <f t="shared" ref="AI910" si="2326">AI909</f>
        <v>0</v>
      </c>
      <c r="AJ910" s="411">
        <f t="shared" ref="AJ910" si="2327">AJ909</f>
        <v>0</v>
      </c>
      <c r="AK910" s="411">
        <f t="shared" ref="AK910" si="2328">AK909</f>
        <v>0</v>
      </c>
      <c r="AL910" s="411">
        <f t="shared" ref="AL910" si="2329">AL909</f>
        <v>0</v>
      </c>
      <c r="AM910" s="306"/>
    </row>
    <row r="911" spans="1:39" ht="15.5" hidden="1" outlineLevel="1">
      <c r="A911" s="528"/>
      <c r="B911" s="428"/>
      <c r="C911" s="291"/>
      <c r="D911" s="291"/>
      <c r="E911" s="291"/>
      <c r="F911" s="291"/>
      <c r="G911" s="291"/>
      <c r="H911" s="291"/>
      <c r="I911" s="291"/>
      <c r="J911" s="291"/>
      <c r="K911" s="291"/>
      <c r="L911" s="291"/>
      <c r="M911" s="291"/>
      <c r="N911" s="291"/>
      <c r="O911" s="291"/>
      <c r="P911" s="291"/>
      <c r="Q911" s="291"/>
      <c r="R911" s="291"/>
      <c r="S911" s="291"/>
      <c r="T911" s="291"/>
      <c r="U911" s="291"/>
      <c r="V911" s="291"/>
      <c r="W911" s="291"/>
      <c r="X911" s="291"/>
      <c r="Y911" s="412"/>
      <c r="Z911" s="425"/>
      <c r="AA911" s="425"/>
      <c r="AB911" s="425"/>
      <c r="AC911" s="425"/>
      <c r="AD911" s="425"/>
      <c r="AE911" s="425"/>
      <c r="AF911" s="425"/>
      <c r="AG911" s="425"/>
      <c r="AH911" s="425"/>
      <c r="AI911" s="425"/>
      <c r="AJ911" s="425"/>
      <c r="AK911" s="425"/>
      <c r="AL911" s="425"/>
      <c r="AM911" s="306"/>
    </row>
    <row r="912" spans="1:39" ht="31" hidden="1" outlineLevel="1">
      <c r="A912" s="528">
        <v>45</v>
      </c>
      <c r="B912" s="428" t="s">
        <v>137</v>
      </c>
      <c r="C912" s="291" t="s">
        <v>25</v>
      </c>
      <c r="D912" s="295"/>
      <c r="E912" s="295"/>
      <c r="F912" s="295"/>
      <c r="G912" s="295"/>
      <c r="H912" s="295"/>
      <c r="I912" s="295"/>
      <c r="J912" s="295"/>
      <c r="K912" s="295"/>
      <c r="L912" s="295"/>
      <c r="M912" s="295"/>
      <c r="N912" s="295">
        <v>12</v>
      </c>
      <c r="O912" s="295"/>
      <c r="P912" s="295"/>
      <c r="Q912" s="295"/>
      <c r="R912" s="295"/>
      <c r="S912" s="295"/>
      <c r="T912" s="295"/>
      <c r="U912" s="295"/>
      <c r="V912" s="295"/>
      <c r="W912" s="295"/>
      <c r="X912" s="295"/>
      <c r="Y912" s="426"/>
      <c r="Z912" s="415"/>
      <c r="AA912" s="415"/>
      <c r="AB912" s="415"/>
      <c r="AC912" s="415"/>
      <c r="AD912" s="415"/>
      <c r="AE912" s="415"/>
      <c r="AF912" s="415"/>
      <c r="AG912" s="415"/>
      <c r="AH912" s="415"/>
      <c r="AI912" s="415"/>
      <c r="AJ912" s="415"/>
      <c r="AK912" s="415"/>
      <c r="AL912" s="415"/>
      <c r="AM912" s="296">
        <f>SUM(Y912:AL912)</f>
        <v>0</v>
      </c>
    </row>
    <row r="913" spans="1:39" ht="15.5" hidden="1" outlineLevel="1">
      <c r="A913" s="528"/>
      <c r="B913" s="294" t="s">
        <v>342</v>
      </c>
      <c r="C913" s="291" t="s">
        <v>163</v>
      </c>
      <c r="D913" s="295"/>
      <c r="E913" s="295"/>
      <c r="F913" s="295"/>
      <c r="G913" s="295"/>
      <c r="H913" s="295"/>
      <c r="I913" s="295"/>
      <c r="J913" s="295"/>
      <c r="K913" s="295"/>
      <c r="L913" s="295"/>
      <c r="M913" s="295"/>
      <c r="N913" s="295">
        <f>N912</f>
        <v>12</v>
      </c>
      <c r="O913" s="295"/>
      <c r="P913" s="295"/>
      <c r="Q913" s="295"/>
      <c r="R913" s="295"/>
      <c r="S913" s="295"/>
      <c r="T913" s="295"/>
      <c r="U913" s="295"/>
      <c r="V913" s="295"/>
      <c r="W913" s="295"/>
      <c r="X913" s="295"/>
      <c r="Y913" s="411">
        <f>Y912</f>
        <v>0</v>
      </c>
      <c r="Z913" s="411">
        <f t="shared" ref="Z913" si="2330">Z912</f>
        <v>0</v>
      </c>
      <c r="AA913" s="411">
        <f t="shared" ref="AA913" si="2331">AA912</f>
        <v>0</v>
      </c>
      <c r="AB913" s="411">
        <f t="shared" ref="AB913" si="2332">AB912</f>
        <v>0</v>
      </c>
      <c r="AC913" s="411">
        <f t="shared" ref="AC913" si="2333">AC912</f>
        <v>0</v>
      </c>
      <c r="AD913" s="411">
        <f t="shared" ref="AD913" si="2334">AD912</f>
        <v>0</v>
      </c>
      <c r="AE913" s="411">
        <f t="shared" ref="AE913" si="2335">AE912</f>
        <v>0</v>
      </c>
      <c r="AF913" s="411">
        <f t="shared" ref="AF913" si="2336">AF912</f>
        <v>0</v>
      </c>
      <c r="AG913" s="411">
        <f t="shared" ref="AG913" si="2337">AG912</f>
        <v>0</v>
      </c>
      <c r="AH913" s="411">
        <f t="shared" ref="AH913" si="2338">AH912</f>
        <v>0</v>
      </c>
      <c r="AI913" s="411">
        <f t="shared" ref="AI913" si="2339">AI912</f>
        <v>0</v>
      </c>
      <c r="AJ913" s="411">
        <f t="shared" ref="AJ913" si="2340">AJ912</f>
        <v>0</v>
      </c>
      <c r="AK913" s="411">
        <f t="shared" ref="AK913" si="2341">AK912</f>
        <v>0</v>
      </c>
      <c r="AL913" s="411">
        <f t="shared" ref="AL913" si="2342">AL912</f>
        <v>0</v>
      </c>
      <c r="AM913" s="306"/>
    </row>
    <row r="914" spans="1:39" ht="15.5" hidden="1" outlineLevel="1">
      <c r="A914" s="528"/>
      <c r="B914" s="428"/>
      <c r="C914" s="291"/>
      <c r="D914" s="291"/>
      <c r="E914" s="291"/>
      <c r="F914" s="291"/>
      <c r="G914" s="291"/>
      <c r="H914" s="291"/>
      <c r="I914" s="291"/>
      <c r="J914" s="291"/>
      <c r="K914" s="291"/>
      <c r="L914" s="291"/>
      <c r="M914" s="291"/>
      <c r="N914" s="291"/>
      <c r="O914" s="291"/>
      <c r="P914" s="291"/>
      <c r="Q914" s="291"/>
      <c r="R914" s="291"/>
      <c r="S914" s="291"/>
      <c r="T914" s="291"/>
      <c r="U914" s="291"/>
      <c r="V914" s="291"/>
      <c r="W914" s="291"/>
      <c r="X914" s="291"/>
      <c r="Y914" s="412"/>
      <c r="Z914" s="425"/>
      <c r="AA914" s="425"/>
      <c r="AB914" s="425"/>
      <c r="AC914" s="425"/>
      <c r="AD914" s="425"/>
      <c r="AE914" s="425"/>
      <c r="AF914" s="425"/>
      <c r="AG914" s="425"/>
      <c r="AH914" s="425"/>
      <c r="AI914" s="425"/>
      <c r="AJ914" s="425"/>
      <c r="AK914" s="425"/>
      <c r="AL914" s="425"/>
      <c r="AM914" s="306"/>
    </row>
    <row r="915" spans="1:39" ht="31" hidden="1" outlineLevel="1">
      <c r="A915" s="528">
        <v>46</v>
      </c>
      <c r="B915" s="428" t="s">
        <v>138</v>
      </c>
      <c r="C915" s="291" t="s">
        <v>25</v>
      </c>
      <c r="D915" s="295"/>
      <c r="E915" s="295"/>
      <c r="F915" s="295"/>
      <c r="G915" s="295"/>
      <c r="H915" s="295"/>
      <c r="I915" s="295"/>
      <c r="J915" s="295"/>
      <c r="K915" s="295"/>
      <c r="L915" s="295"/>
      <c r="M915" s="295"/>
      <c r="N915" s="295">
        <v>12</v>
      </c>
      <c r="O915" s="295"/>
      <c r="P915" s="295"/>
      <c r="Q915" s="295"/>
      <c r="R915" s="295"/>
      <c r="S915" s="295"/>
      <c r="T915" s="295"/>
      <c r="U915" s="295"/>
      <c r="V915" s="295"/>
      <c r="W915" s="295"/>
      <c r="X915" s="295"/>
      <c r="Y915" s="426"/>
      <c r="Z915" s="415"/>
      <c r="AA915" s="415"/>
      <c r="AB915" s="415"/>
      <c r="AC915" s="415"/>
      <c r="AD915" s="415"/>
      <c r="AE915" s="415"/>
      <c r="AF915" s="415"/>
      <c r="AG915" s="415"/>
      <c r="AH915" s="415"/>
      <c r="AI915" s="415"/>
      <c r="AJ915" s="415"/>
      <c r="AK915" s="415"/>
      <c r="AL915" s="415"/>
      <c r="AM915" s="296">
        <f>SUM(Y915:AL915)</f>
        <v>0</v>
      </c>
    </row>
    <row r="916" spans="1:39" ht="15.5" hidden="1" outlineLevel="1">
      <c r="A916" s="528"/>
      <c r="B916" s="294" t="s">
        <v>342</v>
      </c>
      <c r="C916" s="291" t="s">
        <v>163</v>
      </c>
      <c r="D916" s="295"/>
      <c r="E916" s="295"/>
      <c r="F916" s="295"/>
      <c r="G916" s="295"/>
      <c r="H916" s="295"/>
      <c r="I916" s="295"/>
      <c r="J916" s="295"/>
      <c r="K916" s="295"/>
      <c r="L916" s="295"/>
      <c r="M916" s="295"/>
      <c r="N916" s="295">
        <f>N915</f>
        <v>12</v>
      </c>
      <c r="O916" s="295"/>
      <c r="P916" s="295"/>
      <c r="Q916" s="295"/>
      <c r="R916" s="295"/>
      <c r="S916" s="295"/>
      <c r="T916" s="295"/>
      <c r="U916" s="295"/>
      <c r="V916" s="295"/>
      <c r="W916" s="295"/>
      <c r="X916" s="295"/>
      <c r="Y916" s="411">
        <f>Y915</f>
        <v>0</v>
      </c>
      <c r="Z916" s="411">
        <f t="shared" ref="Z916" si="2343">Z915</f>
        <v>0</v>
      </c>
      <c r="AA916" s="411">
        <f t="shared" ref="AA916" si="2344">AA915</f>
        <v>0</v>
      </c>
      <c r="AB916" s="411">
        <f t="shared" ref="AB916" si="2345">AB915</f>
        <v>0</v>
      </c>
      <c r="AC916" s="411">
        <f t="shared" ref="AC916" si="2346">AC915</f>
        <v>0</v>
      </c>
      <c r="AD916" s="411">
        <f t="shared" ref="AD916" si="2347">AD915</f>
        <v>0</v>
      </c>
      <c r="AE916" s="411">
        <f t="shared" ref="AE916" si="2348">AE915</f>
        <v>0</v>
      </c>
      <c r="AF916" s="411">
        <f t="shared" ref="AF916" si="2349">AF915</f>
        <v>0</v>
      </c>
      <c r="AG916" s="411">
        <f t="shared" ref="AG916" si="2350">AG915</f>
        <v>0</v>
      </c>
      <c r="AH916" s="411">
        <f t="shared" ref="AH916" si="2351">AH915</f>
        <v>0</v>
      </c>
      <c r="AI916" s="411">
        <f t="shared" ref="AI916" si="2352">AI915</f>
        <v>0</v>
      </c>
      <c r="AJ916" s="411">
        <f t="shared" ref="AJ916" si="2353">AJ915</f>
        <v>0</v>
      </c>
      <c r="AK916" s="411">
        <f t="shared" ref="AK916" si="2354">AK915</f>
        <v>0</v>
      </c>
      <c r="AL916" s="411">
        <f t="shared" ref="AL916" si="2355">AL915</f>
        <v>0</v>
      </c>
      <c r="AM916" s="306"/>
    </row>
    <row r="917" spans="1:39" ht="15.5" hidden="1" outlineLevel="1">
      <c r="A917" s="528"/>
      <c r="B917" s="428"/>
      <c r="C917" s="291"/>
      <c r="D917" s="291"/>
      <c r="E917" s="291"/>
      <c r="F917" s="291"/>
      <c r="G917" s="291"/>
      <c r="H917" s="291"/>
      <c r="I917" s="291"/>
      <c r="J917" s="291"/>
      <c r="K917" s="291"/>
      <c r="L917" s="291"/>
      <c r="M917" s="291"/>
      <c r="N917" s="291"/>
      <c r="O917" s="291"/>
      <c r="P917" s="291"/>
      <c r="Q917" s="291"/>
      <c r="R917" s="291"/>
      <c r="S917" s="291"/>
      <c r="T917" s="291"/>
      <c r="U917" s="291"/>
      <c r="V917" s="291"/>
      <c r="W917" s="291"/>
      <c r="X917" s="291"/>
      <c r="Y917" s="412"/>
      <c r="Z917" s="425"/>
      <c r="AA917" s="425"/>
      <c r="AB917" s="425"/>
      <c r="AC917" s="425"/>
      <c r="AD917" s="425"/>
      <c r="AE917" s="425"/>
      <c r="AF917" s="425"/>
      <c r="AG917" s="425"/>
      <c r="AH917" s="425"/>
      <c r="AI917" s="425"/>
      <c r="AJ917" s="425"/>
      <c r="AK917" s="425"/>
      <c r="AL917" s="425"/>
      <c r="AM917" s="306"/>
    </row>
    <row r="918" spans="1:39" ht="31" hidden="1" outlineLevel="1">
      <c r="A918" s="528">
        <v>47</v>
      </c>
      <c r="B918" s="428" t="s">
        <v>139</v>
      </c>
      <c r="C918" s="291" t="s">
        <v>25</v>
      </c>
      <c r="D918" s="295"/>
      <c r="E918" s="295"/>
      <c r="F918" s="295"/>
      <c r="G918" s="295"/>
      <c r="H918" s="295"/>
      <c r="I918" s="295"/>
      <c r="J918" s="295"/>
      <c r="K918" s="295"/>
      <c r="L918" s="295"/>
      <c r="M918" s="295"/>
      <c r="N918" s="295">
        <v>12</v>
      </c>
      <c r="O918" s="295"/>
      <c r="P918" s="295"/>
      <c r="Q918" s="295"/>
      <c r="R918" s="295"/>
      <c r="S918" s="295"/>
      <c r="T918" s="295"/>
      <c r="U918" s="295"/>
      <c r="V918" s="295"/>
      <c r="W918" s="295"/>
      <c r="X918" s="295"/>
      <c r="Y918" s="426"/>
      <c r="Z918" s="415"/>
      <c r="AA918" s="415"/>
      <c r="AB918" s="415"/>
      <c r="AC918" s="415"/>
      <c r="AD918" s="415"/>
      <c r="AE918" s="415"/>
      <c r="AF918" s="415"/>
      <c r="AG918" s="415"/>
      <c r="AH918" s="415"/>
      <c r="AI918" s="415"/>
      <c r="AJ918" s="415"/>
      <c r="AK918" s="415"/>
      <c r="AL918" s="415"/>
      <c r="AM918" s="296">
        <f>SUM(Y918:AL918)</f>
        <v>0</v>
      </c>
    </row>
    <row r="919" spans="1:39" ht="15.5" hidden="1" outlineLevel="1">
      <c r="A919" s="528"/>
      <c r="B919" s="294" t="s">
        <v>342</v>
      </c>
      <c r="C919" s="291" t="s">
        <v>163</v>
      </c>
      <c r="D919" s="295"/>
      <c r="E919" s="295"/>
      <c r="F919" s="295"/>
      <c r="G919" s="295"/>
      <c r="H919" s="295"/>
      <c r="I919" s="295"/>
      <c r="J919" s="295"/>
      <c r="K919" s="295"/>
      <c r="L919" s="295"/>
      <c r="M919" s="295"/>
      <c r="N919" s="295">
        <f>N918</f>
        <v>12</v>
      </c>
      <c r="O919" s="295"/>
      <c r="P919" s="295"/>
      <c r="Q919" s="295"/>
      <c r="R919" s="295"/>
      <c r="S919" s="295"/>
      <c r="T919" s="295"/>
      <c r="U919" s="295"/>
      <c r="V919" s="295"/>
      <c r="W919" s="295"/>
      <c r="X919" s="295"/>
      <c r="Y919" s="411">
        <f>Y918</f>
        <v>0</v>
      </c>
      <c r="Z919" s="411">
        <f t="shared" ref="Z919" si="2356">Z918</f>
        <v>0</v>
      </c>
      <c r="AA919" s="411">
        <f t="shared" ref="AA919" si="2357">AA918</f>
        <v>0</v>
      </c>
      <c r="AB919" s="411">
        <f t="shared" ref="AB919" si="2358">AB918</f>
        <v>0</v>
      </c>
      <c r="AC919" s="411">
        <f t="shared" ref="AC919" si="2359">AC918</f>
        <v>0</v>
      </c>
      <c r="AD919" s="411">
        <f t="shared" ref="AD919" si="2360">AD918</f>
        <v>0</v>
      </c>
      <c r="AE919" s="411">
        <f t="shared" ref="AE919" si="2361">AE918</f>
        <v>0</v>
      </c>
      <c r="AF919" s="411">
        <f t="shared" ref="AF919" si="2362">AF918</f>
        <v>0</v>
      </c>
      <c r="AG919" s="411">
        <f t="shared" ref="AG919" si="2363">AG918</f>
        <v>0</v>
      </c>
      <c r="AH919" s="411">
        <f t="shared" ref="AH919" si="2364">AH918</f>
        <v>0</v>
      </c>
      <c r="AI919" s="411">
        <f t="shared" ref="AI919" si="2365">AI918</f>
        <v>0</v>
      </c>
      <c r="AJ919" s="411">
        <f t="shared" ref="AJ919" si="2366">AJ918</f>
        <v>0</v>
      </c>
      <c r="AK919" s="411">
        <f t="shared" ref="AK919" si="2367">AK918</f>
        <v>0</v>
      </c>
      <c r="AL919" s="411">
        <f t="shared" ref="AL919" si="2368">AL918</f>
        <v>0</v>
      </c>
      <c r="AM919" s="306"/>
    </row>
    <row r="920" spans="1:39" ht="15.5" hidden="1" outlineLevel="1">
      <c r="A920" s="528"/>
      <c r="B920" s="428"/>
      <c r="C920" s="291"/>
      <c r="D920" s="291"/>
      <c r="E920" s="291"/>
      <c r="F920" s="291"/>
      <c r="G920" s="291"/>
      <c r="H920" s="291"/>
      <c r="I920" s="291"/>
      <c r="J920" s="291"/>
      <c r="K920" s="291"/>
      <c r="L920" s="291"/>
      <c r="M920" s="291"/>
      <c r="N920" s="291"/>
      <c r="O920" s="291"/>
      <c r="P920" s="291"/>
      <c r="Q920" s="291"/>
      <c r="R920" s="291"/>
      <c r="S920" s="291"/>
      <c r="T920" s="291"/>
      <c r="U920" s="291"/>
      <c r="V920" s="291"/>
      <c r="W920" s="291"/>
      <c r="X920" s="291"/>
      <c r="Y920" s="412"/>
      <c r="Z920" s="425"/>
      <c r="AA920" s="425"/>
      <c r="AB920" s="425"/>
      <c r="AC920" s="425"/>
      <c r="AD920" s="425"/>
      <c r="AE920" s="425"/>
      <c r="AF920" s="425"/>
      <c r="AG920" s="425"/>
      <c r="AH920" s="425"/>
      <c r="AI920" s="425"/>
      <c r="AJ920" s="425"/>
      <c r="AK920" s="425"/>
      <c r="AL920" s="425"/>
      <c r="AM920" s="306"/>
    </row>
    <row r="921" spans="1:39" ht="31" hidden="1" outlineLevel="1">
      <c r="A921" s="528">
        <v>48</v>
      </c>
      <c r="B921" s="428" t="s">
        <v>140</v>
      </c>
      <c r="C921" s="291" t="s">
        <v>25</v>
      </c>
      <c r="D921" s="295"/>
      <c r="E921" s="295"/>
      <c r="F921" s="295"/>
      <c r="G921" s="295"/>
      <c r="H921" s="295"/>
      <c r="I921" s="295"/>
      <c r="J921" s="295"/>
      <c r="K921" s="295"/>
      <c r="L921" s="295"/>
      <c r="M921" s="295"/>
      <c r="N921" s="295">
        <v>12</v>
      </c>
      <c r="O921" s="295"/>
      <c r="P921" s="295"/>
      <c r="Q921" s="295"/>
      <c r="R921" s="295"/>
      <c r="S921" s="295"/>
      <c r="T921" s="295"/>
      <c r="U921" s="295"/>
      <c r="V921" s="295"/>
      <c r="W921" s="295"/>
      <c r="X921" s="295"/>
      <c r="Y921" s="426"/>
      <c r="Z921" s="415"/>
      <c r="AA921" s="415"/>
      <c r="AB921" s="415"/>
      <c r="AC921" s="415"/>
      <c r="AD921" s="415"/>
      <c r="AE921" s="415"/>
      <c r="AF921" s="415"/>
      <c r="AG921" s="415"/>
      <c r="AH921" s="415"/>
      <c r="AI921" s="415"/>
      <c r="AJ921" s="415"/>
      <c r="AK921" s="415"/>
      <c r="AL921" s="415"/>
      <c r="AM921" s="296">
        <f>SUM(Y921:AL921)</f>
        <v>0</v>
      </c>
    </row>
    <row r="922" spans="1:39" ht="15.5" hidden="1" outlineLevel="1">
      <c r="A922" s="528"/>
      <c r="B922" s="294" t="s">
        <v>342</v>
      </c>
      <c r="C922" s="291" t="s">
        <v>163</v>
      </c>
      <c r="D922" s="295"/>
      <c r="E922" s="295"/>
      <c r="F922" s="295"/>
      <c r="G922" s="295"/>
      <c r="H922" s="295"/>
      <c r="I922" s="295"/>
      <c r="J922" s="295"/>
      <c r="K922" s="295"/>
      <c r="L922" s="295"/>
      <c r="M922" s="295"/>
      <c r="N922" s="295">
        <f>N921</f>
        <v>12</v>
      </c>
      <c r="O922" s="295"/>
      <c r="P922" s="295"/>
      <c r="Q922" s="295"/>
      <c r="R922" s="295"/>
      <c r="S922" s="295"/>
      <c r="T922" s="295"/>
      <c r="U922" s="295"/>
      <c r="V922" s="295"/>
      <c r="W922" s="295"/>
      <c r="X922" s="295"/>
      <c r="Y922" s="411">
        <f>Y921</f>
        <v>0</v>
      </c>
      <c r="Z922" s="411">
        <f t="shared" ref="Z922" si="2369">Z921</f>
        <v>0</v>
      </c>
      <c r="AA922" s="411">
        <f t="shared" ref="AA922" si="2370">AA921</f>
        <v>0</v>
      </c>
      <c r="AB922" s="411">
        <f t="shared" ref="AB922" si="2371">AB921</f>
        <v>0</v>
      </c>
      <c r="AC922" s="411">
        <f t="shared" ref="AC922" si="2372">AC921</f>
        <v>0</v>
      </c>
      <c r="AD922" s="411">
        <f t="shared" ref="AD922" si="2373">AD921</f>
        <v>0</v>
      </c>
      <c r="AE922" s="411">
        <f t="shared" ref="AE922" si="2374">AE921</f>
        <v>0</v>
      </c>
      <c r="AF922" s="411">
        <f t="shared" ref="AF922" si="2375">AF921</f>
        <v>0</v>
      </c>
      <c r="AG922" s="411">
        <f t="shared" ref="AG922" si="2376">AG921</f>
        <v>0</v>
      </c>
      <c r="AH922" s="411">
        <f t="shared" ref="AH922" si="2377">AH921</f>
        <v>0</v>
      </c>
      <c r="AI922" s="411">
        <f t="shared" ref="AI922" si="2378">AI921</f>
        <v>0</v>
      </c>
      <c r="AJ922" s="411">
        <f t="shared" ref="AJ922" si="2379">AJ921</f>
        <v>0</v>
      </c>
      <c r="AK922" s="411">
        <f t="shared" ref="AK922" si="2380">AK921</f>
        <v>0</v>
      </c>
      <c r="AL922" s="411">
        <f t="shared" ref="AL922" si="2381">AL921</f>
        <v>0</v>
      </c>
      <c r="AM922" s="306"/>
    </row>
    <row r="923" spans="1:39" ht="15.5" hidden="1" outlineLevel="1">
      <c r="A923" s="528"/>
      <c r="B923" s="428"/>
      <c r="C923" s="291"/>
      <c r="D923" s="291"/>
      <c r="E923" s="291"/>
      <c r="F923" s="291"/>
      <c r="G923" s="291"/>
      <c r="H923" s="291"/>
      <c r="I923" s="291"/>
      <c r="J923" s="291"/>
      <c r="K923" s="291"/>
      <c r="L923" s="291"/>
      <c r="M923" s="291"/>
      <c r="N923" s="291"/>
      <c r="O923" s="291"/>
      <c r="P923" s="291"/>
      <c r="Q923" s="291"/>
      <c r="R923" s="291"/>
      <c r="S923" s="291"/>
      <c r="T923" s="291"/>
      <c r="U923" s="291"/>
      <c r="V923" s="291"/>
      <c r="W923" s="291"/>
      <c r="X923" s="291"/>
      <c r="Y923" s="412"/>
      <c r="Z923" s="425"/>
      <c r="AA923" s="425"/>
      <c r="AB923" s="425"/>
      <c r="AC923" s="425"/>
      <c r="AD923" s="425"/>
      <c r="AE923" s="425"/>
      <c r="AF923" s="425"/>
      <c r="AG923" s="425"/>
      <c r="AH923" s="425"/>
      <c r="AI923" s="425"/>
      <c r="AJ923" s="425"/>
      <c r="AK923" s="425"/>
      <c r="AL923" s="425"/>
      <c r="AM923" s="306"/>
    </row>
    <row r="924" spans="1:39" ht="31" hidden="1" outlineLevel="1">
      <c r="A924" s="528">
        <v>49</v>
      </c>
      <c r="B924" s="428" t="s">
        <v>141</v>
      </c>
      <c r="C924" s="291" t="s">
        <v>25</v>
      </c>
      <c r="D924" s="295"/>
      <c r="E924" s="295"/>
      <c r="F924" s="295"/>
      <c r="G924" s="295"/>
      <c r="H924" s="295"/>
      <c r="I924" s="295"/>
      <c r="J924" s="295"/>
      <c r="K924" s="295"/>
      <c r="L924" s="295"/>
      <c r="M924" s="295"/>
      <c r="N924" s="295">
        <v>12</v>
      </c>
      <c r="O924" s="295"/>
      <c r="P924" s="295"/>
      <c r="Q924" s="295"/>
      <c r="R924" s="295"/>
      <c r="S924" s="295"/>
      <c r="T924" s="295"/>
      <c r="U924" s="295"/>
      <c r="V924" s="295"/>
      <c r="W924" s="295"/>
      <c r="X924" s="295"/>
      <c r="Y924" s="426"/>
      <c r="Z924" s="415"/>
      <c r="AA924" s="415"/>
      <c r="AB924" s="415"/>
      <c r="AC924" s="415"/>
      <c r="AD924" s="415"/>
      <c r="AE924" s="415"/>
      <c r="AF924" s="415"/>
      <c r="AG924" s="415"/>
      <c r="AH924" s="415"/>
      <c r="AI924" s="415"/>
      <c r="AJ924" s="415"/>
      <c r="AK924" s="415"/>
      <c r="AL924" s="415"/>
      <c r="AM924" s="296">
        <f>SUM(Y924:AL924)</f>
        <v>0</v>
      </c>
    </row>
    <row r="925" spans="1:39" ht="15.5" hidden="1" outlineLevel="1">
      <c r="A925" s="528"/>
      <c r="B925" s="294" t="s">
        <v>342</v>
      </c>
      <c r="C925" s="291" t="s">
        <v>163</v>
      </c>
      <c r="D925" s="295"/>
      <c r="E925" s="295"/>
      <c r="F925" s="295"/>
      <c r="G925" s="295"/>
      <c r="H925" s="295"/>
      <c r="I925" s="295"/>
      <c r="J925" s="295"/>
      <c r="K925" s="295"/>
      <c r="L925" s="295"/>
      <c r="M925" s="295"/>
      <c r="N925" s="295">
        <f>N924</f>
        <v>12</v>
      </c>
      <c r="O925" s="295"/>
      <c r="P925" s="295"/>
      <c r="Q925" s="295"/>
      <c r="R925" s="295"/>
      <c r="S925" s="295"/>
      <c r="T925" s="295"/>
      <c r="U925" s="295"/>
      <c r="V925" s="295"/>
      <c r="W925" s="295"/>
      <c r="X925" s="295"/>
      <c r="Y925" s="411">
        <f>Y924</f>
        <v>0</v>
      </c>
      <c r="Z925" s="411">
        <f t="shared" ref="Z925" si="2382">Z924</f>
        <v>0</v>
      </c>
      <c r="AA925" s="411">
        <f t="shared" ref="AA925" si="2383">AA924</f>
        <v>0</v>
      </c>
      <c r="AB925" s="411">
        <f t="shared" ref="AB925" si="2384">AB924</f>
        <v>0</v>
      </c>
      <c r="AC925" s="411">
        <f t="shared" ref="AC925" si="2385">AC924</f>
        <v>0</v>
      </c>
      <c r="AD925" s="411">
        <f t="shared" ref="AD925" si="2386">AD924</f>
        <v>0</v>
      </c>
      <c r="AE925" s="411">
        <f t="shared" ref="AE925" si="2387">AE924</f>
        <v>0</v>
      </c>
      <c r="AF925" s="411">
        <f t="shared" ref="AF925" si="2388">AF924</f>
        <v>0</v>
      </c>
      <c r="AG925" s="411">
        <f t="shared" ref="AG925" si="2389">AG924</f>
        <v>0</v>
      </c>
      <c r="AH925" s="411">
        <f t="shared" ref="AH925" si="2390">AH924</f>
        <v>0</v>
      </c>
      <c r="AI925" s="411">
        <f t="shared" ref="AI925" si="2391">AI924</f>
        <v>0</v>
      </c>
      <c r="AJ925" s="411">
        <f t="shared" ref="AJ925" si="2392">AJ924</f>
        <v>0</v>
      </c>
      <c r="AK925" s="411">
        <f t="shared" ref="AK925" si="2393">AK924</f>
        <v>0</v>
      </c>
      <c r="AL925" s="411">
        <f t="shared" ref="AL925" si="2394">AL924</f>
        <v>0</v>
      </c>
      <c r="AM925" s="306"/>
    </row>
    <row r="926" spans="1:39" ht="15.5" hidden="1" outlineLevel="1">
      <c r="A926" s="528"/>
      <c r="B926" s="294"/>
      <c r="C926" s="305"/>
      <c r="D926" s="291"/>
      <c r="E926" s="291"/>
      <c r="F926" s="291"/>
      <c r="G926" s="291"/>
      <c r="H926" s="291"/>
      <c r="I926" s="291"/>
      <c r="J926" s="291"/>
      <c r="K926" s="291"/>
      <c r="L926" s="291"/>
      <c r="M926" s="291"/>
      <c r="N926" s="291"/>
      <c r="O926" s="291"/>
      <c r="P926" s="291"/>
      <c r="Q926" s="291"/>
      <c r="R926" s="291"/>
      <c r="S926" s="291"/>
      <c r="T926" s="291"/>
      <c r="U926" s="291"/>
      <c r="V926" s="291"/>
      <c r="W926" s="291"/>
      <c r="X926" s="291"/>
      <c r="Y926" s="301"/>
      <c r="Z926" s="301"/>
      <c r="AA926" s="301"/>
      <c r="AB926" s="301"/>
      <c r="AC926" s="301"/>
      <c r="AD926" s="301"/>
      <c r="AE926" s="301"/>
      <c r="AF926" s="301"/>
      <c r="AG926" s="301"/>
      <c r="AH926" s="301"/>
      <c r="AI926" s="301"/>
      <c r="AJ926" s="301"/>
      <c r="AK926" s="301"/>
      <c r="AL926" s="301"/>
      <c r="AM926" s="306"/>
    </row>
    <row r="927" spans="1:39" ht="15.5" collapsed="1">
      <c r="B927" s="327" t="s">
        <v>328</v>
      </c>
      <c r="C927" s="329"/>
      <c r="D927" s="329">
        <f>SUM(D770:D925)</f>
        <v>0</v>
      </c>
      <c r="E927" s="329"/>
      <c r="F927" s="329"/>
      <c r="G927" s="329"/>
      <c r="H927" s="329"/>
      <c r="I927" s="329"/>
      <c r="J927" s="329"/>
      <c r="K927" s="329"/>
      <c r="L927" s="329"/>
      <c r="M927" s="329"/>
      <c r="N927" s="329"/>
      <c r="O927" s="329">
        <f>SUM(O770:O925)</f>
        <v>0</v>
      </c>
      <c r="P927" s="329"/>
      <c r="Q927" s="329"/>
      <c r="R927" s="329"/>
      <c r="S927" s="329"/>
      <c r="T927" s="329"/>
      <c r="U927" s="329"/>
      <c r="V927" s="329"/>
      <c r="W927" s="329"/>
      <c r="X927" s="329"/>
      <c r="Y927" s="329">
        <f>IF(Y768="kWh",SUMPRODUCT(D770:D925,Y770:Y925))</f>
        <v>0</v>
      </c>
      <c r="Z927" s="329">
        <f>IF(Z768="kWh",SUMPRODUCT(D770:D925,Z770:Z925))</f>
        <v>0</v>
      </c>
      <c r="AA927" s="329">
        <f>IF(AA768="kw",SUMPRODUCT(N770:N925,O770:O925,AA770:AA925),SUMPRODUCT(D770:D925,AA770:AA925))</f>
        <v>0</v>
      </c>
      <c r="AB927" s="329">
        <f>IF(AB768="kw",SUMPRODUCT(N770:N925,O770:O925,AB770:AB925),SUMPRODUCT(D770:D925,AB770:AB925))</f>
        <v>0</v>
      </c>
      <c r="AC927" s="329">
        <f>IF(AC768="kw",SUMPRODUCT(N770:N925,O770:O925,AC770:AC925),SUMPRODUCT(D770:D925,AC770:AC925))</f>
        <v>0</v>
      </c>
      <c r="AD927" s="329">
        <f>IF(AD768="kw",SUMPRODUCT(N770:N925,O770:O925,AD770:AD925),SUMPRODUCT(D770:D925,AD770:AD925))</f>
        <v>0</v>
      </c>
      <c r="AE927" s="329">
        <f>IF(AE768="kw",SUMPRODUCT(N770:N925,O770:O925,AE770:AE925),SUMPRODUCT(D770:D925,AE770:AE925))</f>
        <v>0</v>
      </c>
      <c r="AF927" s="329">
        <f>IF(AF768="kw",SUMPRODUCT(N770:N925,O770:O925,AF770:AF925),SUMPRODUCT(D770:D925,AF770:AF925))</f>
        <v>0</v>
      </c>
      <c r="AG927" s="329">
        <f>IF(AG768="kw",SUMPRODUCT(N770:N925,O770:O925,AG770:AG925),SUMPRODUCT(D770:D925,AG770:AG925))</f>
        <v>0</v>
      </c>
      <c r="AH927" s="329">
        <f>IF(AH768="kw",SUMPRODUCT(N770:N925,O770:O925,AH770:AH925),SUMPRODUCT(D770:D925,AH770:AH925))</f>
        <v>0</v>
      </c>
      <c r="AI927" s="329">
        <f>IF(AI768="kw",SUMPRODUCT(N770:N925,O770:O925,AI770:AI925),SUMPRODUCT(D770:D925,AI770:AI925))</f>
        <v>0</v>
      </c>
      <c r="AJ927" s="329">
        <f>IF(AJ768="kw",SUMPRODUCT(N770:N925,O770:O925,AJ770:AJ925),SUMPRODUCT(D770:D925,AJ770:AJ925))</f>
        <v>0</v>
      </c>
      <c r="AK927" s="329">
        <f>IF(AK768="kw",SUMPRODUCT(N770:N925,O770:O925,AK770:AK925),SUMPRODUCT(D770:D925,AK770:AK925))</f>
        <v>0</v>
      </c>
      <c r="AL927" s="329">
        <f>IF(AL768="kw",SUMPRODUCT(N770:N925,O770:O925,AL770:AL925),SUMPRODUCT(D770:D925,AL770:AL925))</f>
        <v>0</v>
      </c>
      <c r="AM927" s="330"/>
    </row>
    <row r="928" spans="1:39" ht="15.5">
      <c r="B928" s="391" t="s">
        <v>329</v>
      </c>
      <c r="C928" s="392"/>
      <c r="D928" s="392"/>
      <c r="E928" s="392"/>
      <c r="F928" s="392"/>
      <c r="G928" s="392"/>
      <c r="H928" s="392"/>
      <c r="I928" s="392"/>
      <c r="J928" s="392"/>
      <c r="K928" s="392"/>
      <c r="L928" s="392"/>
      <c r="M928" s="392"/>
      <c r="N928" s="392"/>
      <c r="O928" s="392"/>
      <c r="P928" s="392"/>
      <c r="Q928" s="392"/>
      <c r="R928" s="392"/>
      <c r="S928" s="392"/>
      <c r="T928" s="392"/>
      <c r="U928" s="392"/>
      <c r="V928" s="392"/>
      <c r="W928" s="392"/>
      <c r="X928" s="392"/>
      <c r="Y928" s="392">
        <f>HLOOKUP(Y584,'2. LRAMVA Threshold'!$B$42:$Q$53,11,FALSE)</f>
        <v>0</v>
      </c>
      <c r="Z928" s="392">
        <f>HLOOKUP(Z584,'2. LRAMVA Threshold'!$B$42:$Q$53,11,FALSE)</f>
        <v>0</v>
      </c>
      <c r="AA928" s="392">
        <f>HLOOKUP(AA584,'2. LRAMVA Threshold'!$B$42:$Q$53,11,FALSE)</f>
        <v>0</v>
      </c>
      <c r="AB928" s="392">
        <f>HLOOKUP(AB584,'2. LRAMVA Threshold'!$B$42:$Q$53,11,FALSE)</f>
        <v>0</v>
      </c>
      <c r="AC928" s="392">
        <f>HLOOKUP(AC584,'2. LRAMVA Threshold'!$B$42:$Q$53,11,FALSE)</f>
        <v>0</v>
      </c>
      <c r="AD928" s="392">
        <f>HLOOKUP(AD584,'2. LRAMVA Threshold'!$B$42:$Q$53,11,FALSE)</f>
        <v>0</v>
      </c>
      <c r="AE928" s="392">
        <f>HLOOKUP(AE584,'2. LRAMVA Threshold'!$B$42:$Q$53,11,FALSE)</f>
        <v>0</v>
      </c>
      <c r="AF928" s="392">
        <f>HLOOKUP(AF584,'2. LRAMVA Threshold'!$B$42:$Q$53,11,FALSE)</f>
        <v>0</v>
      </c>
      <c r="AG928" s="392">
        <f>HLOOKUP(AG584,'2. LRAMVA Threshold'!$B$42:$Q$53,11,FALSE)</f>
        <v>0</v>
      </c>
      <c r="AH928" s="392">
        <f>HLOOKUP(AH584,'2. LRAMVA Threshold'!$B$42:$Q$53,11,FALSE)</f>
        <v>0</v>
      </c>
      <c r="AI928" s="392">
        <f>HLOOKUP(AI584,'2. LRAMVA Threshold'!$B$42:$Q$53,11,FALSE)</f>
        <v>0</v>
      </c>
      <c r="AJ928" s="392">
        <f>HLOOKUP(AJ584,'2. LRAMVA Threshold'!$B$42:$Q$53,11,FALSE)</f>
        <v>0</v>
      </c>
      <c r="AK928" s="392">
        <f>HLOOKUP(AK584,'2. LRAMVA Threshold'!$B$42:$Q$53,11,FALSE)</f>
        <v>0</v>
      </c>
      <c r="AL928" s="392">
        <f>HLOOKUP(AL584,'2. LRAMVA Threshold'!$B$42:$Q$53,11,FALSE)</f>
        <v>0</v>
      </c>
      <c r="AM928" s="442"/>
    </row>
    <row r="929" spans="2:39" ht="15.5">
      <c r="B929" s="394"/>
      <c r="C929" s="432"/>
      <c r="D929" s="433"/>
      <c r="E929" s="433"/>
      <c r="F929" s="433"/>
      <c r="G929" s="433"/>
      <c r="H929" s="433"/>
      <c r="I929" s="433"/>
      <c r="J929" s="433"/>
      <c r="K929" s="433"/>
      <c r="L929" s="433"/>
      <c r="M929" s="433"/>
      <c r="N929" s="433"/>
      <c r="O929" s="434"/>
      <c r="P929" s="433"/>
      <c r="Q929" s="433"/>
      <c r="R929" s="433"/>
      <c r="S929" s="435"/>
      <c r="T929" s="435"/>
      <c r="U929" s="435"/>
      <c r="V929" s="435"/>
      <c r="W929" s="433"/>
      <c r="X929" s="433"/>
      <c r="Y929" s="436"/>
      <c r="Z929" s="436"/>
      <c r="AA929" s="436"/>
      <c r="AB929" s="436"/>
      <c r="AC929" s="436"/>
      <c r="AD929" s="436"/>
      <c r="AE929" s="436"/>
      <c r="AF929" s="399"/>
      <c r="AG929" s="399"/>
      <c r="AH929" s="399"/>
      <c r="AI929" s="399"/>
      <c r="AJ929" s="399"/>
      <c r="AK929" s="399"/>
      <c r="AL929" s="399"/>
      <c r="AM929" s="400"/>
    </row>
    <row r="930" spans="2:39" ht="15.5">
      <c r="B930" s="324" t="s">
        <v>330</v>
      </c>
      <c r="C930" s="338"/>
      <c r="D930" s="338"/>
      <c r="E930" s="376"/>
      <c r="F930" s="376"/>
      <c r="G930" s="376"/>
      <c r="H930" s="376"/>
      <c r="I930" s="376"/>
      <c r="J930" s="376"/>
      <c r="K930" s="376"/>
      <c r="L930" s="376"/>
      <c r="M930" s="376"/>
      <c r="N930" s="376"/>
      <c r="O930" s="291"/>
      <c r="P930" s="340"/>
      <c r="Q930" s="340"/>
      <c r="R930" s="340"/>
      <c r="S930" s="339"/>
      <c r="T930" s="339"/>
      <c r="U930" s="339"/>
      <c r="V930" s="339"/>
      <c r="W930" s="340"/>
      <c r="X930" s="340"/>
      <c r="Y930" s="341">
        <f>HLOOKUP(Y$35,'3.  Distribution Rates'!$C$122:$P$133,11,FALSE)</f>
        <v>-3.8699999999999998E-2</v>
      </c>
      <c r="Z930" s="341">
        <f>HLOOKUP(Z$35,'3.  Distribution Rates'!$C$122:$P$133,11,FALSE)</f>
        <v>2.0199999999999999E-2</v>
      </c>
      <c r="AA930" s="341">
        <f>HLOOKUP(AA$35,'3.  Distribution Rates'!$C$122:$P$133,11,FALSE)</f>
        <v>4.8274999999999997</v>
      </c>
      <c r="AB930" s="341">
        <f>HLOOKUP(AB$35,'3.  Distribution Rates'!$C$122:$P$133,11,FALSE)</f>
        <v>4.8723000000000001</v>
      </c>
      <c r="AC930" s="341">
        <f>HLOOKUP(AC$35,'3.  Distribution Rates'!$C$122:$P$133,11,FALSE)</f>
        <v>15.937799999999999</v>
      </c>
      <c r="AD930" s="341">
        <f>HLOOKUP(AD$35,'3.  Distribution Rates'!$C$122:$P$133,11,FALSE)</f>
        <v>0</v>
      </c>
      <c r="AE930" s="341">
        <f>HLOOKUP(AE$35,'3.  Distribution Rates'!$C$122:$P$133,11,FALSE)</f>
        <v>0</v>
      </c>
      <c r="AF930" s="341">
        <f>HLOOKUP(AF$35,'3.  Distribution Rates'!$C$122:$P$133,11,FALSE)</f>
        <v>0</v>
      </c>
      <c r="AG930" s="341">
        <f>HLOOKUP(AG$35,'3.  Distribution Rates'!$C$122:$P$133,11,FALSE)</f>
        <v>0</v>
      </c>
      <c r="AH930" s="341">
        <f>HLOOKUP(AH$35,'3.  Distribution Rates'!$C$122:$P$133,11,FALSE)</f>
        <v>0</v>
      </c>
      <c r="AI930" s="341">
        <f>HLOOKUP(AI$35,'3.  Distribution Rates'!$C$122:$P$133,11,FALSE)</f>
        <v>0</v>
      </c>
      <c r="AJ930" s="341">
        <f>HLOOKUP(AJ$35,'3.  Distribution Rates'!$C$122:$P$133,11,FALSE)</f>
        <v>0</v>
      </c>
      <c r="AK930" s="341">
        <f>HLOOKUP(AK$35,'3.  Distribution Rates'!$C$122:$P$133,11,FALSE)</f>
        <v>0</v>
      </c>
      <c r="AL930" s="341">
        <f>HLOOKUP(AL$35,'3.  Distribution Rates'!$C$122:$P$133,11,FALSE)</f>
        <v>0</v>
      </c>
      <c r="AM930" s="377"/>
    </row>
    <row r="931" spans="2:39" ht="15.5">
      <c r="B931" s="324" t="s">
        <v>331</v>
      </c>
      <c r="C931" s="345"/>
      <c r="D931" s="309"/>
      <c r="E931" s="279"/>
      <c r="F931" s="279"/>
      <c r="G931" s="279"/>
      <c r="H931" s="279"/>
      <c r="I931" s="279"/>
      <c r="J931" s="279"/>
      <c r="K931" s="279"/>
      <c r="L931" s="279"/>
      <c r="M931" s="279"/>
      <c r="N931" s="279"/>
      <c r="O931" s="291"/>
      <c r="P931" s="279"/>
      <c r="Q931" s="279"/>
      <c r="R931" s="279"/>
      <c r="S931" s="309"/>
      <c r="T931" s="309"/>
      <c r="U931" s="309"/>
      <c r="V931" s="309"/>
      <c r="W931" s="279"/>
      <c r="X931" s="279"/>
      <c r="Y931" s="378">
        <f>'4.  2011-2014 LRAM'!Y142*Y930</f>
        <v>0</v>
      </c>
      <c r="Z931" s="378">
        <f>'4.  2011-2014 LRAM'!Z142*Z930</f>
        <v>0</v>
      </c>
      <c r="AA931" s="378">
        <f>'4.  2011-2014 LRAM'!AA142*AA930</f>
        <v>0</v>
      </c>
      <c r="AB931" s="378">
        <f>'4.  2011-2014 LRAM'!AB142*AB930</f>
        <v>0</v>
      </c>
      <c r="AC931" s="378">
        <f>'4.  2011-2014 LRAM'!AC142*AC930</f>
        <v>0</v>
      </c>
      <c r="AD931" s="378">
        <f>'4.  2011-2014 LRAM'!AD142*AD930</f>
        <v>0</v>
      </c>
      <c r="AE931" s="378">
        <f>'4.  2011-2014 LRAM'!AE142*AE930</f>
        <v>0</v>
      </c>
      <c r="AF931" s="378">
        <f>'4.  2011-2014 LRAM'!AF142*AF930</f>
        <v>0</v>
      </c>
      <c r="AG931" s="378">
        <f>'4.  2011-2014 LRAM'!AG142*AG930</f>
        <v>0</v>
      </c>
      <c r="AH931" s="378">
        <f>'4.  2011-2014 LRAM'!AH142*AH930</f>
        <v>0</v>
      </c>
      <c r="AI931" s="378">
        <f>'4.  2011-2014 LRAM'!AI142*AI930</f>
        <v>0</v>
      </c>
      <c r="AJ931" s="378">
        <f>'4.  2011-2014 LRAM'!AJ142*AJ930</f>
        <v>0</v>
      </c>
      <c r="AK931" s="378">
        <f>'4.  2011-2014 LRAM'!AK142*AK930</f>
        <v>0</v>
      </c>
      <c r="AL931" s="378">
        <f>'4.  2011-2014 LRAM'!AL142*AL930</f>
        <v>0</v>
      </c>
      <c r="AM931" s="625">
        <f t="shared" ref="AM931:AM939" si="2395">SUM(Y931:AL931)</f>
        <v>0</v>
      </c>
    </row>
    <row r="932" spans="2:39" ht="15.5">
      <c r="B932" s="324" t="s">
        <v>332</v>
      </c>
      <c r="C932" s="345"/>
      <c r="D932" s="309"/>
      <c r="E932" s="279"/>
      <c r="F932" s="279"/>
      <c r="G932" s="279"/>
      <c r="H932" s="279"/>
      <c r="I932" s="279"/>
      <c r="J932" s="279"/>
      <c r="K932" s="279"/>
      <c r="L932" s="279"/>
      <c r="M932" s="279"/>
      <c r="N932" s="279"/>
      <c r="O932" s="291"/>
      <c r="P932" s="279"/>
      <c r="Q932" s="279"/>
      <c r="R932" s="279"/>
      <c r="S932" s="309"/>
      <c r="T932" s="309"/>
      <c r="U932" s="309"/>
      <c r="V932" s="309"/>
      <c r="W932" s="279"/>
      <c r="X932" s="279"/>
      <c r="Y932" s="378">
        <f>'4.  2011-2014 LRAM'!Y271*Y930</f>
        <v>0</v>
      </c>
      <c r="Z932" s="378">
        <f>'4.  2011-2014 LRAM'!Z271*Z930</f>
        <v>0</v>
      </c>
      <c r="AA932" s="378">
        <f>'4.  2011-2014 LRAM'!AA271*AA930</f>
        <v>0</v>
      </c>
      <c r="AB932" s="378">
        <f>'4.  2011-2014 LRAM'!AB271*AB930</f>
        <v>0</v>
      </c>
      <c r="AC932" s="378">
        <f>'4.  2011-2014 LRAM'!AC271*AC930</f>
        <v>0</v>
      </c>
      <c r="AD932" s="378">
        <f>'4.  2011-2014 LRAM'!AD271*AD930</f>
        <v>0</v>
      </c>
      <c r="AE932" s="378">
        <f>'4.  2011-2014 LRAM'!AE271*AE930</f>
        <v>0</v>
      </c>
      <c r="AF932" s="378">
        <f>'4.  2011-2014 LRAM'!AF271*AF930</f>
        <v>0</v>
      </c>
      <c r="AG932" s="378">
        <f>'4.  2011-2014 LRAM'!AG271*AG930</f>
        <v>0</v>
      </c>
      <c r="AH932" s="378">
        <f>'4.  2011-2014 LRAM'!AH271*AH930</f>
        <v>0</v>
      </c>
      <c r="AI932" s="378">
        <f>'4.  2011-2014 LRAM'!AI271*AI930</f>
        <v>0</v>
      </c>
      <c r="AJ932" s="378">
        <f>'4.  2011-2014 LRAM'!AJ271*AJ930</f>
        <v>0</v>
      </c>
      <c r="AK932" s="378">
        <f>'4.  2011-2014 LRAM'!AK271*AK930</f>
        <v>0</v>
      </c>
      <c r="AL932" s="378">
        <f>'4.  2011-2014 LRAM'!AL271*AL930</f>
        <v>0</v>
      </c>
      <c r="AM932" s="625">
        <f t="shared" si="2395"/>
        <v>0</v>
      </c>
    </row>
    <row r="933" spans="2:39" ht="15.5">
      <c r="B933" s="324" t="s">
        <v>333</v>
      </c>
      <c r="C933" s="345"/>
      <c r="D933" s="309"/>
      <c r="E933" s="279"/>
      <c r="F933" s="279"/>
      <c r="G933" s="279"/>
      <c r="H933" s="279"/>
      <c r="I933" s="279"/>
      <c r="J933" s="279"/>
      <c r="K933" s="279"/>
      <c r="L933" s="279"/>
      <c r="M933" s="279"/>
      <c r="N933" s="279"/>
      <c r="O933" s="291"/>
      <c r="P933" s="279"/>
      <c r="Q933" s="279"/>
      <c r="R933" s="279"/>
      <c r="S933" s="309"/>
      <c r="T933" s="309"/>
      <c r="U933" s="309"/>
      <c r="V933" s="309"/>
      <c r="W933" s="279"/>
      <c r="X933" s="279"/>
      <c r="Y933" s="378">
        <f>'4.  2011-2014 LRAM'!Y400*Y930</f>
        <v>0</v>
      </c>
      <c r="Z933" s="378">
        <f>'4.  2011-2014 LRAM'!Z400*Z930</f>
        <v>0</v>
      </c>
      <c r="AA933" s="378">
        <f>'4.  2011-2014 LRAM'!AA400*AA930</f>
        <v>0</v>
      </c>
      <c r="AB933" s="378">
        <f>'4.  2011-2014 LRAM'!AB400*AB930</f>
        <v>0</v>
      </c>
      <c r="AC933" s="378">
        <f>'4.  2011-2014 LRAM'!AC400*AC930</f>
        <v>0</v>
      </c>
      <c r="AD933" s="378">
        <f>'4.  2011-2014 LRAM'!AD400*AD930</f>
        <v>0</v>
      </c>
      <c r="AE933" s="378">
        <f>'4.  2011-2014 LRAM'!AE400*AE930</f>
        <v>0</v>
      </c>
      <c r="AF933" s="378">
        <f>'4.  2011-2014 LRAM'!AF400*AF930</f>
        <v>0</v>
      </c>
      <c r="AG933" s="378">
        <f>'4.  2011-2014 LRAM'!AG400*AG930</f>
        <v>0</v>
      </c>
      <c r="AH933" s="378">
        <f>'4.  2011-2014 LRAM'!AH400*AH930</f>
        <v>0</v>
      </c>
      <c r="AI933" s="378">
        <f>'4.  2011-2014 LRAM'!AI400*AI930</f>
        <v>0</v>
      </c>
      <c r="AJ933" s="378">
        <f>'4.  2011-2014 LRAM'!AJ400*AJ930</f>
        <v>0</v>
      </c>
      <c r="AK933" s="378">
        <f>'4.  2011-2014 LRAM'!AK400*AK930</f>
        <v>0</v>
      </c>
      <c r="AL933" s="378">
        <f>'4.  2011-2014 LRAM'!AL400*AL930</f>
        <v>0</v>
      </c>
      <c r="AM933" s="625">
        <f t="shared" si="2395"/>
        <v>0</v>
      </c>
    </row>
    <row r="934" spans="2:39" ht="15.5">
      <c r="B934" s="324" t="s">
        <v>334</v>
      </c>
      <c r="C934" s="345"/>
      <c r="D934" s="309"/>
      <c r="E934" s="279"/>
      <c r="F934" s="279"/>
      <c r="G934" s="279"/>
      <c r="H934" s="279"/>
      <c r="I934" s="279"/>
      <c r="J934" s="279"/>
      <c r="K934" s="279"/>
      <c r="L934" s="279"/>
      <c r="M934" s="279"/>
      <c r="N934" s="279"/>
      <c r="O934" s="291"/>
      <c r="P934" s="279"/>
      <c r="Q934" s="279"/>
      <c r="R934" s="279"/>
      <c r="S934" s="309"/>
      <c r="T934" s="309"/>
      <c r="U934" s="309"/>
      <c r="V934" s="309"/>
      <c r="W934" s="279"/>
      <c r="X934" s="279"/>
      <c r="Y934" s="378">
        <f>'4.  2011-2014 LRAM'!Y530*Y930</f>
        <v>0</v>
      </c>
      <c r="Z934" s="378">
        <f>'4.  2011-2014 LRAM'!Z530*Z930</f>
        <v>0</v>
      </c>
      <c r="AA934" s="378">
        <f>'4.  2011-2014 LRAM'!AA530*AA930</f>
        <v>0</v>
      </c>
      <c r="AB934" s="378">
        <f>'4.  2011-2014 LRAM'!AB530*AB930</f>
        <v>0</v>
      </c>
      <c r="AC934" s="378">
        <f>'4.  2011-2014 LRAM'!AC530*AC930</f>
        <v>0</v>
      </c>
      <c r="AD934" s="378">
        <f>'4.  2011-2014 LRAM'!AD530*AD930</f>
        <v>0</v>
      </c>
      <c r="AE934" s="378">
        <f>'4.  2011-2014 LRAM'!AE530*AE930</f>
        <v>0</v>
      </c>
      <c r="AF934" s="378">
        <f>'4.  2011-2014 LRAM'!AF530*AF930</f>
        <v>0</v>
      </c>
      <c r="AG934" s="378">
        <f>'4.  2011-2014 LRAM'!AG530*AG930</f>
        <v>0</v>
      </c>
      <c r="AH934" s="378">
        <f>'4.  2011-2014 LRAM'!AH530*AH930</f>
        <v>0</v>
      </c>
      <c r="AI934" s="378">
        <f>'4.  2011-2014 LRAM'!AI530*AI930</f>
        <v>0</v>
      </c>
      <c r="AJ934" s="378">
        <f>'4.  2011-2014 LRAM'!AJ530*AJ930</f>
        <v>0</v>
      </c>
      <c r="AK934" s="378">
        <f>'4.  2011-2014 LRAM'!AK530*AK930</f>
        <v>0</v>
      </c>
      <c r="AL934" s="378">
        <f>'4.  2011-2014 LRAM'!AL530*AL930</f>
        <v>0</v>
      </c>
      <c r="AM934" s="625">
        <f t="shared" si="2395"/>
        <v>0</v>
      </c>
    </row>
    <row r="935" spans="2:39" ht="15.5">
      <c r="B935" s="324" t="s">
        <v>335</v>
      </c>
      <c r="C935" s="345"/>
      <c r="D935" s="309"/>
      <c r="E935" s="279"/>
      <c r="F935" s="279"/>
      <c r="G935" s="279"/>
      <c r="H935" s="279"/>
      <c r="I935" s="279"/>
      <c r="J935" s="279"/>
      <c r="K935" s="279"/>
      <c r="L935" s="279"/>
      <c r="M935" s="279"/>
      <c r="N935" s="279"/>
      <c r="O935" s="291"/>
      <c r="P935" s="279"/>
      <c r="Q935" s="279"/>
      <c r="R935" s="279"/>
      <c r="S935" s="309"/>
      <c r="T935" s="309"/>
      <c r="U935" s="309"/>
      <c r="V935" s="309"/>
      <c r="W935" s="279"/>
      <c r="X935" s="279"/>
      <c r="Y935" s="378">
        <f t="shared" ref="Y935:AL935" si="2396">Y211*Y930</f>
        <v>0</v>
      </c>
      <c r="Z935" s="378">
        <f t="shared" si="2396"/>
        <v>0</v>
      </c>
      <c r="AA935" s="378">
        <f t="shared" si="2396"/>
        <v>0</v>
      </c>
      <c r="AB935" s="378">
        <f t="shared" si="2396"/>
        <v>0</v>
      </c>
      <c r="AC935" s="378">
        <f t="shared" si="2396"/>
        <v>0</v>
      </c>
      <c r="AD935" s="378">
        <f t="shared" si="2396"/>
        <v>0</v>
      </c>
      <c r="AE935" s="378">
        <f t="shared" si="2396"/>
        <v>0</v>
      </c>
      <c r="AF935" s="378">
        <f t="shared" si="2396"/>
        <v>0</v>
      </c>
      <c r="AG935" s="378">
        <f t="shared" si="2396"/>
        <v>0</v>
      </c>
      <c r="AH935" s="378">
        <f t="shared" si="2396"/>
        <v>0</v>
      </c>
      <c r="AI935" s="378">
        <f t="shared" si="2396"/>
        <v>0</v>
      </c>
      <c r="AJ935" s="378">
        <f t="shared" si="2396"/>
        <v>0</v>
      </c>
      <c r="AK935" s="378">
        <f t="shared" si="2396"/>
        <v>0</v>
      </c>
      <c r="AL935" s="378">
        <f t="shared" si="2396"/>
        <v>0</v>
      </c>
      <c r="AM935" s="625">
        <f t="shared" si="2395"/>
        <v>0</v>
      </c>
    </row>
    <row r="936" spans="2:39" ht="15.5">
      <c r="B936" s="324" t="s">
        <v>336</v>
      </c>
      <c r="C936" s="345"/>
      <c r="D936" s="309"/>
      <c r="E936" s="279"/>
      <c r="F936" s="279"/>
      <c r="G936" s="279"/>
      <c r="H936" s="279"/>
      <c r="I936" s="279"/>
      <c r="J936" s="279"/>
      <c r="K936" s="279"/>
      <c r="L936" s="279"/>
      <c r="M936" s="279"/>
      <c r="N936" s="279"/>
      <c r="O936" s="291"/>
      <c r="P936" s="279"/>
      <c r="Q936" s="279"/>
      <c r="R936" s="279"/>
      <c r="S936" s="309"/>
      <c r="T936" s="309"/>
      <c r="U936" s="309"/>
      <c r="V936" s="309"/>
      <c r="W936" s="279"/>
      <c r="X936" s="279"/>
      <c r="Y936" s="378">
        <f t="shared" ref="Y936:AL936" si="2397">Y394*Y930</f>
        <v>0</v>
      </c>
      <c r="Z936" s="378">
        <f t="shared" si="2397"/>
        <v>0</v>
      </c>
      <c r="AA936" s="378">
        <f t="shared" si="2397"/>
        <v>0</v>
      </c>
      <c r="AB936" s="378">
        <f t="shared" si="2397"/>
        <v>0</v>
      </c>
      <c r="AC936" s="378">
        <f t="shared" si="2397"/>
        <v>0</v>
      </c>
      <c r="AD936" s="378">
        <f t="shared" si="2397"/>
        <v>0</v>
      </c>
      <c r="AE936" s="378">
        <f t="shared" si="2397"/>
        <v>0</v>
      </c>
      <c r="AF936" s="378">
        <f t="shared" si="2397"/>
        <v>0</v>
      </c>
      <c r="AG936" s="378">
        <f t="shared" si="2397"/>
        <v>0</v>
      </c>
      <c r="AH936" s="378">
        <f t="shared" si="2397"/>
        <v>0</v>
      </c>
      <c r="AI936" s="378">
        <f t="shared" si="2397"/>
        <v>0</v>
      </c>
      <c r="AJ936" s="378">
        <f t="shared" si="2397"/>
        <v>0</v>
      </c>
      <c r="AK936" s="378">
        <f t="shared" si="2397"/>
        <v>0</v>
      </c>
      <c r="AL936" s="378">
        <f t="shared" si="2397"/>
        <v>0</v>
      </c>
      <c r="AM936" s="625">
        <f t="shared" si="2395"/>
        <v>0</v>
      </c>
    </row>
    <row r="937" spans="2:39" ht="15.5">
      <c r="B937" s="324" t="s">
        <v>337</v>
      </c>
      <c r="C937" s="345"/>
      <c r="D937" s="309"/>
      <c r="E937" s="279"/>
      <c r="F937" s="279"/>
      <c r="G937" s="279"/>
      <c r="H937" s="279"/>
      <c r="I937" s="279"/>
      <c r="J937" s="279"/>
      <c r="K937" s="279"/>
      <c r="L937" s="279"/>
      <c r="M937" s="279"/>
      <c r="N937" s="279"/>
      <c r="O937" s="291"/>
      <c r="P937" s="279"/>
      <c r="Q937" s="279"/>
      <c r="R937" s="279"/>
      <c r="S937" s="309"/>
      <c r="T937" s="309"/>
      <c r="U937" s="309"/>
      <c r="V937" s="309"/>
      <c r="W937" s="279"/>
      <c r="X937" s="279"/>
      <c r="Y937" s="378">
        <f t="shared" ref="Y937:AL937" si="2398">Y577*Y930</f>
        <v>0</v>
      </c>
      <c r="Z937" s="378">
        <f t="shared" si="2398"/>
        <v>0</v>
      </c>
      <c r="AA937" s="378">
        <f t="shared" si="2398"/>
        <v>0</v>
      </c>
      <c r="AB937" s="378">
        <f t="shared" si="2398"/>
        <v>0</v>
      </c>
      <c r="AC937" s="378">
        <f t="shared" si="2398"/>
        <v>0</v>
      </c>
      <c r="AD937" s="378">
        <f t="shared" si="2398"/>
        <v>0</v>
      </c>
      <c r="AE937" s="378">
        <f t="shared" si="2398"/>
        <v>0</v>
      </c>
      <c r="AF937" s="378">
        <f t="shared" si="2398"/>
        <v>0</v>
      </c>
      <c r="AG937" s="378">
        <f t="shared" si="2398"/>
        <v>0</v>
      </c>
      <c r="AH937" s="378">
        <f t="shared" si="2398"/>
        <v>0</v>
      </c>
      <c r="AI937" s="378">
        <f t="shared" si="2398"/>
        <v>0</v>
      </c>
      <c r="AJ937" s="378">
        <f t="shared" si="2398"/>
        <v>0</v>
      </c>
      <c r="AK937" s="378">
        <f t="shared" si="2398"/>
        <v>0</v>
      </c>
      <c r="AL937" s="378">
        <f t="shared" si="2398"/>
        <v>0</v>
      </c>
      <c r="AM937" s="625">
        <f t="shared" si="2395"/>
        <v>0</v>
      </c>
    </row>
    <row r="938" spans="2:39" ht="15.5">
      <c r="B938" s="324" t="s">
        <v>338</v>
      </c>
      <c r="C938" s="345"/>
      <c r="D938" s="309"/>
      <c r="E938" s="279"/>
      <c r="F938" s="279"/>
      <c r="G938" s="279"/>
      <c r="H938" s="279"/>
      <c r="I938" s="279"/>
      <c r="J938" s="279"/>
      <c r="K938" s="279"/>
      <c r="L938" s="279"/>
      <c r="M938" s="279"/>
      <c r="N938" s="279"/>
      <c r="O938" s="291"/>
      <c r="P938" s="279"/>
      <c r="Q938" s="279"/>
      <c r="R938" s="279"/>
      <c r="S938" s="309"/>
      <c r="T938" s="309"/>
      <c r="U938" s="309"/>
      <c r="V938" s="309"/>
      <c r="W938" s="279"/>
      <c r="X938" s="279"/>
      <c r="Y938" s="378">
        <f t="shared" ref="Y938:AL938" si="2399">Y760*Y930</f>
        <v>0</v>
      </c>
      <c r="Z938" s="378">
        <f t="shared" si="2399"/>
        <v>0</v>
      </c>
      <c r="AA938" s="378">
        <f t="shared" si="2399"/>
        <v>0</v>
      </c>
      <c r="AB938" s="378">
        <f t="shared" si="2399"/>
        <v>0</v>
      </c>
      <c r="AC938" s="378">
        <f t="shared" si="2399"/>
        <v>0</v>
      </c>
      <c r="AD938" s="378">
        <f t="shared" si="2399"/>
        <v>0</v>
      </c>
      <c r="AE938" s="378">
        <f t="shared" si="2399"/>
        <v>0</v>
      </c>
      <c r="AF938" s="378">
        <f t="shared" si="2399"/>
        <v>0</v>
      </c>
      <c r="AG938" s="378">
        <f t="shared" si="2399"/>
        <v>0</v>
      </c>
      <c r="AH938" s="378">
        <f t="shared" si="2399"/>
        <v>0</v>
      </c>
      <c r="AI938" s="378">
        <f t="shared" si="2399"/>
        <v>0</v>
      </c>
      <c r="AJ938" s="378">
        <f t="shared" si="2399"/>
        <v>0</v>
      </c>
      <c r="AK938" s="378">
        <f t="shared" si="2399"/>
        <v>0</v>
      </c>
      <c r="AL938" s="378">
        <f t="shared" si="2399"/>
        <v>0</v>
      </c>
      <c r="AM938" s="625">
        <f t="shared" si="2395"/>
        <v>0</v>
      </c>
    </row>
    <row r="939" spans="2:39" ht="15.5">
      <c r="B939" s="324" t="s">
        <v>339</v>
      </c>
      <c r="C939" s="345"/>
      <c r="D939" s="309"/>
      <c r="E939" s="279"/>
      <c r="F939" s="279"/>
      <c r="G939" s="279"/>
      <c r="H939" s="279"/>
      <c r="I939" s="279"/>
      <c r="J939" s="279"/>
      <c r="K939" s="279"/>
      <c r="L939" s="279"/>
      <c r="M939" s="279"/>
      <c r="N939" s="279"/>
      <c r="O939" s="291"/>
      <c r="P939" s="279"/>
      <c r="Q939" s="279"/>
      <c r="R939" s="279"/>
      <c r="S939" s="309"/>
      <c r="T939" s="309"/>
      <c r="U939" s="309"/>
      <c r="V939" s="309"/>
      <c r="W939" s="279"/>
      <c r="X939" s="279"/>
      <c r="Y939" s="378">
        <f>Y927*Y930</f>
        <v>0</v>
      </c>
      <c r="Z939" s="378">
        <f t="shared" ref="Z939:AL939" si="2400">Z927*Z930</f>
        <v>0</v>
      </c>
      <c r="AA939" s="378">
        <f t="shared" si="2400"/>
        <v>0</v>
      </c>
      <c r="AB939" s="378">
        <f t="shared" si="2400"/>
        <v>0</v>
      </c>
      <c r="AC939" s="378">
        <f t="shared" si="2400"/>
        <v>0</v>
      </c>
      <c r="AD939" s="378">
        <f t="shared" si="2400"/>
        <v>0</v>
      </c>
      <c r="AE939" s="378">
        <f t="shared" si="2400"/>
        <v>0</v>
      </c>
      <c r="AF939" s="378">
        <f t="shared" si="2400"/>
        <v>0</v>
      </c>
      <c r="AG939" s="378">
        <f t="shared" si="2400"/>
        <v>0</v>
      </c>
      <c r="AH939" s="378">
        <f t="shared" si="2400"/>
        <v>0</v>
      </c>
      <c r="AI939" s="378">
        <f t="shared" si="2400"/>
        <v>0</v>
      </c>
      <c r="AJ939" s="378">
        <f t="shared" si="2400"/>
        <v>0</v>
      </c>
      <c r="AK939" s="378">
        <f t="shared" si="2400"/>
        <v>0</v>
      </c>
      <c r="AL939" s="378">
        <f t="shared" si="2400"/>
        <v>0</v>
      </c>
      <c r="AM939" s="625">
        <f t="shared" si="2395"/>
        <v>0</v>
      </c>
    </row>
    <row r="940" spans="2:39" ht="15.5">
      <c r="B940" s="349" t="s">
        <v>343</v>
      </c>
      <c r="C940" s="345"/>
      <c r="D940" s="336"/>
      <c r="E940" s="334"/>
      <c r="F940" s="334"/>
      <c r="G940" s="334"/>
      <c r="H940" s="334"/>
      <c r="I940" s="334"/>
      <c r="J940" s="334"/>
      <c r="K940" s="334"/>
      <c r="L940" s="334"/>
      <c r="M940" s="334"/>
      <c r="N940" s="334"/>
      <c r="O940" s="300"/>
      <c r="P940" s="334"/>
      <c r="Q940" s="334"/>
      <c r="R940" s="334"/>
      <c r="S940" s="336"/>
      <c r="T940" s="336"/>
      <c r="U940" s="336"/>
      <c r="V940" s="336"/>
      <c r="W940" s="334"/>
      <c r="X940" s="334"/>
      <c r="Y940" s="346">
        <f>SUM(Y931:Y939)</f>
        <v>0</v>
      </c>
      <c r="Z940" s="346">
        <f t="shared" ref="Z940:AE940" si="2401">SUM(Z931:Z939)</f>
        <v>0</v>
      </c>
      <c r="AA940" s="346">
        <f t="shared" si="2401"/>
        <v>0</v>
      </c>
      <c r="AB940" s="346">
        <f t="shared" si="2401"/>
        <v>0</v>
      </c>
      <c r="AC940" s="346">
        <f t="shared" si="2401"/>
        <v>0</v>
      </c>
      <c r="AD940" s="346">
        <f t="shared" si="2401"/>
        <v>0</v>
      </c>
      <c r="AE940" s="346">
        <f t="shared" si="2401"/>
        <v>0</v>
      </c>
      <c r="AF940" s="346">
        <f>SUM(AF931:AF939)</f>
        <v>0</v>
      </c>
      <c r="AG940" s="346">
        <f t="shared" ref="AG940:AL940" si="2402">SUM(AG931:AG939)</f>
        <v>0</v>
      </c>
      <c r="AH940" s="346">
        <f t="shared" si="2402"/>
        <v>0</v>
      </c>
      <c r="AI940" s="346">
        <f t="shared" si="2402"/>
        <v>0</v>
      </c>
      <c r="AJ940" s="346">
        <f t="shared" si="2402"/>
        <v>0</v>
      </c>
      <c r="AK940" s="346">
        <f t="shared" si="2402"/>
        <v>0</v>
      </c>
      <c r="AL940" s="346">
        <f t="shared" si="2402"/>
        <v>0</v>
      </c>
      <c r="AM940" s="407">
        <f>SUM(AM931:AM939)</f>
        <v>0</v>
      </c>
    </row>
    <row r="941" spans="2:39" ht="15.5">
      <c r="B941" s="349" t="s">
        <v>344</v>
      </c>
      <c r="C941" s="345"/>
      <c r="D941" s="350"/>
      <c r="E941" s="334"/>
      <c r="F941" s="334"/>
      <c r="G941" s="334"/>
      <c r="H941" s="334"/>
      <c r="I941" s="334"/>
      <c r="J941" s="334"/>
      <c r="K941" s="334"/>
      <c r="L941" s="334"/>
      <c r="M941" s="334"/>
      <c r="N941" s="334"/>
      <c r="O941" s="300"/>
      <c r="P941" s="334"/>
      <c r="Q941" s="334"/>
      <c r="R941" s="334"/>
      <c r="S941" s="336"/>
      <c r="T941" s="336"/>
      <c r="U941" s="336"/>
      <c r="V941" s="336"/>
      <c r="W941" s="334"/>
      <c r="X941" s="334"/>
      <c r="Y941" s="347">
        <f>Y928*Y930</f>
        <v>0</v>
      </c>
      <c r="Z941" s="347">
        <f t="shared" ref="Z941:AE941" si="2403">Z928*Z930</f>
        <v>0</v>
      </c>
      <c r="AA941" s="347">
        <f t="shared" si="2403"/>
        <v>0</v>
      </c>
      <c r="AB941" s="347">
        <f t="shared" si="2403"/>
        <v>0</v>
      </c>
      <c r="AC941" s="347">
        <f t="shared" si="2403"/>
        <v>0</v>
      </c>
      <c r="AD941" s="347">
        <f t="shared" si="2403"/>
        <v>0</v>
      </c>
      <c r="AE941" s="347">
        <f t="shared" si="2403"/>
        <v>0</v>
      </c>
      <c r="AF941" s="347">
        <f>AF928*AF930</f>
        <v>0</v>
      </c>
      <c r="AG941" s="347">
        <f t="shared" ref="AG941:AL941" si="2404">AG928*AG930</f>
        <v>0</v>
      </c>
      <c r="AH941" s="347">
        <f t="shared" si="2404"/>
        <v>0</v>
      </c>
      <c r="AI941" s="347">
        <f t="shared" si="2404"/>
        <v>0</v>
      </c>
      <c r="AJ941" s="347">
        <f t="shared" si="2404"/>
        <v>0</v>
      </c>
      <c r="AK941" s="347">
        <f t="shared" si="2404"/>
        <v>0</v>
      </c>
      <c r="AL941" s="347">
        <f t="shared" si="2404"/>
        <v>0</v>
      </c>
      <c r="AM941" s="407">
        <f>SUM(Y941:AL941)</f>
        <v>0</v>
      </c>
    </row>
    <row r="942" spans="2:39" ht="15.5">
      <c r="B942" s="349" t="s">
        <v>345</v>
      </c>
      <c r="C942" s="345"/>
      <c r="D942" s="350"/>
      <c r="E942" s="334"/>
      <c r="F942" s="334"/>
      <c r="G942" s="334"/>
      <c r="H942" s="334"/>
      <c r="I942" s="334"/>
      <c r="J942" s="334"/>
      <c r="K942" s="334"/>
      <c r="L942" s="334"/>
      <c r="M942" s="334"/>
      <c r="N942" s="334"/>
      <c r="O942" s="300"/>
      <c r="P942" s="334"/>
      <c r="Q942" s="334"/>
      <c r="R942" s="334"/>
      <c r="S942" s="350"/>
      <c r="T942" s="350"/>
      <c r="U942" s="350"/>
      <c r="V942" s="350"/>
      <c r="W942" s="334"/>
      <c r="X942" s="334"/>
      <c r="Y942" s="351"/>
      <c r="Z942" s="351"/>
      <c r="AA942" s="351"/>
      <c r="AB942" s="351"/>
      <c r="AC942" s="351"/>
      <c r="AD942" s="351"/>
      <c r="AE942" s="351"/>
      <c r="AF942" s="351"/>
      <c r="AG942" s="351"/>
      <c r="AH942" s="351"/>
      <c r="AI942" s="351"/>
      <c r="AJ942" s="351"/>
      <c r="AK942" s="351"/>
      <c r="AL942" s="351"/>
      <c r="AM942" s="407">
        <f>AM940-AM941</f>
        <v>0</v>
      </c>
    </row>
    <row r="943" spans="2:39" ht="15.5">
      <c r="B943" s="324"/>
      <c r="C943" s="350"/>
      <c r="D943" s="350"/>
      <c r="E943" s="334"/>
      <c r="F943" s="334"/>
      <c r="G943" s="334"/>
      <c r="H943" s="334"/>
      <c r="I943" s="334"/>
      <c r="J943" s="334"/>
      <c r="K943" s="334"/>
      <c r="L943" s="334"/>
      <c r="M943" s="334"/>
      <c r="N943" s="334"/>
      <c r="O943" s="300"/>
      <c r="P943" s="334"/>
      <c r="Q943" s="334"/>
      <c r="R943" s="334"/>
      <c r="S943" s="350"/>
      <c r="T943" s="345"/>
      <c r="U943" s="350"/>
      <c r="V943" s="350"/>
      <c r="W943" s="334"/>
      <c r="X943" s="334"/>
      <c r="Y943" s="352"/>
      <c r="Z943" s="352"/>
      <c r="AA943" s="352"/>
      <c r="AB943" s="352"/>
      <c r="AC943" s="352"/>
      <c r="AD943" s="352"/>
      <c r="AE943" s="352"/>
      <c r="AF943" s="352"/>
      <c r="AG943" s="352"/>
      <c r="AH943" s="352"/>
      <c r="AI943" s="352"/>
      <c r="AJ943" s="352"/>
      <c r="AK943" s="352"/>
      <c r="AL943" s="352"/>
      <c r="AM943" s="337"/>
    </row>
    <row r="944" spans="2:39" ht="15.5">
      <c r="B944" s="440" t="s">
        <v>340</v>
      </c>
      <c r="C944" s="364"/>
      <c r="D944" s="384"/>
      <c r="E944" s="384"/>
      <c r="F944" s="384"/>
      <c r="G944" s="384"/>
      <c r="H944" s="384"/>
      <c r="I944" s="384"/>
      <c r="J944" s="384"/>
      <c r="K944" s="384"/>
      <c r="L944" s="384"/>
      <c r="M944" s="384"/>
      <c r="N944" s="384"/>
      <c r="O944" s="383"/>
      <c r="P944" s="384"/>
      <c r="Q944" s="384"/>
      <c r="R944" s="384"/>
      <c r="S944" s="364"/>
      <c r="T944" s="385"/>
      <c r="U944" s="385"/>
      <c r="V944" s="384"/>
      <c r="W944" s="384"/>
      <c r="X944" s="385"/>
      <c r="Y944" s="326">
        <f>SUMPRODUCT(E770:E925,Y770:Y925)</f>
        <v>0</v>
      </c>
      <c r="Z944" s="326">
        <f>SUMPRODUCT(E770:E925,Z770:Z925)</f>
        <v>0</v>
      </c>
      <c r="AA944" s="326">
        <f t="shared" ref="AA944:AL944" si="2405">IF(AA768="kw",SUMPRODUCT($N$770:$N$925,$P$770:$P$925,AA770:AA925),SUMPRODUCT($E$770:$E$925,AA770:AA925))</f>
        <v>0</v>
      </c>
      <c r="AB944" s="326">
        <f t="shared" si="2405"/>
        <v>0</v>
      </c>
      <c r="AC944" s="326">
        <f t="shared" si="2405"/>
        <v>0</v>
      </c>
      <c r="AD944" s="326">
        <f t="shared" si="2405"/>
        <v>0</v>
      </c>
      <c r="AE944" s="326">
        <f t="shared" si="2405"/>
        <v>0</v>
      </c>
      <c r="AF944" s="326">
        <f t="shared" si="2405"/>
        <v>0</v>
      </c>
      <c r="AG944" s="326">
        <f t="shared" si="2405"/>
        <v>0</v>
      </c>
      <c r="AH944" s="326">
        <f t="shared" si="2405"/>
        <v>0</v>
      </c>
      <c r="AI944" s="326">
        <f t="shared" si="2405"/>
        <v>0</v>
      </c>
      <c r="AJ944" s="326">
        <f t="shared" si="2405"/>
        <v>0</v>
      </c>
      <c r="AK944" s="326">
        <f t="shared" si="2405"/>
        <v>0</v>
      </c>
      <c r="AL944" s="326">
        <f t="shared" si="2405"/>
        <v>0</v>
      </c>
      <c r="AM944" s="386"/>
    </row>
    <row r="945" spans="1:39" ht="18.75" customHeight="1">
      <c r="B945" s="368" t="s">
        <v>583</v>
      </c>
      <c r="C945" s="387"/>
      <c r="D945" s="388"/>
      <c r="E945" s="388"/>
      <c r="F945" s="388"/>
      <c r="G945" s="388"/>
      <c r="H945" s="388"/>
      <c r="I945" s="388"/>
      <c r="J945" s="388"/>
      <c r="K945" s="388"/>
      <c r="L945" s="388"/>
      <c r="M945" s="388"/>
      <c r="N945" s="388"/>
      <c r="O945" s="388"/>
      <c r="P945" s="388"/>
      <c r="Q945" s="388"/>
      <c r="R945" s="388"/>
      <c r="S945" s="371"/>
      <c r="T945" s="372"/>
      <c r="U945" s="388"/>
      <c r="V945" s="388"/>
      <c r="W945" s="388"/>
      <c r="X945" s="388"/>
      <c r="Y945" s="409"/>
      <c r="Z945" s="409"/>
      <c r="AA945" s="409"/>
      <c r="AB945" s="409"/>
      <c r="AC945" s="409"/>
      <c r="AD945" s="409"/>
      <c r="AE945" s="409"/>
      <c r="AF945" s="409"/>
      <c r="AG945" s="409"/>
      <c r="AH945" s="409"/>
      <c r="AI945" s="409"/>
      <c r="AJ945" s="409"/>
      <c r="AK945" s="409"/>
      <c r="AL945" s="409"/>
      <c r="AM945" s="389"/>
    </row>
    <row r="946" spans="1:39" collapsed="1"/>
    <row r="948" spans="1:39" ht="15.5">
      <c r="B948" s="280" t="s">
        <v>341</v>
      </c>
      <c r="C948" s="281"/>
      <c r="D948" s="586" t="s">
        <v>525</v>
      </c>
      <c r="E948" s="253"/>
      <c r="F948" s="586"/>
      <c r="G948" s="253"/>
      <c r="H948" s="253"/>
      <c r="I948" s="253"/>
      <c r="J948" s="253"/>
      <c r="K948" s="253"/>
      <c r="L948" s="253"/>
      <c r="M948" s="253"/>
      <c r="N948" s="253"/>
      <c r="O948" s="281"/>
      <c r="P948" s="253"/>
      <c r="Q948" s="253"/>
      <c r="R948" s="253"/>
      <c r="S948" s="253"/>
      <c r="T948" s="253"/>
      <c r="U948" s="253"/>
      <c r="V948" s="253"/>
      <c r="W948" s="253"/>
      <c r="X948" s="253"/>
      <c r="Y948" s="270"/>
      <c r="Z948" s="267"/>
      <c r="AA948" s="267"/>
      <c r="AB948" s="267"/>
      <c r="AC948" s="267"/>
      <c r="AD948" s="267"/>
      <c r="AE948" s="267"/>
      <c r="AF948" s="267"/>
      <c r="AG948" s="267"/>
      <c r="AH948" s="267"/>
      <c r="AI948" s="267"/>
      <c r="AJ948" s="267"/>
      <c r="AK948" s="267"/>
      <c r="AL948" s="267"/>
    </row>
    <row r="949" spans="1:39" ht="39.75" customHeight="1">
      <c r="B949" s="872" t="s">
        <v>211</v>
      </c>
      <c r="C949" s="874" t="s">
        <v>33</v>
      </c>
      <c r="D949" s="284" t="s">
        <v>421</v>
      </c>
      <c r="E949" s="876" t="s">
        <v>209</v>
      </c>
      <c r="F949" s="877"/>
      <c r="G949" s="877"/>
      <c r="H949" s="877"/>
      <c r="I949" s="877"/>
      <c r="J949" s="877"/>
      <c r="K949" s="877"/>
      <c r="L949" s="877"/>
      <c r="M949" s="878"/>
      <c r="N949" s="879" t="s">
        <v>213</v>
      </c>
      <c r="O949" s="284" t="s">
        <v>422</v>
      </c>
      <c r="P949" s="876" t="s">
        <v>212</v>
      </c>
      <c r="Q949" s="877"/>
      <c r="R949" s="877"/>
      <c r="S949" s="877"/>
      <c r="T949" s="877"/>
      <c r="U949" s="877"/>
      <c r="V949" s="877"/>
      <c r="W949" s="877"/>
      <c r="X949" s="878"/>
      <c r="Y949" s="869" t="s">
        <v>243</v>
      </c>
      <c r="Z949" s="870"/>
      <c r="AA949" s="870"/>
      <c r="AB949" s="870"/>
      <c r="AC949" s="870"/>
      <c r="AD949" s="870"/>
      <c r="AE949" s="870"/>
      <c r="AF949" s="870"/>
      <c r="AG949" s="870"/>
      <c r="AH949" s="870"/>
      <c r="AI949" s="870"/>
      <c r="AJ949" s="870"/>
      <c r="AK949" s="870"/>
      <c r="AL949" s="870"/>
      <c r="AM949" s="871"/>
    </row>
    <row r="950" spans="1:39" ht="65.25" customHeight="1">
      <c r="B950" s="873"/>
      <c r="C950" s="875"/>
      <c r="D950" s="285">
        <v>2020</v>
      </c>
      <c r="E950" s="285">
        <v>2021</v>
      </c>
      <c r="F950" s="285">
        <v>2022</v>
      </c>
      <c r="G950" s="285">
        <v>2023</v>
      </c>
      <c r="H950" s="285">
        <v>2024</v>
      </c>
      <c r="I950" s="285">
        <v>2025</v>
      </c>
      <c r="J950" s="285">
        <v>2026</v>
      </c>
      <c r="K950" s="285">
        <v>2027</v>
      </c>
      <c r="L950" s="285">
        <v>2028</v>
      </c>
      <c r="M950" s="285">
        <v>2029</v>
      </c>
      <c r="N950" s="880"/>
      <c r="O950" s="285">
        <v>2020</v>
      </c>
      <c r="P950" s="285">
        <v>2021</v>
      </c>
      <c r="Q950" s="285">
        <v>2022</v>
      </c>
      <c r="R950" s="285">
        <v>2023</v>
      </c>
      <c r="S950" s="285">
        <v>2024</v>
      </c>
      <c r="T950" s="285">
        <v>2025</v>
      </c>
      <c r="U950" s="285">
        <v>2026</v>
      </c>
      <c r="V950" s="285">
        <v>2027</v>
      </c>
      <c r="W950" s="285">
        <v>2028</v>
      </c>
      <c r="X950" s="285">
        <v>2029</v>
      </c>
      <c r="Y950" s="285" t="str">
        <f>'1.  LRAMVA Summary'!D52</f>
        <v>Residential</v>
      </c>
      <c r="Z950" s="285" t="str">
        <f>'1.  LRAMVA Summary'!E52</f>
        <v>GS&lt;50 kW</v>
      </c>
      <c r="AA950" s="285" t="str">
        <f>'1.  LRAMVA Summary'!F52</f>
        <v>GS&gt;50 kW - Thermal Demand Meter</v>
      </c>
      <c r="AB950" s="285" t="str">
        <f>'1.  LRAMVA Summary'!G52</f>
        <v>GS&gt;50 kW - Interval Meter</v>
      </c>
      <c r="AC950" s="285" t="str">
        <f>'1.  LRAMVA Summary'!H52</f>
        <v>Street Lighting</v>
      </c>
      <c r="AD950" s="285" t="str">
        <f>'1.  LRAMVA Summary'!I52</f>
        <v/>
      </c>
      <c r="AE950" s="285" t="str">
        <f>'1.  LRAMVA Summary'!J52</f>
        <v/>
      </c>
      <c r="AF950" s="285" t="str">
        <f>'1.  LRAMVA Summary'!K52</f>
        <v/>
      </c>
      <c r="AG950" s="285" t="str">
        <f>'1.  LRAMVA Summary'!L52</f>
        <v/>
      </c>
      <c r="AH950" s="285" t="str">
        <f>'1.  LRAMVA Summary'!M52</f>
        <v/>
      </c>
      <c r="AI950" s="285" t="str">
        <f>'1.  LRAMVA Summary'!N52</f>
        <v/>
      </c>
      <c r="AJ950" s="285" t="str">
        <f>'1.  LRAMVA Summary'!O52</f>
        <v/>
      </c>
      <c r="AK950" s="285" t="str">
        <f>'1.  LRAMVA Summary'!P52</f>
        <v/>
      </c>
      <c r="AL950" s="285" t="str">
        <f>'1.  LRAMVA Summary'!Q52</f>
        <v/>
      </c>
      <c r="AM950" s="287" t="str">
        <f>'1.  LRAMVA Summary'!R52</f>
        <v>Total</v>
      </c>
    </row>
    <row r="951" spans="1:39" ht="15" customHeight="1">
      <c r="A951" s="528"/>
      <c r="B951" s="514" t="s">
        <v>503</v>
      </c>
      <c r="C951" s="289"/>
      <c r="D951" s="289"/>
      <c r="E951" s="289"/>
      <c r="F951" s="289"/>
      <c r="G951" s="289"/>
      <c r="H951" s="289"/>
      <c r="I951" s="289"/>
      <c r="J951" s="289"/>
      <c r="K951" s="289"/>
      <c r="L951" s="289"/>
      <c r="M951" s="289"/>
      <c r="N951" s="290"/>
      <c r="O951" s="289"/>
      <c r="P951" s="289"/>
      <c r="Q951" s="289"/>
      <c r="R951" s="289"/>
      <c r="S951" s="289"/>
      <c r="T951" s="289"/>
      <c r="U951" s="289"/>
      <c r="V951" s="289"/>
      <c r="W951" s="289"/>
      <c r="X951" s="289"/>
      <c r="Y951" s="291" t="str">
        <f>'1.  LRAMVA Summary'!D53</f>
        <v>kWh</v>
      </c>
      <c r="Z951" s="291" t="str">
        <f>'1.  LRAMVA Summary'!E53</f>
        <v>kWh</v>
      </c>
      <c r="AA951" s="291" t="str">
        <f>'1.  LRAMVA Summary'!F53</f>
        <v>kW</v>
      </c>
      <c r="AB951" s="291" t="str">
        <f>'1.  LRAMVA Summary'!G53</f>
        <v>kW</v>
      </c>
      <c r="AC951" s="291" t="str">
        <f>'1.  LRAMVA Summary'!H53</f>
        <v>KW</v>
      </c>
      <c r="AD951" s="291">
        <f>'1.  LRAMVA Summary'!I53</f>
        <v>0</v>
      </c>
      <c r="AE951" s="291">
        <f>'1.  LRAMVA Summary'!J53</f>
        <v>0</v>
      </c>
      <c r="AF951" s="291">
        <f>'1.  LRAMVA Summary'!K53</f>
        <v>0</v>
      </c>
      <c r="AG951" s="291">
        <f>'1.  LRAMVA Summary'!L53</f>
        <v>0</v>
      </c>
      <c r="AH951" s="291">
        <f>'1.  LRAMVA Summary'!M53</f>
        <v>0</v>
      </c>
      <c r="AI951" s="291">
        <f>'1.  LRAMVA Summary'!N53</f>
        <v>0</v>
      </c>
      <c r="AJ951" s="291">
        <f>'1.  LRAMVA Summary'!O53</f>
        <v>0</v>
      </c>
      <c r="AK951" s="291">
        <f>'1.  LRAMVA Summary'!P53</f>
        <v>0</v>
      </c>
      <c r="AL951" s="291">
        <f>'1.  LRAMVA Summary'!Q53</f>
        <v>0</v>
      </c>
      <c r="AM951" s="292"/>
    </row>
    <row r="952" spans="1:39" ht="15" hidden="1" customHeight="1" outlineLevel="1">
      <c r="A952" s="528"/>
      <c r="B952" s="500" t="s">
        <v>496</v>
      </c>
      <c r="C952" s="289"/>
      <c r="D952" s="289"/>
      <c r="E952" s="289"/>
      <c r="F952" s="289"/>
      <c r="G952" s="289"/>
      <c r="H952" s="289"/>
      <c r="I952" s="289"/>
      <c r="J952" s="289"/>
      <c r="K952" s="289"/>
      <c r="L952" s="289"/>
      <c r="M952" s="289"/>
      <c r="N952" s="290"/>
      <c r="O952" s="289"/>
      <c r="P952" s="289"/>
      <c r="Q952" s="289"/>
      <c r="R952" s="289"/>
      <c r="S952" s="289"/>
      <c r="T952" s="289"/>
      <c r="U952" s="289"/>
      <c r="V952" s="289"/>
      <c r="W952" s="289"/>
      <c r="X952" s="289"/>
      <c r="Y952" s="291"/>
      <c r="Z952" s="291"/>
      <c r="AA952" s="291"/>
      <c r="AB952" s="291"/>
      <c r="AC952" s="291"/>
      <c r="AD952" s="291"/>
      <c r="AE952" s="291"/>
      <c r="AF952" s="291"/>
      <c r="AG952" s="291"/>
      <c r="AH952" s="291"/>
      <c r="AI952" s="291"/>
      <c r="AJ952" s="291"/>
      <c r="AK952" s="291"/>
      <c r="AL952" s="291"/>
      <c r="AM952" s="292"/>
    </row>
    <row r="953" spans="1:39" ht="15" hidden="1" customHeight="1" outlineLevel="1">
      <c r="A953" s="528">
        <v>1</v>
      </c>
      <c r="B953" s="428" t="s">
        <v>95</v>
      </c>
      <c r="C953" s="291" t="s">
        <v>25</v>
      </c>
      <c r="D953" s="295"/>
      <c r="E953" s="295"/>
      <c r="F953" s="295"/>
      <c r="G953" s="295"/>
      <c r="H953" s="295"/>
      <c r="I953" s="295"/>
      <c r="J953" s="295"/>
      <c r="K953" s="295"/>
      <c r="L953" s="295"/>
      <c r="M953" s="295"/>
      <c r="N953" s="291"/>
      <c r="O953" s="295"/>
      <c r="P953" s="295"/>
      <c r="Q953" s="295"/>
      <c r="R953" s="295"/>
      <c r="S953" s="295"/>
      <c r="T953" s="295"/>
      <c r="U953" s="295"/>
      <c r="V953" s="295"/>
      <c r="W953" s="295"/>
      <c r="X953" s="295"/>
      <c r="Y953" s="415"/>
      <c r="Z953" s="415"/>
      <c r="AA953" s="415"/>
      <c r="AB953" s="415"/>
      <c r="AC953" s="415"/>
      <c r="AD953" s="415"/>
      <c r="AE953" s="415"/>
      <c r="AF953" s="410"/>
      <c r="AG953" s="410"/>
      <c r="AH953" s="410"/>
      <c r="AI953" s="410"/>
      <c r="AJ953" s="410"/>
      <c r="AK953" s="410"/>
      <c r="AL953" s="410"/>
      <c r="AM953" s="296">
        <f>SUM(Y953:AL953)</f>
        <v>0</v>
      </c>
    </row>
    <row r="954" spans="1:39" ht="15" hidden="1" customHeight="1" outlineLevel="1">
      <c r="A954" s="528"/>
      <c r="B954" s="294" t="s">
        <v>346</v>
      </c>
      <c r="C954" s="291" t="s">
        <v>163</v>
      </c>
      <c r="D954" s="295"/>
      <c r="E954" s="295"/>
      <c r="F954" s="295"/>
      <c r="G954" s="295"/>
      <c r="H954" s="295"/>
      <c r="I954" s="295"/>
      <c r="J954" s="295"/>
      <c r="K954" s="295"/>
      <c r="L954" s="295"/>
      <c r="M954" s="295"/>
      <c r="N954" s="468"/>
      <c r="O954" s="295"/>
      <c r="P954" s="295"/>
      <c r="Q954" s="295"/>
      <c r="R954" s="295"/>
      <c r="S954" s="295"/>
      <c r="T954" s="295"/>
      <c r="U954" s="295"/>
      <c r="V954" s="295"/>
      <c r="W954" s="295"/>
      <c r="X954" s="295"/>
      <c r="Y954" s="411">
        <f>Y953</f>
        <v>0</v>
      </c>
      <c r="Z954" s="411">
        <f t="shared" ref="Z954" si="2406">Z953</f>
        <v>0</v>
      </c>
      <c r="AA954" s="411">
        <f t="shared" ref="AA954" si="2407">AA953</f>
        <v>0</v>
      </c>
      <c r="AB954" s="411">
        <f t="shared" ref="AB954" si="2408">AB953</f>
        <v>0</v>
      </c>
      <c r="AC954" s="411">
        <f t="shared" ref="AC954" si="2409">AC953</f>
        <v>0</v>
      </c>
      <c r="AD954" s="411">
        <f t="shared" ref="AD954" si="2410">AD953</f>
        <v>0</v>
      </c>
      <c r="AE954" s="411">
        <f t="shared" ref="AE954" si="2411">AE953</f>
        <v>0</v>
      </c>
      <c r="AF954" s="411">
        <f t="shared" ref="AF954" si="2412">AF953</f>
        <v>0</v>
      </c>
      <c r="AG954" s="411">
        <f t="shared" ref="AG954" si="2413">AG953</f>
        <v>0</v>
      </c>
      <c r="AH954" s="411">
        <f t="shared" ref="AH954" si="2414">AH953</f>
        <v>0</v>
      </c>
      <c r="AI954" s="411">
        <f t="shared" ref="AI954" si="2415">AI953</f>
        <v>0</v>
      </c>
      <c r="AJ954" s="411">
        <f t="shared" ref="AJ954" si="2416">AJ953</f>
        <v>0</v>
      </c>
      <c r="AK954" s="411">
        <f t="shared" ref="AK954" si="2417">AK953</f>
        <v>0</v>
      </c>
      <c r="AL954" s="411">
        <f t="shared" ref="AL954" si="2418">AL953</f>
        <v>0</v>
      </c>
      <c r="AM954" s="297"/>
    </row>
    <row r="955" spans="1:39" ht="15" hidden="1" customHeight="1" outlineLevel="1">
      <c r="A955" s="528"/>
      <c r="B955" s="298"/>
      <c r="C955" s="299"/>
      <c r="D955" s="299"/>
      <c r="E955" s="299"/>
      <c r="F955" s="299"/>
      <c r="G955" s="299"/>
      <c r="H955" s="299"/>
      <c r="I955" s="299"/>
      <c r="J955" s="299"/>
      <c r="K955" s="299"/>
      <c r="L955" s="299"/>
      <c r="M955" s="299"/>
      <c r="N955" s="300"/>
      <c r="O955" s="299"/>
      <c r="P955" s="299"/>
      <c r="Q955" s="299"/>
      <c r="R955" s="299"/>
      <c r="S955" s="299"/>
      <c r="T955" s="299"/>
      <c r="U955" s="299"/>
      <c r="V955" s="299"/>
      <c r="W955" s="299"/>
      <c r="X955" s="299"/>
      <c r="Y955" s="412"/>
      <c r="Z955" s="413"/>
      <c r="AA955" s="413"/>
      <c r="AB955" s="413"/>
      <c r="AC955" s="413"/>
      <c r="AD955" s="413"/>
      <c r="AE955" s="413"/>
      <c r="AF955" s="413"/>
      <c r="AG955" s="413"/>
      <c r="AH955" s="413"/>
      <c r="AI955" s="413"/>
      <c r="AJ955" s="413"/>
      <c r="AK955" s="413"/>
      <c r="AL955" s="413"/>
      <c r="AM955" s="302"/>
    </row>
    <row r="956" spans="1:39" ht="15" hidden="1" customHeight="1" outlineLevel="1">
      <c r="A956" s="528">
        <v>2</v>
      </c>
      <c r="B956" s="428" t="s">
        <v>96</v>
      </c>
      <c r="C956" s="291" t="s">
        <v>25</v>
      </c>
      <c r="D956" s="295"/>
      <c r="E956" s="295"/>
      <c r="F956" s="295"/>
      <c r="G956" s="295"/>
      <c r="H956" s="295"/>
      <c r="I956" s="295"/>
      <c r="J956" s="295"/>
      <c r="K956" s="295"/>
      <c r="L956" s="295"/>
      <c r="M956" s="295"/>
      <c r="N956" s="291"/>
      <c r="O956" s="295"/>
      <c r="P956" s="295"/>
      <c r="Q956" s="295"/>
      <c r="R956" s="295"/>
      <c r="S956" s="295"/>
      <c r="T956" s="295"/>
      <c r="U956" s="295"/>
      <c r="V956" s="295"/>
      <c r="W956" s="295"/>
      <c r="X956" s="295"/>
      <c r="Y956" s="415"/>
      <c r="Z956" s="415"/>
      <c r="AA956" s="415"/>
      <c r="AB956" s="415"/>
      <c r="AC956" s="415"/>
      <c r="AD956" s="415"/>
      <c r="AE956" s="415"/>
      <c r="AF956" s="410"/>
      <c r="AG956" s="410"/>
      <c r="AH956" s="410"/>
      <c r="AI956" s="410"/>
      <c r="AJ956" s="410"/>
      <c r="AK956" s="410"/>
      <c r="AL956" s="410"/>
      <c r="AM956" s="296">
        <f>SUM(Y956:AL956)</f>
        <v>0</v>
      </c>
    </row>
    <row r="957" spans="1:39" ht="15" hidden="1" customHeight="1" outlineLevel="1">
      <c r="A957" s="528"/>
      <c r="B957" s="294" t="s">
        <v>346</v>
      </c>
      <c r="C957" s="291" t="s">
        <v>163</v>
      </c>
      <c r="D957" s="295"/>
      <c r="E957" s="295"/>
      <c r="F957" s="295"/>
      <c r="G957" s="295"/>
      <c r="H957" s="295"/>
      <c r="I957" s="295"/>
      <c r="J957" s="295"/>
      <c r="K957" s="295"/>
      <c r="L957" s="295"/>
      <c r="M957" s="295"/>
      <c r="N957" s="468"/>
      <c r="O957" s="295"/>
      <c r="P957" s="295"/>
      <c r="Q957" s="295"/>
      <c r="R957" s="295"/>
      <c r="S957" s="295"/>
      <c r="T957" s="295"/>
      <c r="U957" s="295"/>
      <c r="V957" s="295"/>
      <c r="W957" s="295"/>
      <c r="X957" s="295"/>
      <c r="Y957" s="411">
        <f>Y956</f>
        <v>0</v>
      </c>
      <c r="Z957" s="411">
        <f t="shared" ref="Z957" si="2419">Z956</f>
        <v>0</v>
      </c>
      <c r="AA957" s="411">
        <f t="shared" ref="AA957" si="2420">AA956</f>
        <v>0</v>
      </c>
      <c r="AB957" s="411">
        <f t="shared" ref="AB957" si="2421">AB956</f>
        <v>0</v>
      </c>
      <c r="AC957" s="411">
        <f t="shared" ref="AC957" si="2422">AC956</f>
        <v>0</v>
      </c>
      <c r="AD957" s="411">
        <f t="shared" ref="AD957" si="2423">AD956</f>
        <v>0</v>
      </c>
      <c r="AE957" s="411">
        <f t="shared" ref="AE957" si="2424">AE956</f>
        <v>0</v>
      </c>
      <c r="AF957" s="411">
        <f t="shared" ref="AF957" si="2425">AF956</f>
        <v>0</v>
      </c>
      <c r="AG957" s="411">
        <f t="shared" ref="AG957" si="2426">AG956</f>
        <v>0</v>
      </c>
      <c r="AH957" s="411">
        <f t="shared" ref="AH957" si="2427">AH956</f>
        <v>0</v>
      </c>
      <c r="AI957" s="411">
        <f t="shared" ref="AI957" si="2428">AI956</f>
        <v>0</v>
      </c>
      <c r="AJ957" s="411">
        <f t="shared" ref="AJ957" si="2429">AJ956</f>
        <v>0</v>
      </c>
      <c r="AK957" s="411">
        <f t="shared" ref="AK957" si="2430">AK956</f>
        <v>0</v>
      </c>
      <c r="AL957" s="411">
        <f t="shared" ref="AL957" si="2431">AL956</f>
        <v>0</v>
      </c>
      <c r="AM957" s="297"/>
    </row>
    <row r="958" spans="1:39" ht="15" hidden="1" customHeight="1" outlineLevel="1">
      <c r="A958" s="528"/>
      <c r="B958" s="298"/>
      <c r="C958" s="299"/>
      <c r="D958" s="304"/>
      <c r="E958" s="304"/>
      <c r="F958" s="304"/>
      <c r="G958" s="304"/>
      <c r="H958" s="304"/>
      <c r="I958" s="304"/>
      <c r="J958" s="304"/>
      <c r="K958" s="304"/>
      <c r="L958" s="304"/>
      <c r="M958" s="304"/>
      <c r="N958" s="300"/>
      <c r="O958" s="304"/>
      <c r="P958" s="304"/>
      <c r="Q958" s="304"/>
      <c r="R958" s="304"/>
      <c r="S958" s="304"/>
      <c r="T958" s="304"/>
      <c r="U958" s="304"/>
      <c r="V958" s="304"/>
      <c r="W958" s="304"/>
      <c r="X958" s="304"/>
      <c r="Y958" s="412"/>
      <c r="Z958" s="413"/>
      <c r="AA958" s="413"/>
      <c r="AB958" s="413"/>
      <c r="AC958" s="413"/>
      <c r="AD958" s="413"/>
      <c r="AE958" s="413"/>
      <c r="AF958" s="413"/>
      <c r="AG958" s="413"/>
      <c r="AH958" s="413"/>
      <c r="AI958" s="413"/>
      <c r="AJ958" s="413"/>
      <c r="AK958" s="413"/>
      <c r="AL958" s="413"/>
      <c r="AM958" s="302"/>
    </row>
    <row r="959" spans="1:39" ht="15" hidden="1" customHeight="1" outlineLevel="1">
      <c r="A959" s="528">
        <v>3</v>
      </c>
      <c r="B959" s="428" t="s">
        <v>97</v>
      </c>
      <c r="C959" s="291" t="s">
        <v>25</v>
      </c>
      <c r="D959" s="295"/>
      <c r="E959" s="295"/>
      <c r="F959" s="295"/>
      <c r="G959" s="295"/>
      <c r="H959" s="295"/>
      <c r="I959" s="295"/>
      <c r="J959" s="295"/>
      <c r="K959" s="295"/>
      <c r="L959" s="295"/>
      <c r="M959" s="295"/>
      <c r="N959" s="291"/>
      <c r="O959" s="295"/>
      <c r="P959" s="295"/>
      <c r="Q959" s="295"/>
      <c r="R959" s="295"/>
      <c r="S959" s="295"/>
      <c r="T959" s="295"/>
      <c r="U959" s="295"/>
      <c r="V959" s="295"/>
      <c r="W959" s="295"/>
      <c r="X959" s="295"/>
      <c r="Y959" s="415"/>
      <c r="Z959" s="415"/>
      <c r="AA959" s="415"/>
      <c r="AB959" s="415"/>
      <c r="AC959" s="415"/>
      <c r="AD959" s="415"/>
      <c r="AE959" s="415"/>
      <c r="AF959" s="410"/>
      <c r="AG959" s="410"/>
      <c r="AH959" s="410"/>
      <c r="AI959" s="410"/>
      <c r="AJ959" s="410"/>
      <c r="AK959" s="410"/>
      <c r="AL959" s="410"/>
      <c r="AM959" s="296">
        <f>SUM(Y959:AL959)</f>
        <v>0</v>
      </c>
    </row>
    <row r="960" spans="1:39" ht="15" hidden="1" customHeight="1" outlineLevel="1">
      <c r="A960" s="528"/>
      <c r="B960" s="294" t="s">
        <v>346</v>
      </c>
      <c r="C960" s="291" t="s">
        <v>163</v>
      </c>
      <c r="D960" s="295"/>
      <c r="E960" s="295"/>
      <c r="F960" s="295"/>
      <c r="G960" s="295"/>
      <c r="H960" s="295"/>
      <c r="I960" s="295"/>
      <c r="J960" s="295"/>
      <c r="K960" s="295"/>
      <c r="L960" s="295"/>
      <c r="M960" s="295"/>
      <c r="N960" s="468"/>
      <c r="O960" s="295"/>
      <c r="P960" s="295"/>
      <c r="Q960" s="295"/>
      <c r="R960" s="295"/>
      <c r="S960" s="295"/>
      <c r="T960" s="295"/>
      <c r="U960" s="295"/>
      <c r="V960" s="295"/>
      <c r="W960" s="295"/>
      <c r="X960" s="295"/>
      <c r="Y960" s="411">
        <f>Y959</f>
        <v>0</v>
      </c>
      <c r="Z960" s="411">
        <f t="shared" ref="Z960" si="2432">Z959</f>
        <v>0</v>
      </c>
      <c r="AA960" s="411">
        <f t="shared" ref="AA960" si="2433">AA959</f>
        <v>0</v>
      </c>
      <c r="AB960" s="411">
        <f t="shared" ref="AB960" si="2434">AB959</f>
        <v>0</v>
      </c>
      <c r="AC960" s="411">
        <f t="shared" ref="AC960" si="2435">AC959</f>
        <v>0</v>
      </c>
      <c r="AD960" s="411">
        <f t="shared" ref="AD960" si="2436">AD959</f>
        <v>0</v>
      </c>
      <c r="AE960" s="411">
        <f t="shared" ref="AE960" si="2437">AE959</f>
        <v>0</v>
      </c>
      <c r="AF960" s="411">
        <f t="shared" ref="AF960" si="2438">AF959</f>
        <v>0</v>
      </c>
      <c r="AG960" s="411">
        <f t="shared" ref="AG960" si="2439">AG959</f>
        <v>0</v>
      </c>
      <c r="AH960" s="411">
        <f t="shared" ref="AH960" si="2440">AH959</f>
        <v>0</v>
      </c>
      <c r="AI960" s="411">
        <f t="shared" ref="AI960" si="2441">AI959</f>
        <v>0</v>
      </c>
      <c r="AJ960" s="411">
        <f t="shared" ref="AJ960" si="2442">AJ959</f>
        <v>0</v>
      </c>
      <c r="AK960" s="411">
        <f t="shared" ref="AK960" si="2443">AK959</f>
        <v>0</v>
      </c>
      <c r="AL960" s="411">
        <f t="shared" ref="AL960" si="2444">AL959</f>
        <v>0</v>
      </c>
      <c r="AM960" s="297"/>
    </row>
    <row r="961" spans="1:39" ht="15" hidden="1" customHeight="1" outlineLevel="1">
      <c r="A961" s="528"/>
      <c r="B961" s="294"/>
      <c r="C961" s="305"/>
      <c r="D961" s="291"/>
      <c r="E961" s="291"/>
      <c r="F961" s="291"/>
      <c r="G961" s="291"/>
      <c r="H961" s="291"/>
      <c r="I961" s="291"/>
      <c r="J961" s="291"/>
      <c r="K961" s="291"/>
      <c r="L961" s="291"/>
      <c r="M961" s="291"/>
      <c r="N961" s="291"/>
      <c r="O961" s="291"/>
      <c r="P961" s="291"/>
      <c r="Q961" s="291"/>
      <c r="R961" s="291"/>
      <c r="S961" s="291"/>
      <c r="T961" s="291"/>
      <c r="U961" s="291"/>
      <c r="V961" s="291"/>
      <c r="W961" s="291"/>
      <c r="X961" s="291"/>
      <c r="Y961" s="412"/>
      <c r="Z961" s="412"/>
      <c r="AA961" s="412"/>
      <c r="AB961" s="412"/>
      <c r="AC961" s="412"/>
      <c r="AD961" s="412"/>
      <c r="AE961" s="412"/>
      <c r="AF961" s="412"/>
      <c r="AG961" s="412"/>
      <c r="AH961" s="412"/>
      <c r="AI961" s="412"/>
      <c r="AJ961" s="412"/>
      <c r="AK961" s="412"/>
      <c r="AL961" s="412"/>
      <c r="AM961" s="306"/>
    </row>
    <row r="962" spans="1:39" ht="15" hidden="1" customHeight="1" outlineLevel="1">
      <c r="A962" s="528">
        <v>4</v>
      </c>
      <c r="B962" s="516" t="s">
        <v>673</v>
      </c>
      <c r="C962" s="291" t="s">
        <v>25</v>
      </c>
      <c r="D962" s="295"/>
      <c r="E962" s="295"/>
      <c r="F962" s="295"/>
      <c r="G962" s="295"/>
      <c r="H962" s="295"/>
      <c r="I962" s="295"/>
      <c r="J962" s="295"/>
      <c r="K962" s="295"/>
      <c r="L962" s="295"/>
      <c r="M962" s="295"/>
      <c r="N962" s="291"/>
      <c r="O962" s="295"/>
      <c r="P962" s="295"/>
      <c r="Q962" s="295"/>
      <c r="R962" s="295"/>
      <c r="S962" s="295"/>
      <c r="T962" s="295"/>
      <c r="U962" s="295"/>
      <c r="V962" s="295"/>
      <c r="W962" s="295"/>
      <c r="X962" s="295"/>
      <c r="Y962" s="415"/>
      <c r="Z962" s="415"/>
      <c r="AA962" s="415"/>
      <c r="AB962" s="415"/>
      <c r="AC962" s="415"/>
      <c r="AD962" s="415"/>
      <c r="AE962" s="415"/>
      <c r="AF962" s="410"/>
      <c r="AG962" s="410"/>
      <c r="AH962" s="410"/>
      <c r="AI962" s="410"/>
      <c r="AJ962" s="410"/>
      <c r="AK962" s="410"/>
      <c r="AL962" s="410"/>
      <c r="AM962" s="296">
        <f>SUM(Y962:AL962)</f>
        <v>0</v>
      </c>
    </row>
    <row r="963" spans="1:39" ht="15" hidden="1" customHeight="1" outlineLevel="1">
      <c r="A963" s="528"/>
      <c r="B963" s="294" t="s">
        <v>346</v>
      </c>
      <c r="C963" s="291" t="s">
        <v>163</v>
      </c>
      <c r="D963" s="295"/>
      <c r="E963" s="295"/>
      <c r="F963" s="295"/>
      <c r="G963" s="295"/>
      <c r="H963" s="295"/>
      <c r="I963" s="295"/>
      <c r="J963" s="295"/>
      <c r="K963" s="295"/>
      <c r="L963" s="295"/>
      <c r="M963" s="295"/>
      <c r="N963" s="468"/>
      <c r="O963" s="295"/>
      <c r="P963" s="295"/>
      <c r="Q963" s="295"/>
      <c r="R963" s="295"/>
      <c r="S963" s="295"/>
      <c r="T963" s="295"/>
      <c r="U963" s="295"/>
      <c r="V963" s="295"/>
      <c r="W963" s="295"/>
      <c r="X963" s="295"/>
      <c r="Y963" s="411">
        <f>Y962</f>
        <v>0</v>
      </c>
      <c r="Z963" s="411">
        <f t="shared" ref="Z963" si="2445">Z962</f>
        <v>0</v>
      </c>
      <c r="AA963" s="411">
        <f t="shared" ref="AA963" si="2446">AA962</f>
        <v>0</v>
      </c>
      <c r="AB963" s="411">
        <f t="shared" ref="AB963" si="2447">AB962</f>
        <v>0</v>
      </c>
      <c r="AC963" s="411">
        <f t="shared" ref="AC963" si="2448">AC962</f>
        <v>0</v>
      </c>
      <c r="AD963" s="411">
        <f t="shared" ref="AD963" si="2449">AD962</f>
        <v>0</v>
      </c>
      <c r="AE963" s="411">
        <f t="shared" ref="AE963" si="2450">AE962</f>
        <v>0</v>
      </c>
      <c r="AF963" s="411">
        <f t="shared" ref="AF963" si="2451">AF962</f>
        <v>0</v>
      </c>
      <c r="AG963" s="411">
        <f t="shared" ref="AG963" si="2452">AG962</f>
        <v>0</v>
      </c>
      <c r="AH963" s="411">
        <f t="shared" ref="AH963" si="2453">AH962</f>
        <v>0</v>
      </c>
      <c r="AI963" s="411">
        <f t="shared" ref="AI963" si="2454">AI962</f>
        <v>0</v>
      </c>
      <c r="AJ963" s="411">
        <f t="shared" ref="AJ963" si="2455">AJ962</f>
        <v>0</v>
      </c>
      <c r="AK963" s="411">
        <f t="shared" ref="AK963" si="2456">AK962</f>
        <v>0</v>
      </c>
      <c r="AL963" s="411">
        <f t="shared" ref="AL963" si="2457">AL962</f>
        <v>0</v>
      </c>
      <c r="AM963" s="297"/>
    </row>
    <row r="964" spans="1:39" ht="15" hidden="1" customHeight="1" outlineLevel="1">
      <c r="A964" s="528"/>
      <c r="B964" s="294"/>
      <c r="C964" s="305"/>
      <c r="D964" s="304"/>
      <c r="E964" s="304"/>
      <c r="F964" s="304"/>
      <c r="G964" s="304"/>
      <c r="H964" s="304"/>
      <c r="I964" s="304"/>
      <c r="J964" s="304"/>
      <c r="K964" s="304"/>
      <c r="L964" s="304"/>
      <c r="M964" s="304"/>
      <c r="N964" s="291"/>
      <c r="O964" s="304"/>
      <c r="P964" s="304"/>
      <c r="Q964" s="304"/>
      <c r="R964" s="304"/>
      <c r="S964" s="304"/>
      <c r="T964" s="304"/>
      <c r="U964" s="304"/>
      <c r="V964" s="304"/>
      <c r="W964" s="304"/>
      <c r="X964" s="304"/>
      <c r="Y964" s="412"/>
      <c r="Z964" s="412"/>
      <c r="AA964" s="412"/>
      <c r="AB964" s="412"/>
      <c r="AC964" s="412"/>
      <c r="AD964" s="412"/>
      <c r="AE964" s="412"/>
      <c r="AF964" s="412"/>
      <c r="AG964" s="412"/>
      <c r="AH964" s="412"/>
      <c r="AI964" s="412"/>
      <c r="AJ964" s="412"/>
      <c r="AK964" s="412"/>
      <c r="AL964" s="412"/>
      <c r="AM964" s="306"/>
    </row>
    <row r="965" spans="1:39" ht="15" hidden="1" customHeight="1" outlineLevel="1">
      <c r="A965" s="528">
        <v>5</v>
      </c>
      <c r="B965" s="428" t="s">
        <v>98</v>
      </c>
      <c r="C965" s="291" t="s">
        <v>25</v>
      </c>
      <c r="D965" s="295"/>
      <c r="E965" s="295"/>
      <c r="F965" s="295"/>
      <c r="G965" s="295"/>
      <c r="H965" s="295"/>
      <c r="I965" s="295"/>
      <c r="J965" s="295"/>
      <c r="K965" s="295"/>
      <c r="L965" s="295"/>
      <c r="M965" s="295"/>
      <c r="N965" s="291"/>
      <c r="O965" s="295"/>
      <c r="P965" s="295"/>
      <c r="Q965" s="295"/>
      <c r="R965" s="295"/>
      <c r="S965" s="295"/>
      <c r="T965" s="295"/>
      <c r="U965" s="295"/>
      <c r="V965" s="295"/>
      <c r="W965" s="295"/>
      <c r="X965" s="295"/>
      <c r="Y965" s="415"/>
      <c r="Z965" s="415"/>
      <c r="AA965" s="415"/>
      <c r="AB965" s="415"/>
      <c r="AC965" s="415"/>
      <c r="AD965" s="415"/>
      <c r="AE965" s="415"/>
      <c r="AF965" s="410"/>
      <c r="AG965" s="410"/>
      <c r="AH965" s="410"/>
      <c r="AI965" s="410"/>
      <c r="AJ965" s="410"/>
      <c r="AK965" s="410"/>
      <c r="AL965" s="410"/>
      <c r="AM965" s="296">
        <f>SUM(Y965:AL965)</f>
        <v>0</v>
      </c>
    </row>
    <row r="966" spans="1:39" ht="15" hidden="1" customHeight="1" outlineLevel="1">
      <c r="A966" s="528"/>
      <c r="B966" s="294" t="s">
        <v>346</v>
      </c>
      <c r="C966" s="291" t="s">
        <v>163</v>
      </c>
      <c r="D966" s="295"/>
      <c r="E966" s="295"/>
      <c r="F966" s="295"/>
      <c r="G966" s="295"/>
      <c r="H966" s="295"/>
      <c r="I966" s="295"/>
      <c r="J966" s="295"/>
      <c r="K966" s="295"/>
      <c r="L966" s="295"/>
      <c r="M966" s="295"/>
      <c r="N966" s="468"/>
      <c r="O966" s="295"/>
      <c r="P966" s="295"/>
      <c r="Q966" s="295"/>
      <c r="R966" s="295"/>
      <c r="S966" s="295"/>
      <c r="T966" s="295"/>
      <c r="U966" s="295"/>
      <c r="V966" s="295"/>
      <c r="W966" s="295"/>
      <c r="X966" s="295"/>
      <c r="Y966" s="411">
        <f>Y965</f>
        <v>0</v>
      </c>
      <c r="Z966" s="411">
        <f t="shared" ref="Z966" si="2458">Z965</f>
        <v>0</v>
      </c>
      <c r="AA966" s="411">
        <f t="shared" ref="AA966" si="2459">AA965</f>
        <v>0</v>
      </c>
      <c r="AB966" s="411">
        <f t="shared" ref="AB966" si="2460">AB965</f>
        <v>0</v>
      </c>
      <c r="AC966" s="411">
        <f t="shared" ref="AC966" si="2461">AC965</f>
        <v>0</v>
      </c>
      <c r="AD966" s="411">
        <f t="shared" ref="AD966" si="2462">AD965</f>
        <v>0</v>
      </c>
      <c r="AE966" s="411">
        <f t="shared" ref="AE966" si="2463">AE965</f>
        <v>0</v>
      </c>
      <c r="AF966" s="411">
        <f t="shared" ref="AF966" si="2464">AF965</f>
        <v>0</v>
      </c>
      <c r="AG966" s="411">
        <f t="shared" ref="AG966" si="2465">AG965</f>
        <v>0</v>
      </c>
      <c r="AH966" s="411">
        <f t="shared" ref="AH966" si="2466">AH965</f>
        <v>0</v>
      </c>
      <c r="AI966" s="411">
        <f t="shared" ref="AI966" si="2467">AI965</f>
        <v>0</v>
      </c>
      <c r="AJ966" s="411">
        <f t="shared" ref="AJ966" si="2468">AJ965</f>
        <v>0</v>
      </c>
      <c r="AK966" s="411">
        <f t="shared" ref="AK966" si="2469">AK965</f>
        <v>0</v>
      </c>
      <c r="AL966" s="411">
        <f t="shared" ref="AL966" si="2470">AL965</f>
        <v>0</v>
      </c>
      <c r="AM966" s="297"/>
    </row>
    <row r="967" spans="1:39" ht="15" hidden="1" customHeight="1" outlineLevel="1">
      <c r="A967" s="528"/>
      <c r="B967" s="294"/>
      <c r="C967" s="291"/>
      <c r="D967" s="291"/>
      <c r="E967" s="291"/>
      <c r="F967" s="291"/>
      <c r="G967" s="291"/>
      <c r="H967" s="291"/>
      <c r="I967" s="291"/>
      <c r="J967" s="291"/>
      <c r="K967" s="291"/>
      <c r="L967" s="291"/>
      <c r="M967" s="291"/>
      <c r="N967" s="291"/>
      <c r="O967" s="291"/>
      <c r="P967" s="291"/>
      <c r="Q967" s="291"/>
      <c r="R967" s="291"/>
      <c r="S967" s="291"/>
      <c r="T967" s="291"/>
      <c r="U967" s="291"/>
      <c r="V967" s="291"/>
      <c r="W967" s="291"/>
      <c r="X967" s="291"/>
      <c r="Y967" s="422"/>
      <c r="Z967" s="423"/>
      <c r="AA967" s="423"/>
      <c r="AB967" s="423"/>
      <c r="AC967" s="423"/>
      <c r="AD967" s="423"/>
      <c r="AE967" s="423"/>
      <c r="AF967" s="423"/>
      <c r="AG967" s="423"/>
      <c r="AH967" s="423"/>
      <c r="AI967" s="423"/>
      <c r="AJ967" s="423"/>
      <c r="AK967" s="423"/>
      <c r="AL967" s="423"/>
      <c r="AM967" s="297"/>
    </row>
    <row r="968" spans="1:39" ht="15.5" hidden="1" outlineLevel="1">
      <c r="A968" s="528"/>
      <c r="B968" s="319" t="s">
        <v>497</v>
      </c>
      <c r="C968" s="289"/>
      <c r="D968" s="289"/>
      <c r="E968" s="289"/>
      <c r="F968" s="289"/>
      <c r="G968" s="289"/>
      <c r="H968" s="289"/>
      <c r="I968" s="289"/>
      <c r="J968" s="289"/>
      <c r="K968" s="289"/>
      <c r="L968" s="289"/>
      <c r="M968" s="289"/>
      <c r="N968" s="290"/>
      <c r="O968" s="289"/>
      <c r="P968" s="289"/>
      <c r="Q968" s="289"/>
      <c r="R968" s="289"/>
      <c r="S968" s="289"/>
      <c r="T968" s="289"/>
      <c r="U968" s="289"/>
      <c r="V968" s="289"/>
      <c r="W968" s="289"/>
      <c r="X968" s="289"/>
      <c r="Y968" s="414"/>
      <c r="Z968" s="414"/>
      <c r="AA968" s="414"/>
      <c r="AB968" s="414"/>
      <c r="AC968" s="414"/>
      <c r="AD968" s="414"/>
      <c r="AE968" s="414"/>
      <c r="AF968" s="414"/>
      <c r="AG968" s="414"/>
      <c r="AH968" s="414"/>
      <c r="AI968" s="414"/>
      <c r="AJ968" s="414"/>
      <c r="AK968" s="414"/>
      <c r="AL968" s="414"/>
      <c r="AM968" s="292"/>
    </row>
    <row r="969" spans="1:39" ht="15" hidden="1" customHeight="1" outlineLevel="1">
      <c r="A969" s="528">
        <v>6</v>
      </c>
      <c r="B969" s="428" t="s">
        <v>99</v>
      </c>
      <c r="C969" s="291" t="s">
        <v>25</v>
      </c>
      <c r="D969" s="295"/>
      <c r="E969" s="295"/>
      <c r="F969" s="295"/>
      <c r="G969" s="295"/>
      <c r="H969" s="295"/>
      <c r="I969" s="295"/>
      <c r="J969" s="295"/>
      <c r="K969" s="295"/>
      <c r="L969" s="295"/>
      <c r="M969" s="295"/>
      <c r="N969" s="295">
        <v>12</v>
      </c>
      <c r="O969" s="295"/>
      <c r="P969" s="295"/>
      <c r="Q969" s="295"/>
      <c r="R969" s="295"/>
      <c r="S969" s="295"/>
      <c r="T969" s="295"/>
      <c r="U969" s="295"/>
      <c r="V969" s="295"/>
      <c r="W969" s="295"/>
      <c r="X969" s="295"/>
      <c r="Y969" s="415"/>
      <c r="Z969" s="415"/>
      <c r="AA969" s="415"/>
      <c r="AB969" s="415"/>
      <c r="AC969" s="415"/>
      <c r="AD969" s="415"/>
      <c r="AE969" s="415"/>
      <c r="AF969" s="415"/>
      <c r="AG969" s="415"/>
      <c r="AH969" s="415"/>
      <c r="AI969" s="415"/>
      <c r="AJ969" s="415"/>
      <c r="AK969" s="415"/>
      <c r="AL969" s="415"/>
      <c r="AM969" s="296">
        <f>SUM(Y969:AL969)</f>
        <v>0</v>
      </c>
    </row>
    <row r="970" spans="1:39" ht="15" hidden="1" customHeight="1" outlineLevel="1">
      <c r="A970" s="528"/>
      <c r="B970" s="294" t="s">
        <v>346</v>
      </c>
      <c r="C970" s="291" t="s">
        <v>163</v>
      </c>
      <c r="D970" s="295"/>
      <c r="E970" s="295"/>
      <c r="F970" s="295"/>
      <c r="G970" s="295"/>
      <c r="H970" s="295"/>
      <c r="I970" s="295"/>
      <c r="J970" s="295"/>
      <c r="K970" s="295"/>
      <c r="L970" s="295"/>
      <c r="M970" s="295"/>
      <c r="N970" s="295">
        <f>N969</f>
        <v>12</v>
      </c>
      <c r="O970" s="295"/>
      <c r="P970" s="295"/>
      <c r="Q970" s="295"/>
      <c r="R970" s="295"/>
      <c r="S970" s="295"/>
      <c r="T970" s="295"/>
      <c r="U970" s="295"/>
      <c r="V970" s="295"/>
      <c r="W970" s="295"/>
      <c r="X970" s="295"/>
      <c r="Y970" s="411">
        <f>Y969</f>
        <v>0</v>
      </c>
      <c r="Z970" s="411">
        <f t="shared" ref="Z970" si="2471">Z969</f>
        <v>0</v>
      </c>
      <c r="AA970" s="411">
        <f t="shared" ref="AA970" si="2472">AA969</f>
        <v>0</v>
      </c>
      <c r="AB970" s="411">
        <f t="shared" ref="AB970" si="2473">AB969</f>
        <v>0</v>
      </c>
      <c r="AC970" s="411">
        <f t="shared" ref="AC970" si="2474">AC969</f>
        <v>0</v>
      </c>
      <c r="AD970" s="411">
        <f t="shared" ref="AD970" si="2475">AD969</f>
        <v>0</v>
      </c>
      <c r="AE970" s="411">
        <f t="shared" ref="AE970" si="2476">AE969</f>
        <v>0</v>
      </c>
      <c r="AF970" s="411">
        <f t="shared" ref="AF970" si="2477">AF969</f>
        <v>0</v>
      </c>
      <c r="AG970" s="411">
        <f t="shared" ref="AG970" si="2478">AG969</f>
        <v>0</v>
      </c>
      <c r="AH970" s="411">
        <f t="shared" ref="AH970" si="2479">AH969</f>
        <v>0</v>
      </c>
      <c r="AI970" s="411">
        <f t="shared" ref="AI970" si="2480">AI969</f>
        <v>0</v>
      </c>
      <c r="AJ970" s="411">
        <f t="shared" ref="AJ970" si="2481">AJ969</f>
        <v>0</v>
      </c>
      <c r="AK970" s="411">
        <f t="shared" ref="AK970" si="2482">AK969</f>
        <v>0</v>
      </c>
      <c r="AL970" s="411">
        <f t="shared" ref="AL970" si="2483">AL969</f>
        <v>0</v>
      </c>
      <c r="AM970" s="311"/>
    </row>
    <row r="971" spans="1:39" ht="15" hidden="1" customHeight="1" outlineLevel="1">
      <c r="A971" s="528"/>
      <c r="B971" s="310"/>
      <c r="C971" s="312"/>
      <c r="D971" s="291"/>
      <c r="E971" s="291"/>
      <c r="F971" s="291"/>
      <c r="G971" s="291"/>
      <c r="H971" s="291"/>
      <c r="I971" s="291"/>
      <c r="J971" s="291"/>
      <c r="K971" s="291"/>
      <c r="L971" s="291"/>
      <c r="M971" s="291"/>
      <c r="N971" s="291"/>
      <c r="O971" s="291"/>
      <c r="P971" s="291"/>
      <c r="Q971" s="291"/>
      <c r="R971" s="291"/>
      <c r="S971" s="291"/>
      <c r="T971" s="291"/>
      <c r="U971" s="291"/>
      <c r="V971" s="291"/>
      <c r="W971" s="291"/>
      <c r="X971" s="291"/>
      <c r="Y971" s="416"/>
      <c r="Z971" s="416"/>
      <c r="AA971" s="416"/>
      <c r="AB971" s="416"/>
      <c r="AC971" s="416"/>
      <c r="AD971" s="416"/>
      <c r="AE971" s="416"/>
      <c r="AF971" s="416"/>
      <c r="AG971" s="416"/>
      <c r="AH971" s="416"/>
      <c r="AI971" s="416"/>
      <c r="AJ971" s="416"/>
      <c r="AK971" s="416"/>
      <c r="AL971" s="416"/>
      <c r="AM971" s="313"/>
    </row>
    <row r="972" spans="1:39" ht="15" hidden="1" customHeight="1" outlineLevel="1">
      <c r="A972" s="528">
        <v>7</v>
      </c>
      <c r="B972" s="428" t="s">
        <v>100</v>
      </c>
      <c r="C972" s="291" t="s">
        <v>25</v>
      </c>
      <c r="D972" s="295"/>
      <c r="E972" s="295"/>
      <c r="F972" s="295"/>
      <c r="G972" s="295"/>
      <c r="H972" s="295"/>
      <c r="I972" s="295"/>
      <c r="J972" s="295"/>
      <c r="K972" s="295"/>
      <c r="L972" s="295"/>
      <c r="M972" s="295"/>
      <c r="N972" s="295">
        <v>12</v>
      </c>
      <c r="O972" s="295"/>
      <c r="P972" s="295"/>
      <c r="Q972" s="295"/>
      <c r="R972" s="295"/>
      <c r="S972" s="295"/>
      <c r="T972" s="295"/>
      <c r="U972" s="295"/>
      <c r="V972" s="295"/>
      <c r="W972" s="295"/>
      <c r="X972" s="295"/>
      <c r="Y972" s="415"/>
      <c r="Z972" s="415"/>
      <c r="AA972" s="415"/>
      <c r="AB972" s="415"/>
      <c r="AC972" s="415"/>
      <c r="AD972" s="415"/>
      <c r="AE972" s="415"/>
      <c r="AF972" s="415"/>
      <c r="AG972" s="415"/>
      <c r="AH972" s="415"/>
      <c r="AI972" s="415"/>
      <c r="AJ972" s="415"/>
      <c r="AK972" s="415"/>
      <c r="AL972" s="415"/>
      <c r="AM972" s="296">
        <f>SUM(Y972:AL972)</f>
        <v>0</v>
      </c>
    </row>
    <row r="973" spans="1:39" ht="15" hidden="1" customHeight="1" outlineLevel="1">
      <c r="A973" s="528"/>
      <c r="B973" s="294" t="s">
        <v>346</v>
      </c>
      <c r="C973" s="291" t="s">
        <v>163</v>
      </c>
      <c r="D973" s="295"/>
      <c r="E973" s="295"/>
      <c r="F973" s="295"/>
      <c r="G973" s="295"/>
      <c r="H973" s="295"/>
      <c r="I973" s="295"/>
      <c r="J973" s="295"/>
      <c r="K973" s="295"/>
      <c r="L973" s="295"/>
      <c r="M973" s="295"/>
      <c r="N973" s="295">
        <f>N972</f>
        <v>12</v>
      </c>
      <c r="O973" s="295"/>
      <c r="P973" s="295"/>
      <c r="Q973" s="295"/>
      <c r="R973" s="295"/>
      <c r="S973" s="295"/>
      <c r="T973" s="295"/>
      <c r="U973" s="295"/>
      <c r="V973" s="295"/>
      <c r="W973" s="295"/>
      <c r="X973" s="295"/>
      <c r="Y973" s="411">
        <f>Y972</f>
        <v>0</v>
      </c>
      <c r="Z973" s="411">
        <f t="shared" ref="Z973" si="2484">Z972</f>
        <v>0</v>
      </c>
      <c r="AA973" s="411">
        <f t="shared" ref="AA973" si="2485">AA972</f>
        <v>0</v>
      </c>
      <c r="AB973" s="411">
        <f t="shared" ref="AB973" si="2486">AB972</f>
        <v>0</v>
      </c>
      <c r="AC973" s="411">
        <f t="shared" ref="AC973" si="2487">AC972</f>
        <v>0</v>
      </c>
      <c r="AD973" s="411">
        <f t="shared" ref="AD973" si="2488">AD972</f>
        <v>0</v>
      </c>
      <c r="AE973" s="411">
        <f t="shared" ref="AE973" si="2489">AE972</f>
        <v>0</v>
      </c>
      <c r="AF973" s="411">
        <f t="shared" ref="AF973" si="2490">AF972</f>
        <v>0</v>
      </c>
      <c r="AG973" s="411">
        <f t="shared" ref="AG973" si="2491">AG972</f>
        <v>0</v>
      </c>
      <c r="AH973" s="411">
        <f t="shared" ref="AH973" si="2492">AH972</f>
        <v>0</v>
      </c>
      <c r="AI973" s="411">
        <f t="shared" ref="AI973" si="2493">AI972</f>
        <v>0</v>
      </c>
      <c r="AJ973" s="411">
        <f t="shared" ref="AJ973" si="2494">AJ972</f>
        <v>0</v>
      </c>
      <c r="AK973" s="411">
        <f t="shared" ref="AK973" si="2495">AK972</f>
        <v>0</v>
      </c>
      <c r="AL973" s="411">
        <f t="shared" ref="AL973" si="2496">AL972</f>
        <v>0</v>
      </c>
      <c r="AM973" s="311"/>
    </row>
    <row r="974" spans="1:39" ht="15" hidden="1" customHeight="1" outlineLevel="1">
      <c r="A974" s="528"/>
      <c r="B974" s="314"/>
      <c r="C974" s="312"/>
      <c r="D974" s="291"/>
      <c r="E974" s="291"/>
      <c r="F974" s="291"/>
      <c r="G974" s="291"/>
      <c r="H974" s="291"/>
      <c r="I974" s="291"/>
      <c r="J974" s="291"/>
      <c r="K974" s="291"/>
      <c r="L974" s="291"/>
      <c r="M974" s="291"/>
      <c r="N974" s="291"/>
      <c r="O974" s="291"/>
      <c r="P974" s="291"/>
      <c r="Q974" s="291"/>
      <c r="R974" s="291"/>
      <c r="S974" s="291"/>
      <c r="T974" s="291"/>
      <c r="U974" s="291"/>
      <c r="V974" s="291"/>
      <c r="W974" s="291"/>
      <c r="X974" s="291"/>
      <c r="Y974" s="416"/>
      <c r="Z974" s="417"/>
      <c r="AA974" s="416"/>
      <c r="AB974" s="416"/>
      <c r="AC974" s="416"/>
      <c r="AD974" s="416"/>
      <c r="AE974" s="416"/>
      <c r="AF974" s="416"/>
      <c r="AG974" s="416"/>
      <c r="AH974" s="416"/>
      <c r="AI974" s="416"/>
      <c r="AJ974" s="416"/>
      <c r="AK974" s="416"/>
      <c r="AL974" s="416"/>
      <c r="AM974" s="313"/>
    </row>
    <row r="975" spans="1:39" ht="15" hidden="1" customHeight="1" outlineLevel="1">
      <c r="A975" s="528">
        <v>8</v>
      </c>
      <c r="B975" s="428" t="s">
        <v>101</v>
      </c>
      <c r="C975" s="291" t="s">
        <v>25</v>
      </c>
      <c r="D975" s="295"/>
      <c r="E975" s="295"/>
      <c r="F975" s="295"/>
      <c r="G975" s="295"/>
      <c r="H975" s="295"/>
      <c r="I975" s="295"/>
      <c r="J975" s="295"/>
      <c r="K975" s="295"/>
      <c r="L975" s="295"/>
      <c r="M975" s="295"/>
      <c r="N975" s="295">
        <v>12</v>
      </c>
      <c r="O975" s="295"/>
      <c r="P975" s="295"/>
      <c r="Q975" s="295"/>
      <c r="R975" s="295"/>
      <c r="S975" s="295"/>
      <c r="T975" s="295"/>
      <c r="U975" s="295"/>
      <c r="V975" s="295"/>
      <c r="W975" s="295"/>
      <c r="X975" s="295"/>
      <c r="Y975" s="415"/>
      <c r="Z975" s="415"/>
      <c r="AA975" s="415"/>
      <c r="AB975" s="415"/>
      <c r="AC975" s="415"/>
      <c r="AD975" s="415"/>
      <c r="AE975" s="415"/>
      <c r="AF975" s="415"/>
      <c r="AG975" s="415"/>
      <c r="AH975" s="415"/>
      <c r="AI975" s="415"/>
      <c r="AJ975" s="415"/>
      <c r="AK975" s="415"/>
      <c r="AL975" s="415"/>
      <c r="AM975" s="296">
        <f>SUM(Y975:AL975)</f>
        <v>0</v>
      </c>
    </row>
    <row r="976" spans="1:39" ht="15" hidden="1" customHeight="1" outlineLevel="1">
      <c r="A976" s="528"/>
      <c r="B976" s="294" t="s">
        <v>346</v>
      </c>
      <c r="C976" s="291" t="s">
        <v>163</v>
      </c>
      <c r="D976" s="295"/>
      <c r="E976" s="295"/>
      <c r="F976" s="295"/>
      <c r="G976" s="295"/>
      <c r="H976" s="295"/>
      <c r="I976" s="295"/>
      <c r="J976" s="295"/>
      <c r="K976" s="295"/>
      <c r="L976" s="295"/>
      <c r="M976" s="295"/>
      <c r="N976" s="295">
        <f>N975</f>
        <v>12</v>
      </c>
      <c r="O976" s="295"/>
      <c r="P976" s="295"/>
      <c r="Q976" s="295"/>
      <c r="R976" s="295"/>
      <c r="S976" s="295"/>
      <c r="T976" s="295"/>
      <c r="U976" s="295"/>
      <c r="V976" s="295"/>
      <c r="W976" s="295"/>
      <c r="X976" s="295"/>
      <c r="Y976" s="411">
        <f>Y975</f>
        <v>0</v>
      </c>
      <c r="Z976" s="411">
        <f t="shared" ref="Z976" si="2497">Z975</f>
        <v>0</v>
      </c>
      <c r="AA976" s="411">
        <f t="shared" ref="AA976" si="2498">AA975</f>
        <v>0</v>
      </c>
      <c r="AB976" s="411">
        <f t="shared" ref="AB976" si="2499">AB975</f>
        <v>0</v>
      </c>
      <c r="AC976" s="411">
        <f t="shared" ref="AC976" si="2500">AC975</f>
        <v>0</v>
      </c>
      <c r="AD976" s="411">
        <f t="shared" ref="AD976" si="2501">AD975</f>
        <v>0</v>
      </c>
      <c r="AE976" s="411">
        <f t="shared" ref="AE976" si="2502">AE975</f>
        <v>0</v>
      </c>
      <c r="AF976" s="411">
        <f t="shared" ref="AF976" si="2503">AF975</f>
        <v>0</v>
      </c>
      <c r="AG976" s="411">
        <f t="shared" ref="AG976" si="2504">AG975</f>
        <v>0</v>
      </c>
      <c r="AH976" s="411">
        <f t="shared" ref="AH976" si="2505">AH975</f>
        <v>0</v>
      </c>
      <c r="AI976" s="411">
        <f t="shared" ref="AI976" si="2506">AI975</f>
        <v>0</v>
      </c>
      <c r="AJ976" s="411">
        <f t="shared" ref="AJ976" si="2507">AJ975</f>
        <v>0</v>
      </c>
      <c r="AK976" s="411">
        <f t="shared" ref="AK976" si="2508">AK975</f>
        <v>0</v>
      </c>
      <c r="AL976" s="411">
        <f t="shared" ref="AL976" si="2509">AL975</f>
        <v>0</v>
      </c>
      <c r="AM976" s="311"/>
    </row>
    <row r="977" spans="1:39" ht="15" hidden="1" customHeight="1" outlineLevel="1">
      <c r="A977" s="528"/>
      <c r="B977" s="314"/>
      <c r="C977" s="312"/>
      <c r="D977" s="316"/>
      <c r="E977" s="316"/>
      <c r="F977" s="316"/>
      <c r="G977" s="316"/>
      <c r="H977" s="316"/>
      <c r="I977" s="316"/>
      <c r="J977" s="316"/>
      <c r="K977" s="316"/>
      <c r="L977" s="316"/>
      <c r="M977" s="316"/>
      <c r="N977" s="291"/>
      <c r="O977" s="316"/>
      <c r="P977" s="316"/>
      <c r="Q977" s="316"/>
      <c r="R977" s="316"/>
      <c r="S977" s="316"/>
      <c r="T977" s="316"/>
      <c r="U977" s="316"/>
      <c r="V977" s="316"/>
      <c r="W977" s="316"/>
      <c r="X977" s="316"/>
      <c r="Y977" s="416"/>
      <c r="Z977" s="417"/>
      <c r="AA977" s="416"/>
      <c r="AB977" s="416"/>
      <c r="AC977" s="416"/>
      <c r="AD977" s="416"/>
      <c r="AE977" s="416"/>
      <c r="AF977" s="416"/>
      <c r="AG977" s="416"/>
      <c r="AH977" s="416"/>
      <c r="AI977" s="416"/>
      <c r="AJ977" s="416"/>
      <c r="AK977" s="416"/>
      <c r="AL977" s="416"/>
      <c r="AM977" s="313"/>
    </row>
    <row r="978" spans="1:39" ht="15" hidden="1" customHeight="1" outlineLevel="1">
      <c r="A978" s="528">
        <v>9</v>
      </c>
      <c r="B978" s="428" t="s">
        <v>102</v>
      </c>
      <c r="C978" s="291" t="s">
        <v>25</v>
      </c>
      <c r="D978" s="295"/>
      <c r="E978" s="295"/>
      <c r="F978" s="295"/>
      <c r="G978" s="295"/>
      <c r="H978" s="295"/>
      <c r="I978" s="295"/>
      <c r="J978" s="295"/>
      <c r="K978" s="295"/>
      <c r="L978" s="295"/>
      <c r="M978" s="295"/>
      <c r="N978" s="295">
        <v>12</v>
      </c>
      <c r="O978" s="295"/>
      <c r="P978" s="295"/>
      <c r="Q978" s="295"/>
      <c r="R978" s="295"/>
      <c r="S978" s="295"/>
      <c r="T978" s="295"/>
      <c r="U978" s="295"/>
      <c r="V978" s="295"/>
      <c r="W978" s="295"/>
      <c r="X978" s="295"/>
      <c r="Y978" s="415"/>
      <c r="Z978" s="415"/>
      <c r="AA978" s="415"/>
      <c r="AB978" s="415"/>
      <c r="AC978" s="415"/>
      <c r="AD978" s="415"/>
      <c r="AE978" s="415"/>
      <c r="AF978" s="415"/>
      <c r="AG978" s="415"/>
      <c r="AH978" s="415"/>
      <c r="AI978" s="415"/>
      <c r="AJ978" s="415"/>
      <c r="AK978" s="415"/>
      <c r="AL978" s="415"/>
      <c r="AM978" s="296">
        <f>SUM(Y978:AL978)</f>
        <v>0</v>
      </c>
    </row>
    <row r="979" spans="1:39" ht="15" hidden="1" customHeight="1" outlineLevel="1">
      <c r="A979" s="528"/>
      <c r="B979" s="294" t="s">
        <v>346</v>
      </c>
      <c r="C979" s="291" t="s">
        <v>163</v>
      </c>
      <c r="D979" s="295"/>
      <c r="E979" s="295"/>
      <c r="F979" s="295"/>
      <c r="G979" s="295"/>
      <c r="H979" s="295"/>
      <c r="I979" s="295"/>
      <c r="J979" s="295"/>
      <c r="K979" s="295"/>
      <c r="L979" s="295"/>
      <c r="M979" s="295"/>
      <c r="N979" s="295">
        <f>N978</f>
        <v>12</v>
      </c>
      <c r="O979" s="295"/>
      <c r="P979" s="295"/>
      <c r="Q979" s="295"/>
      <c r="R979" s="295"/>
      <c r="S979" s="295"/>
      <c r="T979" s="295"/>
      <c r="U979" s="295"/>
      <c r="V979" s="295"/>
      <c r="W979" s="295"/>
      <c r="X979" s="295"/>
      <c r="Y979" s="411">
        <f>Y978</f>
        <v>0</v>
      </c>
      <c r="Z979" s="411">
        <f t="shared" ref="Z979" si="2510">Z978</f>
        <v>0</v>
      </c>
      <c r="AA979" s="411">
        <f t="shared" ref="AA979" si="2511">AA978</f>
        <v>0</v>
      </c>
      <c r="AB979" s="411">
        <f t="shared" ref="AB979" si="2512">AB978</f>
        <v>0</v>
      </c>
      <c r="AC979" s="411">
        <f t="shared" ref="AC979" si="2513">AC978</f>
        <v>0</v>
      </c>
      <c r="AD979" s="411">
        <f t="shared" ref="AD979" si="2514">AD978</f>
        <v>0</v>
      </c>
      <c r="AE979" s="411">
        <f t="shared" ref="AE979" si="2515">AE978</f>
        <v>0</v>
      </c>
      <c r="AF979" s="411">
        <f t="shared" ref="AF979" si="2516">AF978</f>
        <v>0</v>
      </c>
      <c r="AG979" s="411">
        <f t="shared" ref="AG979" si="2517">AG978</f>
        <v>0</v>
      </c>
      <c r="AH979" s="411">
        <f t="shared" ref="AH979" si="2518">AH978</f>
        <v>0</v>
      </c>
      <c r="AI979" s="411">
        <f t="shared" ref="AI979" si="2519">AI978</f>
        <v>0</v>
      </c>
      <c r="AJ979" s="411">
        <f t="shared" ref="AJ979" si="2520">AJ978</f>
        <v>0</v>
      </c>
      <c r="AK979" s="411">
        <f t="shared" ref="AK979" si="2521">AK978</f>
        <v>0</v>
      </c>
      <c r="AL979" s="411">
        <f t="shared" ref="AL979" si="2522">AL978</f>
        <v>0</v>
      </c>
      <c r="AM979" s="311"/>
    </row>
    <row r="980" spans="1:39" ht="15" hidden="1" customHeight="1" outlineLevel="1">
      <c r="A980" s="528"/>
      <c r="B980" s="314"/>
      <c r="C980" s="312"/>
      <c r="D980" s="316"/>
      <c r="E980" s="316"/>
      <c r="F980" s="316"/>
      <c r="G980" s="316"/>
      <c r="H980" s="316"/>
      <c r="I980" s="316"/>
      <c r="J980" s="316"/>
      <c r="K980" s="316"/>
      <c r="L980" s="316"/>
      <c r="M980" s="316"/>
      <c r="N980" s="291"/>
      <c r="O980" s="316"/>
      <c r="P980" s="316"/>
      <c r="Q980" s="316"/>
      <c r="R980" s="316"/>
      <c r="S980" s="316"/>
      <c r="T980" s="316"/>
      <c r="U980" s="316"/>
      <c r="V980" s="316"/>
      <c r="W980" s="316"/>
      <c r="X980" s="316"/>
      <c r="Y980" s="416"/>
      <c r="Z980" s="416"/>
      <c r="AA980" s="416"/>
      <c r="AB980" s="416"/>
      <c r="AC980" s="416"/>
      <c r="AD980" s="416"/>
      <c r="AE980" s="416"/>
      <c r="AF980" s="416"/>
      <c r="AG980" s="416"/>
      <c r="AH980" s="416"/>
      <c r="AI980" s="416"/>
      <c r="AJ980" s="416"/>
      <c r="AK980" s="416"/>
      <c r="AL980" s="416"/>
      <c r="AM980" s="313"/>
    </row>
    <row r="981" spans="1:39" ht="15" hidden="1" customHeight="1" outlineLevel="1">
      <c r="A981" s="528">
        <v>10</v>
      </c>
      <c r="B981" s="428" t="s">
        <v>103</v>
      </c>
      <c r="C981" s="291" t="s">
        <v>25</v>
      </c>
      <c r="D981" s="295"/>
      <c r="E981" s="295"/>
      <c r="F981" s="295"/>
      <c r="G981" s="295"/>
      <c r="H981" s="295"/>
      <c r="I981" s="295"/>
      <c r="J981" s="295"/>
      <c r="K981" s="295"/>
      <c r="L981" s="295"/>
      <c r="M981" s="295"/>
      <c r="N981" s="295">
        <v>3</v>
      </c>
      <c r="O981" s="295"/>
      <c r="P981" s="295"/>
      <c r="Q981" s="295"/>
      <c r="R981" s="295"/>
      <c r="S981" s="295"/>
      <c r="T981" s="295"/>
      <c r="U981" s="295"/>
      <c r="V981" s="295"/>
      <c r="W981" s="295"/>
      <c r="X981" s="295"/>
      <c r="Y981" s="415"/>
      <c r="Z981" s="415"/>
      <c r="AA981" s="415"/>
      <c r="AB981" s="415"/>
      <c r="AC981" s="415"/>
      <c r="AD981" s="415"/>
      <c r="AE981" s="415"/>
      <c r="AF981" s="415"/>
      <c r="AG981" s="415"/>
      <c r="AH981" s="415"/>
      <c r="AI981" s="415"/>
      <c r="AJ981" s="415"/>
      <c r="AK981" s="415"/>
      <c r="AL981" s="415"/>
      <c r="AM981" s="296">
        <f>SUM(Y981:AL981)</f>
        <v>0</v>
      </c>
    </row>
    <row r="982" spans="1:39" ht="15" hidden="1" customHeight="1" outlineLevel="1">
      <c r="A982" s="528"/>
      <c r="B982" s="294" t="s">
        <v>346</v>
      </c>
      <c r="C982" s="291" t="s">
        <v>163</v>
      </c>
      <c r="D982" s="295"/>
      <c r="E982" s="295"/>
      <c r="F982" s="295"/>
      <c r="G982" s="295"/>
      <c r="H982" s="295"/>
      <c r="I982" s="295"/>
      <c r="J982" s="295"/>
      <c r="K982" s="295"/>
      <c r="L982" s="295"/>
      <c r="M982" s="295"/>
      <c r="N982" s="295">
        <f>N981</f>
        <v>3</v>
      </c>
      <c r="O982" s="295"/>
      <c r="P982" s="295"/>
      <c r="Q982" s="295"/>
      <c r="R982" s="295"/>
      <c r="S982" s="295"/>
      <c r="T982" s="295"/>
      <c r="U982" s="295"/>
      <c r="V982" s="295"/>
      <c r="W982" s="295"/>
      <c r="X982" s="295"/>
      <c r="Y982" s="411">
        <f>Y981</f>
        <v>0</v>
      </c>
      <c r="Z982" s="411">
        <f t="shared" ref="Z982" si="2523">Z981</f>
        <v>0</v>
      </c>
      <c r="AA982" s="411">
        <f t="shared" ref="AA982" si="2524">AA981</f>
        <v>0</v>
      </c>
      <c r="AB982" s="411">
        <f t="shared" ref="AB982" si="2525">AB981</f>
        <v>0</v>
      </c>
      <c r="AC982" s="411">
        <f t="shared" ref="AC982" si="2526">AC981</f>
        <v>0</v>
      </c>
      <c r="AD982" s="411">
        <f t="shared" ref="AD982" si="2527">AD981</f>
        <v>0</v>
      </c>
      <c r="AE982" s="411">
        <f t="shared" ref="AE982" si="2528">AE981</f>
        <v>0</v>
      </c>
      <c r="AF982" s="411">
        <f t="shared" ref="AF982" si="2529">AF981</f>
        <v>0</v>
      </c>
      <c r="AG982" s="411">
        <f t="shared" ref="AG982" si="2530">AG981</f>
        <v>0</v>
      </c>
      <c r="AH982" s="411">
        <f t="shared" ref="AH982" si="2531">AH981</f>
        <v>0</v>
      </c>
      <c r="AI982" s="411">
        <f t="shared" ref="AI982" si="2532">AI981</f>
        <v>0</v>
      </c>
      <c r="AJ982" s="411">
        <f t="shared" ref="AJ982" si="2533">AJ981</f>
        <v>0</v>
      </c>
      <c r="AK982" s="411">
        <f t="shared" ref="AK982" si="2534">AK981</f>
        <v>0</v>
      </c>
      <c r="AL982" s="411">
        <f t="shared" ref="AL982" si="2535">AL981</f>
        <v>0</v>
      </c>
      <c r="AM982" s="311"/>
    </row>
    <row r="983" spans="1:39" ht="15" hidden="1" customHeight="1" outlineLevel="1">
      <c r="A983" s="528"/>
      <c r="B983" s="314"/>
      <c r="C983" s="312"/>
      <c r="D983" s="316"/>
      <c r="E983" s="316"/>
      <c r="F983" s="316"/>
      <c r="G983" s="316"/>
      <c r="H983" s="316"/>
      <c r="I983" s="316"/>
      <c r="J983" s="316"/>
      <c r="K983" s="316"/>
      <c r="L983" s="316"/>
      <c r="M983" s="316"/>
      <c r="N983" s="291"/>
      <c r="O983" s="316"/>
      <c r="P983" s="316"/>
      <c r="Q983" s="316"/>
      <c r="R983" s="316"/>
      <c r="S983" s="316"/>
      <c r="T983" s="316"/>
      <c r="U983" s="316"/>
      <c r="V983" s="316"/>
      <c r="W983" s="316"/>
      <c r="X983" s="316"/>
      <c r="Y983" s="416"/>
      <c r="Z983" s="417"/>
      <c r="AA983" s="416"/>
      <c r="AB983" s="416"/>
      <c r="AC983" s="416"/>
      <c r="AD983" s="416"/>
      <c r="AE983" s="416"/>
      <c r="AF983" s="416"/>
      <c r="AG983" s="416"/>
      <c r="AH983" s="416"/>
      <c r="AI983" s="416"/>
      <c r="AJ983" s="416"/>
      <c r="AK983" s="416"/>
      <c r="AL983" s="416"/>
      <c r="AM983" s="313"/>
    </row>
    <row r="984" spans="1:39" ht="15" hidden="1" customHeight="1" outlineLevel="1">
      <c r="A984" s="528"/>
      <c r="B984" s="288" t="s">
        <v>10</v>
      </c>
      <c r="C984" s="289"/>
      <c r="D984" s="289"/>
      <c r="E984" s="289"/>
      <c r="F984" s="289"/>
      <c r="G984" s="289"/>
      <c r="H984" s="289"/>
      <c r="I984" s="289"/>
      <c r="J984" s="289"/>
      <c r="K984" s="289"/>
      <c r="L984" s="289"/>
      <c r="M984" s="289"/>
      <c r="N984" s="290"/>
      <c r="O984" s="289"/>
      <c r="P984" s="289"/>
      <c r="Q984" s="289"/>
      <c r="R984" s="289"/>
      <c r="S984" s="289"/>
      <c r="T984" s="289"/>
      <c r="U984" s="289"/>
      <c r="V984" s="289"/>
      <c r="W984" s="289"/>
      <c r="X984" s="289"/>
      <c r="Y984" s="414"/>
      <c r="Z984" s="414"/>
      <c r="AA984" s="414"/>
      <c r="AB984" s="414"/>
      <c r="AC984" s="414"/>
      <c r="AD984" s="414"/>
      <c r="AE984" s="414"/>
      <c r="AF984" s="414"/>
      <c r="AG984" s="414"/>
      <c r="AH984" s="414"/>
      <c r="AI984" s="414"/>
      <c r="AJ984" s="414"/>
      <c r="AK984" s="414"/>
      <c r="AL984" s="414"/>
      <c r="AM984" s="292"/>
    </row>
    <row r="985" spans="1:39" ht="15" hidden="1" customHeight="1" outlineLevel="1">
      <c r="A985" s="528">
        <v>11</v>
      </c>
      <c r="B985" s="428" t="s">
        <v>104</v>
      </c>
      <c r="C985" s="291" t="s">
        <v>25</v>
      </c>
      <c r="D985" s="295"/>
      <c r="E985" s="295"/>
      <c r="F985" s="295"/>
      <c r="G985" s="295"/>
      <c r="H985" s="295"/>
      <c r="I985" s="295"/>
      <c r="J985" s="295"/>
      <c r="K985" s="295"/>
      <c r="L985" s="295"/>
      <c r="M985" s="295"/>
      <c r="N985" s="295">
        <v>12</v>
      </c>
      <c r="O985" s="295"/>
      <c r="P985" s="295"/>
      <c r="Q985" s="295"/>
      <c r="R985" s="295"/>
      <c r="S985" s="295"/>
      <c r="T985" s="295"/>
      <c r="U985" s="295"/>
      <c r="V985" s="295"/>
      <c r="W985" s="295"/>
      <c r="X985" s="295"/>
      <c r="Y985" s="426"/>
      <c r="Z985" s="415"/>
      <c r="AA985" s="415"/>
      <c r="AB985" s="415"/>
      <c r="AC985" s="415"/>
      <c r="AD985" s="415"/>
      <c r="AE985" s="415"/>
      <c r="AF985" s="415"/>
      <c r="AG985" s="415"/>
      <c r="AH985" s="415"/>
      <c r="AI985" s="415"/>
      <c r="AJ985" s="415"/>
      <c r="AK985" s="415"/>
      <c r="AL985" s="415"/>
      <c r="AM985" s="296">
        <f>SUM(Y985:AL985)</f>
        <v>0</v>
      </c>
    </row>
    <row r="986" spans="1:39" ht="15" hidden="1" customHeight="1" outlineLevel="1">
      <c r="A986" s="528"/>
      <c r="B986" s="294" t="s">
        <v>346</v>
      </c>
      <c r="C986" s="291" t="s">
        <v>163</v>
      </c>
      <c r="D986" s="295"/>
      <c r="E986" s="295"/>
      <c r="F986" s="295"/>
      <c r="G986" s="295"/>
      <c r="H986" s="295"/>
      <c r="I986" s="295"/>
      <c r="J986" s="295"/>
      <c r="K986" s="295"/>
      <c r="L986" s="295"/>
      <c r="M986" s="295"/>
      <c r="N986" s="295">
        <f>N985</f>
        <v>12</v>
      </c>
      <c r="O986" s="295"/>
      <c r="P986" s="295"/>
      <c r="Q986" s="295"/>
      <c r="R986" s="295"/>
      <c r="S986" s="295"/>
      <c r="T986" s="295"/>
      <c r="U986" s="295"/>
      <c r="V986" s="295"/>
      <c r="W986" s="295"/>
      <c r="X986" s="295"/>
      <c r="Y986" s="411">
        <f>Y985</f>
        <v>0</v>
      </c>
      <c r="Z986" s="411">
        <f t="shared" ref="Z986" si="2536">Z985</f>
        <v>0</v>
      </c>
      <c r="AA986" s="411">
        <f t="shared" ref="AA986" si="2537">AA985</f>
        <v>0</v>
      </c>
      <c r="AB986" s="411">
        <f t="shared" ref="AB986" si="2538">AB985</f>
        <v>0</v>
      </c>
      <c r="AC986" s="411">
        <f t="shared" ref="AC986" si="2539">AC985</f>
        <v>0</v>
      </c>
      <c r="AD986" s="411">
        <f t="shared" ref="AD986" si="2540">AD985</f>
        <v>0</v>
      </c>
      <c r="AE986" s="411">
        <f t="shared" ref="AE986" si="2541">AE985</f>
        <v>0</v>
      </c>
      <c r="AF986" s="411">
        <f t="shared" ref="AF986" si="2542">AF985</f>
        <v>0</v>
      </c>
      <c r="AG986" s="411">
        <f t="shared" ref="AG986" si="2543">AG985</f>
        <v>0</v>
      </c>
      <c r="AH986" s="411">
        <f t="shared" ref="AH986" si="2544">AH985</f>
        <v>0</v>
      </c>
      <c r="AI986" s="411">
        <f t="shared" ref="AI986" si="2545">AI985</f>
        <v>0</v>
      </c>
      <c r="AJ986" s="411">
        <f t="shared" ref="AJ986" si="2546">AJ985</f>
        <v>0</v>
      </c>
      <c r="AK986" s="411">
        <f t="shared" ref="AK986" si="2547">AK985</f>
        <v>0</v>
      </c>
      <c r="AL986" s="411">
        <f t="shared" ref="AL986" si="2548">AL985</f>
        <v>0</v>
      </c>
      <c r="AM986" s="297"/>
    </row>
    <row r="987" spans="1:39" ht="15" hidden="1" customHeight="1" outlineLevel="1">
      <c r="A987" s="528"/>
      <c r="B987" s="315"/>
      <c r="C987" s="305"/>
      <c r="D987" s="291"/>
      <c r="E987" s="291"/>
      <c r="F987" s="291"/>
      <c r="G987" s="291"/>
      <c r="H987" s="291"/>
      <c r="I987" s="291"/>
      <c r="J987" s="291"/>
      <c r="K987" s="291"/>
      <c r="L987" s="291"/>
      <c r="M987" s="291"/>
      <c r="N987" s="291"/>
      <c r="O987" s="291"/>
      <c r="P987" s="291"/>
      <c r="Q987" s="291"/>
      <c r="R987" s="291"/>
      <c r="S987" s="291"/>
      <c r="T987" s="291"/>
      <c r="U987" s="291"/>
      <c r="V987" s="291"/>
      <c r="W987" s="291"/>
      <c r="X987" s="291"/>
      <c r="Y987" s="412"/>
      <c r="Z987" s="421"/>
      <c r="AA987" s="421"/>
      <c r="AB987" s="421"/>
      <c r="AC987" s="421"/>
      <c r="AD987" s="421"/>
      <c r="AE987" s="421"/>
      <c r="AF987" s="421"/>
      <c r="AG987" s="421"/>
      <c r="AH987" s="421"/>
      <c r="AI987" s="421"/>
      <c r="AJ987" s="421"/>
      <c r="AK987" s="421"/>
      <c r="AL987" s="421"/>
      <c r="AM987" s="306"/>
    </row>
    <row r="988" spans="1:39" ht="28.5" hidden="1" customHeight="1" outlineLevel="1">
      <c r="A988" s="528">
        <v>12</v>
      </c>
      <c r="B988" s="428" t="s">
        <v>105</v>
      </c>
      <c r="C988" s="291" t="s">
        <v>25</v>
      </c>
      <c r="D988" s="295"/>
      <c r="E988" s="295"/>
      <c r="F988" s="295"/>
      <c r="G988" s="295"/>
      <c r="H988" s="295"/>
      <c r="I988" s="295"/>
      <c r="J988" s="295"/>
      <c r="K988" s="295"/>
      <c r="L988" s="295"/>
      <c r="M988" s="295"/>
      <c r="N988" s="295">
        <v>12</v>
      </c>
      <c r="O988" s="295"/>
      <c r="P988" s="295"/>
      <c r="Q988" s="295"/>
      <c r="R988" s="295"/>
      <c r="S988" s="295"/>
      <c r="T988" s="295"/>
      <c r="U988" s="295"/>
      <c r="V988" s="295"/>
      <c r="W988" s="295"/>
      <c r="X988" s="295"/>
      <c r="Y988" s="410"/>
      <c r="Z988" s="415"/>
      <c r="AA988" s="415"/>
      <c r="AB988" s="415"/>
      <c r="AC988" s="415"/>
      <c r="AD988" s="415"/>
      <c r="AE988" s="415"/>
      <c r="AF988" s="415"/>
      <c r="AG988" s="415"/>
      <c r="AH988" s="415"/>
      <c r="AI988" s="415"/>
      <c r="AJ988" s="415"/>
      <c r="AK988" s="415"/>
      <c r="AL988" s="415"/>
      <c r="AM988" s="296">
        <f>SUM(Y988:AL988)</f>
        <v>0</v>
      </c>
    </row>
    <row r="989" spans="1:39" ht="15" hidden="1" customHeight="1" outlineLevel="1">
      <c r="A989" s="528"/>
      <c r="B989" s="294" t="s">
        <v>346</v>
      </c>
      <c r="C989" s="291" t="s">
        <v>163</v>
      </c>
      <c r="D989" s="295"/>
      <c r="E989" s="295"/>
      <c r="F989" s="295"/>
      <c r="G989" s="295"/>
      <c r="H989" s="295"/>
      <c r="I989" s="295"/>
      <c r="J989" s="295"/>
      <c r="K989" s="295"/>
      <c r="L989" s="295"/>
      <c r="M989" s="295"/>
      <c r="N989" s="295">
        <f>N988</f>
        <v>12</v>
      </c>
      <c r="O989" s="295"/>
      <c r="P989" s="295"/>
      <c r="Q989" s="295"/>
      <c r="R989" s="295"/>
      <c r="S989" s="295"/>
      <c r="T989" s="295"/>
      <c r="U989" s="295"/>
      <c r="V989" s="295"/>
      <c r="W989" s="295"/>
      <c r="X989" s="295"/>
      <c r="Y989" s="411">
        <f>Y988</f>
        <v>0</v>
      </c>
      <c r="Z989" s="411">
        <f t="shared" ref="Z989" si="2549">Z988</f>
        <v>0</v>
      </c>
      <c r="AA989" s="411">
        <f t="shared" ref="AA989" si="2550">AA988</f>
        <v>0</v>
      </c>
      <c r="AB989" s="411">
        <f t="shared" ref="AB989" si="2551">AB988</f>
        <v>0</v>
      </c>
      <c r="AC989" s="411">
        <f t="shared" ref="AC989" si="2552">AC988</f>
        <v>0</v>
      </c>
      <c r="AD989" s="411">
        <f t="shared" ref="AD989" si="2553">AD988</f>
        <v>0</v>
      </c>
      <c r="AE989" s="411">
        <f t="shared" ref="AE989" si="2554">AE988</f>
        <v>0</v>
      </c>
      <c r="AF989" s="411">
        <f t="shared" ref="AF989" si="2555">AF988</f>
        <v>0</v>
      </c>
      <c r="AG989" s="411">
        <f t="shared" ref="AG989" si="2556">AG988</f>
        <v>0</v>
      </c>
      <c r="AH989" s="411">
        <f t="shared" ref="AH989" si="2557">AH988</f>
        <v>0</v>
      </c>
      <c r="AI989" s="411">
        <f t="shared" ref="AI989" si="2558">AI988</f>
        <v>0</v>
      </c>
      <c r="AJ989" s="411">
        <f t="shared" ref="AJ989" si="2559">AJ988</f>
        <v>0</v>
      </c>
      <c r="AK989" s="411">
        <f t="shared" ref="AK989" si="2560">AK988</f>
        <v>0</v>
      </c>
      <c r="AL989" s="411">
        <f t="shared" ref="AL989" si="2561">AL988</f>
        <v>0</v>
      </c>
      <c r="AM989" s="297"/>
    </row>
    <row r="990" spans="1:39" ht="15" hidden="1" customHeight="1" outlineLevel="1">
      <c r="A990" s="528"/>
      <c r="B990" s="315"/>
      <c r="C990" s="305"/>
      <c r="D990" s="291"/>
      <c r="E990" s="291"/>
      <c r="F990" s="291"/>
      <c r="G990" s="291"/>
      <c r="H990" s="291"/>
      <c r="I990" s="291"/>
      <c r="J990" s="291"/>
      <c r="K990" s="291"/>
      <c r="L990" s="291"/>
      <c r="M990" s="291"/>
      <c r="N990" s="291"/>
      <c r="O990" s="291"/>
      <c r="P990" s="291"/>
      <c r="Q990" s="291"/>
      <c r="R990" s="291"/>
      <c r="S990" s="291"/>
      <c r="T990" s="291"/>
      <c r="U990" s="291"/>
      <c r="V990" s="291"/>
      <c r="W990" s="291"/>
      <c r="X990" s="291"/>
      <c r="Y990" s="422"/>
      <c r="Z990" s="422"/>
      <c r="AA990" s="412"/>
      <c r="AB990" s="412"/>
      <c r="AC990" s="412"/>
      <c r="AD990" s="412"/>
      <c r="AE990" s="412"/>
      <c r="AF990" s="412"/>
      <c r="AG990" s="412"/>
      <c r="AH990" s="412"/>
      <c r="AI990" s="412"/>
      <c r="AJ990" s="412"/>
      <c r="AK990" s="412"/>
      <c r="AL990" s="412"/>
      <c r="AM990" s="306"/>
    </row>
    <row r="991" spans="1:39" ht="15" hidden="1" customHeight="1" outlineLevel="1">
      <c r="A991" s="528">
        <v>13</v>
      </c>
      <c r="B991" s="428" t="s">
        <v>106</v>
      </c>
      <c r="C991" s="291" t="s">
        <v>25</v>
      </c>
      <c r="D991" s="295"/>
      <c r="E991" s="295"/>
      <c r="F991" s="295"/>
      <c r="G991" s="295"/>
      <c r="H991" s="295"/>
      <c r="I991" s="295"/>
      <c r="J991" s="295"/>
      <c r="K991" s="295"/>
      <c r="L991" s="295"/>
      <c r="M991" s="295"/>
      <c r="N991" s="295">
        <v>12</v>
      </c>
      <c r="O991" s="295"/>
      <c r="P991" s="295"/>
      <c r="Q991" s="295"/>
      <c r="R991" s="295"/>
      <c r="S991" s="295"/>
      <c r="T991" s="295"/>
      <c r="U991" s="295"/>
      <c r="V991" s="295"/>
      <c r="W991" s="295"/>
      <c r="X991" s="295"/>
      <c r="Y991" s="410"/>
      <c r="Z991" s="415"/>
      <c r="AA991" s="415"/>
      <c r="AB991" s="415"/>
      <c r="AC991" s="415"/>
      <c r="AD991" s="415"/>
      <c r="AE991" s="415"/>
      <c r="AF991" s="415"/>
      <c r="AG991" s="415"/>
      <c r="AH991" s="415"/>
      <c r="AI991" s="415"/>
      <c r="AJ991" s="415"/>
      <c r="AK991" s="415"/>
      <c r="AL991" s="415"/>
      <c r="AM991" s="296">
        <f>SUM(Y991:AL991)</f>
        <v>0</v>
      </c>
    </row>
    <row r="992" spans="1:39" ht="15" hidden="1" customHeight="1" outlineLevel="1">
      <c r="A992" s="528"/>
      <c r="B992" s="294" t="s">
        <v>346</v>
      </c>
      <c r="C992" s="291" t="s">
        <v>163</v>
      </c>
      <c r="D992" s="295"/>
      <c r="E992" s="295"/>
      <c r="F992" s="295"/>
      <c r="G992" s="295"/>
      <c r="H992" s="295"/>
      <c r="I992" s="295"/>
      <c r="J992" s="295"/>
      <c r="K992" s="295"/>
      <c r="L992" s="295"/>
      <c r="M992" s="295"/>
      <c r="N992" s="295">
        <f>N991</f>
        <v>12</v>
      </c>
      <c r="O992" s="295"/>
      <c r="P992" s="295"/>
      <c r="Q992" s="295"/>
      <c r="R992" s="295"/>
      <c r="S992" s="295"/>
      <c r="T992" s="295"/>
      <c r="U992" s="295"/>
      <c r="V992" s="295"/>
      <c r="W992" s="295"/>
      <c r="X992" s="295"/>
      <c r="Y992" s="411">
        <f>Y991</f>
        <v>0</v>
      </c>
      <c r="Z992" s="411">
        <f t="shared" ref="Z992" si="2562">Z991</f>
        <v>0</v>
      </c>
      <c r="AA992" s="411">
        <f t="shared" ref="AA992" si="2563">AA991</f>
        <v>0</v>
      </c>
      <c r="AB992" s="411">
        <f t="shared" ref="AB992" si="2564">AB991</f>
        <v>0</v>
      </c>
      <c r="AC992" s="411">
        <f t="shared" ref="AC992" si="2565">AC991</f>
        <v>0</v>
      </c>
      <c r="AD992" s="411">
        <f t="shared" ref="AD992" si="2566">AD991</f>
        <v>0</v>
      </c>
      <c r="AE992" s="411">
        <f t="shared" ref="AE992" si="2567">AE991</f>
        <v>0</v>
      </c>
      <c r="AF992" s="411">
        <f t="shared" ref="AF992" si="2568">AF991</f>
        <v>0</v>
      </c>
      <c r="AG992" s="411">
        <f t="shared" ref="AG992" si="2569">AG991</f>
        <v>0</v>
      </c>
      <c r="AH992" s="411">
        <f t="shared" ref="AH992" si="2570">AH991</f>
        <v>0</v>
      </c>
      <c r="AI992" s="411">
        <f t="shared" ref="AI992" si="2571">AI991</f>
        <v>0</v>
      </c>
      <c r="AJ992" s="411">
        <f t="shared" ref="AJ992" si="2572">AJ991</f>
        <v>0</v>
      </c>
      <c r="AK992" s="411">
        <f t="shared" ref="AK992" si="2573">AK991</f>
        <v>0</v>
      </c>
      <c r="AL992" s="411">
        <f t="shared" ref="AL992" si="2574">AL991</f>
        <v>0</v>
      </c>
      <c r="AM992" s="306"/>
    </row>
    <row r="993" spans="1:40" ht="15" hidden="1" customHeight="1" outlineLevel="1">
      <c r="A993" s="528"/>
      <c r="B993" s="315"/>
      <c r="C993" s="305"/>
      <c r="D993" s="291"/>
      <c r="E993" s="291"/>
      <c r="F993" s="291"/>
      <c r="G993" s="291"/>
      <c r="H993" s="291"/>
      <c r="I993" s="291"/>
      <c r="J993" s="291"/>
      <c r="K993" s="291"/>
      <c r="L993" s="291"/>
      <c r="M993" s="291"/>
      <c r="N993" s="291"/>
      <c r="O993" s="291"/>
      <c r="P993" s="291"/>
      <c r="Q993" s="291"/>
      <c r="R993" s="291"/>
      <c r="S993" s="291"/>
      <c r="T993" s="291"/>
      <c r="U993" s="291"/>
      <c r="V993" s="291"/>
      <c r="W993" s="291"/>
      <c r="X993" s="291"/>
      <c r="Y993" s="412"/>
      <c r="Z993" s="412"/>
      <c r="AA993" s="412"/>
      <c r="AB993" s="412"/>
      <c r="AC993" s="412"/>
      <c r="AD993" s="412"/>
      <c r="AE993" s="412"/>
      <c r="AF993" s="412"/>
      <c r="AG993" s="412"/>
      <c r="AH993" s="412"/>
      <c r="AI993" s="412"/>
      <c r="AJ993" s="412"/>
      <c r="AK993" s="412"/>
      <c r="AL993" s="412"/>
      <c r="AM993" s="306"/>
    </row>
    <row r="994" spans="1:40" ht="15" hidden="1" customHeight="1" outlineLevel="1">
      <c r="A994" s="528"/>
      <c r="B994" s="288" t="s">
        <v>107</v>
      </c>
      <c r="C994" s="289"/>
      <c r="D994" s="290"/>
      <c r="E994" s="290"/>
      <c r="F994" s="290"/>
      <c r="G994" s="290"/>
      <c r="H994" s="290"/>
      <c r="I994" s="290"/>
      <c r="J994" s="290"/>
      <c r="K994" s="290"/>
      <c r="L994" s="290"/>
      <c r="M994" s="290"/>
      <c r="N994" s="290"/>
      <c r="O994" s="290"/>
      <c r="P994" s="289"/>
      <c r="Q994" s="289"/>
      <c r="R994" s="289"/>
      <c r="S994" s="289"/>
      <c r="T994" s="289"/>
      <c r="U994" s="289"/>
      <c r="V994" s="289"/>
      <c r="W994" s="289"/>
      <c r="X994" s="289"/>
      <c r="Y994" s="414"/>
      <c r="Z994" s="414"/>
      <c r="AA994" s="414"/>
      <c r="AB994" s="414"/>
      <c r="AC994" s="414"/>
      <c r="AD994" s="414"/>
      <c r="AE994" s="414"/>
      <c r="AF994" s="414"/>
      <c r="AG994" s="414"/>
      <c r="AH994" s="414"/>
      <c r="AI994" s="414"/>
      <c r="AJ994" s="414"/>
      <c r="AK994" s="414"/>
      <c r="AL994" s="414"/>
      <c r="AM994" s="292"/>
    </row>
    <row r="995" spans="1:40" ht="15" hidden="1" customHeight="1" outlineLevel="1">
      <c r="A995" s="528">
        <v>14</v>
      </c>
      <c r="B995" s="315" t="s">
        <v>108</v>
      </c>
      <c r="C995" s="291" t="s">
        <v>25</v>
      </c>
      <c r="D995" s="295"/>
      <c r="E995" s="295"/>
      <c r="F995" s="295"/>
      <c r="G995" s="295"/>
      <c r="H995" s="295"/>
      <c r="I995" s="295"/>
      <c r="J995" s="295"/>
      <c r="K995" s="295"/>
      <c r="L995" s="295"/>
      <c r="M995" s="295"/>
      <c r="N995" s="295">
        <v>12</v>
      </c>
      <c r="O995" s="295"/>
      <c r="P995" s="295"/>
      <c r="Q995" s="295"/>
      <c r="R995" s="295"/>
      <c r="S995" s="295"/>
      <c r="T995" s="295"/>
      <c r="U995" s="295"/>
      <c r="V995" s="295"/>
      <c r="W995" s="295"/>
      <c r="X995" s="295"/>
      <c r="Y995" s="410"/>
      <c r="Z995" s="410"/>
      <c r="AA995" s="410"/>
      <c r="AB995" s="410"/>
      <c r="AC995" s="410"/>
      <c r="AD995" s="410"/>
      <c r="AE995" s="410"/>
      <c r="AF995" s="410"/>
      <c r="AG995" s="410"/>
      <c r="AH995" s="410"/>
      <c r="AI995" s="410"/>
      <c r="AJ995" s="410"/>
      <c r="AK995" s="410"/>
      <c r="AL995" s="410"/>
      <c r="AM995" s="296">
        <f>SUM(Y995:AL995)</f>
        <v>0</v>
      </c>
    </row>
    <row r="996" spans="1:40" ht="15" hidden="1" customHeight="1" outlineLevel="1">
      <c r="A996" s="528"/>
      <c r="B996" s="294" t="s">
        <v>346</v>
      </c>
      <c r="C996" s="291" t="s">
        <v>163</v>
      </c>
      <c r="D996" s="295"/>
      <c r="E996" s="295"/>
      <c r="F996" s="295"/>
      <c r="G996" s="295"/>
      <c r="H996" s="295"/>
      <c r="I996" s="295"/>
      <c r="J996" s="295"/>
      <c r="K996" s="295"/>
      <c r="L996" s="295"/>
      <c r="M996" s="295"/>
      <c r="N996" s="295">
        <f>N995</f>
        <v>12</v>
      </c>
      <c r="O996" s="295"/>
      <c r="P996" s="295"/>
      <c r="Q996" s="295"/>
      <c r="R996" s="295"/>
      <c r="S996" s="295"/>
      <c r="T996" s="295"/>
      <c r="U996" s="295"/>
      <c r="V996" s="295"/>
      <c r="W996" s="295"/>
      <c r="X996" s="295"/>
      <c r="Y996" s="411">
        <f>Y995</f>
        <v>0</v>
      </c>
      <c r="Z996" s="411">
        <f t="shared" ref="Z996" si="2575">Z995</f>
        <v>0</v>
      </c>
      <c r="AA996" s="411">
        <f t="shared" ref="AA996" si="2576">AA995</f>
        <v>0</v>
      </c>
      <c r="AB996" s="411">
        <f t="shared" ref="AB996" si="2577">AB995</f>
        <v>0</v>
      </c>
      <c r="AC996" s="411">
        <f t="shared" ref="AC996" si="2578">AC995</f>
        <v>0</v>
      </c>
      <c r="AD996" s="411">
        <f t="shared" ref="AD996" si="2579">AD995</f>
        <v>0</v>
      </c>
      <c r="AE996" s="411">
        <f t="shared" ref="AE996" si="2580">AE995</f>
        <v>0</v>
      </c>
      <c r="AF996" s="411">
        <f t="shared" ref="AF996" si="2581">AF995</f>
        <v>0</v>
      </c>
      <c r="AG996" s="411">
        <f t="shared" ref="AG996" si="2582">AG995</f>
        <v>0</v>
      </c>
      <c r="AH996" s="411">
        <f t="shared" ref="AH996" si="2583">AH995</f>
        <v>0</v>
      </c>
      <c r="AI996" s="411">
        <f t="shared" ref="AI996" si="2584">AI995</f>
        <v>0</v>
      </c>
      <c r="AJ996" s="411">
        <f t="shared" ref="AJ996" si="2585">AJ995</f>
        <v>0</v>
      </c>
      <c r="AK996" s="411">
        <f t="shared" ref="AK996" si="2586">AK995</f>
        <v>0</v>
      </c>
      <c r="AL996" s="411">
        <f t="shared" ref="AL996" si="2587">AL995</f>
        <v>0</v>
      </c>
      <c r="AM996" s="297"/>
    </row>
    <row r="997" spans="1:40" ht="15" hidden="1" customHeight="1" outlineLevel="1">
      <c r="A997" s="528"/>
      <c r="B997" s="315"/>
      <c r="C997" s="305"/>
      <c r="D997" s="291"/>
      <c r="E997" s="291"/>
      <c r="F997" s="291"/>
      <c r="G997" s="291"/>
      <c r="H997" s="291"/>
      <c r="I997" s="291"/>
      <c r="J997" s="291"/>
      <c r="K997" s="291"/>
      <c r="L997" s="291"/>
      <c r="M997" s="291"/>
      <c r="N997" s="468"/>
      <c r="O997" s="291"/>
      <c r="P997" s="291"/>
      <c r="Q997" s="291"/>
      <c r="R997" s="291"/>
      <c r="S997" s="291"/>
      <c r="T997" s="291"/>
      <c r="U997" s="291"/>
      <c r="V997" s="291"/>
      <c r="W997" s="291"/>
      <c r="X997" s="291"/>
      <c r="Y997" s="412"/>
      <c r="Z997" s="412"/>
      <c r="AA997" s="412"/>
      <c r="AB997" s="412"/>
      <c r="AC997" s="412"/>
      <c r="AD997" s="412"/>
      <c r="AE997" s="412"/>
      <c r="AF997" s="412"/>
      <c r="AG997" s="412"/>
      <c r="AH997" s="412"/>
      <c r="AI997" s="412"/>
      <c r="AJ997" s="412"/>
      <c r="AK997" s="412"/>
      <c r="AL997" s="412"/>
      <c r="AM997" s="301"/>
      <c r="AN997" s="626"/>
    </row>
    <row r="998" spans="1:40" s="309" customFormat="1" ht="15.5" hidden="1" outlineLevel="1">
      <c r="A998" s="528"/>
      <c r="B998" s="288" t="s">
        <v>489</v>
      </c>
      <c r="C998" s="291"/>
      <c r="D998" s="291"/>
      <c r="E998" s="291"/>
      <c r="F998" s="291"/>
      <c r="G998" s="291"/>
      <c r="H998" s="291"/>
      <c r="I998" s="291"/>
      <c r="J998" s="291"/>
      <c r="K998" s="291"/>
      <c r="L998" s="291"/>
      <c r="M998" s="291"/>
      <c r="N998" s="291"/>
      <c r="O998" s="291"/>
      <c r="P998" s="291"/>
      <c r="Q998" s="291"/>
      <c r="R998" s="291"/>
      <c r="S998" s="291"/>
      <c r="T998" s="291"/>
      <c r="U998" s="291"/>
      <c r="V998" s="291"/>
      <c r="W998" s="291"/>
      <c r="X998" s="291"/>
      <c r="Y998" s="412"/>
      <c r="Z998" s="412"/>
      <c r="AA998" s="412"/>
      <c r="AB998" s="412"/>
      <c r="AC998" s="412"/>
      <c r="AD998" s="412"/>
      <c r="AE998" s="416"/>
      <c r="AF998" s="416"/>
      <c r="AG998" s="416"/>
      <c r="AH998" s="416"/>
      <c r="AI998" s="416"/>
      <c r="AJ998" s="416"/>
      <c r="AK998" s="416"/>
      <c r="AL998" s="416"/>
      <c r="AM998" s="513"/>
      <c r="AN998" s="627"/>
    </row>
    <row r="999" spans="1:40" ht="15.5" hidden="1" outlineLevel="1">
      <c r="A999" s="528">
        <v>15</v>
      </c>
      <c r="B999" s="294" t="s">
        <v>494</v>
      </c>
      <c r="C999" s="291" t="s">
        <v>25</v>
      </c>
      <c r="D999" s="295"/>
      <c r="E999" s="295"/>
      <c r="F999" s="295"/>
      <c r="G999" s="295"/>
      <c r="H999" s="295"/>
      <c r="I999" s="295"/>
      <c r="J999" s="295"/>
      <c r="K999" s="295"/>
      <c r="L999" s="295"/>
      <c r="M999" s="295"/>
      <c r="N999" s="295">
        <v>0</v>
      </c>
      <c r="O999" s="295"/>
      <c r="P999" s="295"/>
      <c r="Q999" s="295"/>
      <c r="R999" s="295"/>
      <c r="S999" s="295"/>
      <c r="T999" s="295"/>
      <c r="U999" s="295"/>
      <c r="V999" s="295"/>
      <c r="W999" s="295"/>
      <c r="X999" s="295"/>
      <c r="Y999" s="410"/>
      <c r="Z999" s="410"/>
      <c r="AA999" s="410"/>
      <c r="AB999" s="410"/>
      <c r="AC999" s="410"/>
      <c r="AD999" s="410"/>
      <c r="AE999" s="410"/>
      <c r="AF999" s="410"/>
      <c r="AG999" s="410"/>
      <c r="AH999" s="410"/>
      <c r="AI999" s="410"/>
      <c r="AJ999" s="410"/>
      <c r="AK999" s="410"/>
      <c r="AL999" s="410"/>
      <c r="AM999" s="628">
        <f>SUM(Y999:AL999)</f>
        <v>0</v>
      </c>
      <c r="AN999" s="626"/>
    </row>
    <row r="1000" spans="1:40" ht="15.5" hidden="1" outlineLevel="1">
      <c r="A1000" s="528"/>
      <c r="B1000" s="294" t="s">
        <v>342</v>
      </c>
      <c r="C1000" s="291" t="s">
        <v>163</v>
      </c>
      <c r="D1000" s="295"/>
      <c r="E1000" s="295"/>
      <c r="F1000" s="295"/>
      <c r="G1000" s="295"/>
      <c r="H1000" s="295"/>
      <c r="I1000" s="295"/>
      <c r="J1000" s="295"/>
      <c r="K1000" s="295"/>
      <c r="L1000" s="295"/>
      <c r="M1000" s="295"/>
      <c r="N1000" s="295">
        <f>N999</f>
        <v>0</v>
      </c>
      <c r="O1000" s="295"/>
      <c r="P1000" s="295"/>
      <c r="Q1000" s="295"/>
      <c r="R1000" s="295"/>
      <c r="S1000" s="295"/>
      <c r="T1000" s="295"/>
      <c r="U1000" s="295"/>
      <c r="V1000" s="295"/>
      <c r="W1000" s="295"/>
      <c r="X1000" s="295"/>
      <c r="Y1000" s="411">
        <f>Y999</f>
        <v>0</v>
      </c>
      <c r="Z1000" s="411">
        <f>Z999</f>
        <v>0</v>
      </c>
      <c r="AA1000" s="411">
        <f t="shared" ref="AA1000:AL1000" si="2588">AA999</f>
        <v>0</v>
      </c>
      <c r="AB1000" s="411">
        <f t="shared" si="2588"/>
        <v>0</v>
      </c>
      <c r="AC1000" s="411">
        <f t="shared" si="2588"/>
        <v>0</v>
      </c>
      <c r="AD1000" s="411">
        <f>AD999</f>
        <v>0</v>
      </c>
      <c r="AE1000" s="411">
        <f t="shared" si="2588"/>
        <v>0</v>
      </c>
      <c r="AF1000" s="411">
        <f t="shared" si="2588"/>
        <v>0</v>
      </c>
      <c r="AG1000" s="411">
        <f t="shared" si="2588"/>
        <v>0</v>
      </c>
      <c r="AH1000" s="411">
        <f t="shared" si="2588"/>
        <v>0</v>
      </c>
      <c r="AI1000" s="411">
        <f t="shared" si="2588"/>
        <v>0</v>
      </c>
      <c r="AJ1000" s="411">
        <f t="shared" si="2588"/>
        <v>0</v>
      </c>
      <c r="AK1000" s="411">
        <f t="shared" si="2588"/>
        <v>0</v>
      </c>
      <c r="AL1000" s="411">
        <f t="shared" si="2588"/>
        <v>0</v>
      </c>
      <c r="AM1000" s="297"/>
    </row>
    <row r="1001" spans="1:40" ht="15.5" hidden="1" outlineLevel="1">
      <c r="A1001" s="528"/>
      <c r="B1001" s="315"/>
      <c r="C1001" s="305"/>
      <c r="D1001" s="291"/>
      <c r="E1001" s="291"/>
      <c r="F1001" s="291"/>
      <c r="G1001" s="291"/>
      <c r="H1001" s="291"/>
      <c r="I1001" s="291"/>
      <c r="J1001" s="291"/>
      <c r="K1001" s="291"/>
      <c r="L1001" s="291"/>
      <c r="M1001" s="291"/>
      <c r="N1001" s="291"/>
      <c r="O1001" s="291"/>
      <c r="P1001" s="291"/>
      <c r="Q1001" s="291"/>
      <c r="R1001" s="291"/>
      <c r="S1001" s="291"/>
      <c r="T1001" s="291"/>
      <c r="U1001" s="291"/>
      <c r="V1001" s="291"/>
      <c r="W1001" s="291"/>
      <c r="X1001" s="291"/>
      <c r="Y1001" s="412"/>
      <c r="Z1001" s="412"/>
      <c r="AA1001" s="412"/>
      <c r="AB1001" s="412"/>
      <c r="AC1001" s="412"/>
      <c r="AD1001" s="412"/>
      <c r="AE1001" s="412"/>
      <c r="AF1001" s="412"/>
      <c r="AG1001" s="412"/>
      <c r="AH1001" s="412"/>
      <c r="AI1001" s="412"/>
      <c r="AJ1001" s="412"/>
      <c r="AK1001" s="412"/>
      <c r="AL1001" s="412"/>
      <c r="AM1001" s="306"/>
    </row>
    <row r="1002" spans="1:40" s="283" customFormat="1" ht="15.5" hidden="1" outlineLevel="1">
      <c r="A1002" s="528">
        <v>16</v>
      </c>
      <c r="B1002" s="324" t="s">
        <v>490</v>
      </c>
      <c r="C1002" s="291" t="s">
        <v>25</v>
      </c>
      <c r="D1002" s="295"/>
      <c r="E1002" s="295"/>
      <c r="F1002" s="295"/>
      <c r="G1002" s="295"/>
      <c r="H1002" s="295"/>
      <c r="I1002" s="295"/>
      <c r="J1002" s="295"/>
      <c r="K1002" s="295"/>
      <c r="L1002" s="295"/>
      <c r="M1002" s="295"/>
      <c r="N1002" s="295">
        <v>0</v>
      </c>
      <c r="O1002" s="295"/>
      <c r="P1002" s="295"/>
      <c r="Q1002" s="295"/>
      <c r="R1002" s="295"/>
      <c r="S1002" s="295"/>
      <c r="T1002" s="295"/>
      <c r="U1002" s="295"/>
      <c r="V1002" s="295"/>
      <c r="W1002" s="295"/>
      <c r="X1002" s="295"/>
      <c r="Y1002" s="410"/>
      <c r="Z1002" s="410"/>
      <c r="AA1002" s="410"/>
      <c r="AB1002" s="410"/>
      <c r="AC1002" s="410"/>
      <c r="AD1002" s="410"/>
      <c r="AE1002" s="410"/>
      <c r="AF1002" s="410"/>
      <c r="AG1002" s="410"/>
      <c r="AH1002" s="410"/>
      <c r="AI1002" s="410"/>
      <c r="AJ1002" s="410"/>
      <c r="AK1002" s="410"/>
      <c r="AL1002" s="410"/>
      <c r="AM1002" s="296">
        <f>SUM(Y1002:AL1002)</f>
        <v>0</v>
      </c>
    </row>
    <row r="1003" spans="1:40" s="283" customFormat="1" ht="15.5" hidden="1" outlineLevel="1">
      <c r="A1003" s="528"/>
      <c r="B1003" s="294" t="s">
        <v>342</v>
      </c>
      <c r="C1003" s="291" t="s">
        <v>163</v>
      </c>
      <c r="D1003" s="295"/>
      <c r="E1003" s="295"/>
      <c r="F1003" s="295"/>
      <c r="G1003" s="295"/>
      <c r="H1003" s="295"/>
      <c r="I1003" s="295"/>
      <c r="J1003" s="295"/>
      <c r="K1003" s="295"/>
      <c r="L1003" s="295"/>
      <c r="M1003" s="295"/>
      <c r="N1003" s="295">
        <f>N1002</f>
        <v>0</v>
      </c>
      <c r="O1003" s="295"/>
      <c r="P1003" s="295"/>
      <c r="Q1003" s="295"/>
      <c r="R1003" s="295"/>
      <c r="S1003" s="295"/>
      <c r="T1003" s="295"/>
      <c r="U1003" s="295"/>
      <c r="V1003" s="295"/>
      <c r="W1003" s="295"/>
      <c r="X1003" s="295"/>
      <c r="Y1003" s="411">
        <f>Y1002</f>
        <v>0</v>
      </c>
      <c r="Z1003" s="411">
        <f t="shared" ref="Z1003:AK1003" si="2589">Z1002</f>
        <v>0</v>
      </c>
      <c r="AA1003" s="411">
        <f t="shared" si="2589"/>
        <v>0</v>
      </c>
      <c r="AB1003" s="411">
        <f t="shared" si="2589"/>
        <v>0</v>
      </c>
      <c r="AC1003" s="411">
        <f t="shared" si="2589"/>
        <v>0</v>
      </c>
      <c r="AD1003" s="411">
        <f t="shared" si="2589"/>
        <v>0</v>
      </c>
      <c r="AE1003" s="411">
        <f t="shared" si="2589"/>
        <v>0</v>
      </c>
      <c r="AF1003" s="411">
        <f t="shared" si="2589"/>
        <v>0</v>
      </c>
      <c r="AG1003" s="411">
        <f t="shared" si="2589"/>
        <v>0</v>
      </c>
      <c r="AH1003" s="411">
        <f t="shared" si="2589"/>
        <v>0</v>
      </c>
      <c r="AI1003" s="411">
        <f t="shared" si="2589"/>
        <v>0</v>
      </c>
      <c r="AJ1003" s="411">
        <f t="shared" si="2589"/>
        <v>0</v>
      </c>
      <c r="AK1003" s="411">
        <f t="shared" si="2589"/>
        <v>0</v>
      </c>
      <c r="AL1003" s="411">
        <f>AL1002</f>
        <v>0</v>
      </c>
      <c r="AM1003" s="297"/>
    </row>
    <row r="1004" spans="1:40" s="283" customFormat="1" ht="15.5" hidden="1" outlineLevel="1">
      <c r="A1004" s="528"/>
      <c r="B1004" s="324"/>
      <c r="C1004" s="291"/>
      <c r="D1004" s="291"/>
      <c r="E1004" s="291"/>
      <c r="F1004" s="291"/>
      <c r="G1004" s="291"/>
      <c r="H1004" s="291"/>
      <c r="I1004" s="291"/>
      <c r="J1004" s="291"/>
      <c r="K1004" s="291"/>
      <c r="L1004" s="291"/>
      <c r="M1004" s="291"/>
      <c r="N1004" s="291"/>
      <c r="O1004" s="291"/>
      <c r="P1004" s="291"/>
      <c r="Q1004" s="291"/>
      <c r="R1004" s="291"/>
      <c r="S1004" s="291"/>
      <c r="T1004" s="291"/>
      <c r="U1004" s="291"/>
      <c r="V1004" s="291"/>
      <c r="W1004" s="291"/>
      <c r="X1004" s="291"/>
      <c r="Y1004" s="412"/>
      <c r="Z1004" s="412"/>
      <c r="AA1004" s="412"/>
      <c r="AB1004" s="412"/>
      <c r="AC1004" s="412"/>
      <c r="AD1004" s="412"/>
      <c r="AE1004" s="416"/>
      <c r="AF1004" s="416"/>
      <c r="AG1004" s="416"/>
      <c r="AH1004" s="416"/>
      <c r="AI1004" s="416"/>
      <c r="AJ1004" s="416"/>
      <c r="AK1004" s="416"/>
      <c r="AL1004" s="416"/>
      <c r="AM1004" s="313"/>
    </row>
    <row r="1005" spans="1:40" ht="15.5" hidden="1" outlineLevel="1">
      <c r="A1005" s="528"/>
      <c r="B1005" s="515" t="s">
        <v>495</v>
      </c>
      <c r="C1005" s="320"/>
      <c r="D1005" s="290"/>
      <c r="E1005" s="289"/>
      <c r="F1005" s="289"/>
      <c r="G1005" s="289"/>
      <c r="H1005" s="289"/>
      <c r="I1005" s="289"/>
      <c r="J1005" s="289"/>
      <c r="K1005" s="289"/>
      <c r="L1005" s="289"/>
      <c r="M1005" s="289"/>
      <c r="N1005" s="290"/>
      <c r="O1005" s="289"/>
      <c r="P1005" s="289"/>
      <c r="Q1005" s="289"/>
      <c r="R1005" s="289"/>
      <c r="S1005" s="289"/>
      <c r="T1005" s="289"/>
      <c r="U1005" s="289"/>
      <c r="V1005" s="289"/>
      <c r="W1005" s="289"/>
      <c r="X1005" s="289"/>
      <c r="Y1005" s="414"/>
      <c r="Z1005" s="414"/>
      <c r="AA1005" s="414"/>
      <c r="AB1005" s="414"/>
      <c r="AC1005" s="414"/>
      <c r="AD1005" s="414"/>
      <c r="AE1005" s="414"/>
      <c r="AF1005" s="414"/>
      <c r="AG1005" s="414"/>
      <c r="AH1005" s="414"/>
      <c r="AI1005" s="414"/>
      <c r="AJ1005" s="414"/>
      <c r="AK1005" s="414"/>
      <c r="AL1005" s="414"/>
      <c r="AM1005" s="292"/>
    </row>
    <row r="1006" spans="1:40" ht="15.5" hidden="1" outlineLevel="1">
      <c r="A1006" s="528">
        <v>17</v>
      </c>
      <c r="B1006" s="428" t="s">
        <v>112</v>
      </c>
      <c r="C1006" s="291" t="s">
        <v>25</v>
      </c>
      <c r="D1006" s="295"/>
      <c r="E1006" s="295"/>
      <c r="F1006" s="295"/>
      <c r="G1006" s="295"/>
      <c r="H1006" s="295"/>
      <c r="I1006" s="295"/>
      <c r="J1006" s="295"/>
      <c r="K1006" s="295"/>
      <c r="L1006" s="295"/>
      <c r="M1006" s="295"/>
      <c r="N1006" s="295">
        <v>12</v>
      </c>
      <c r="O1006" s="295"/>
      <c r="P1006" s="295"/>
      <c r="Q1006" s="295"/>
      <c r="R1006" s="295"/>
      <c r="S1006" s="295"/>
      <c r="T1006" s="295"/>
      <c r="U1006" s="295"/>
      <c r="V1006" s="295"/>
      <c r="W1006" s="295"/>
      <c r="X1006" s="295"/>
      <c r="Y1006" s="426"/>
      <c r="Z1006" s="410"/>
      <c r="AA1006" s="410"/>
      <c r="AB1006" s="410"/>
      <c r="AC1006" s="410"/>
      <c r="AD1006" s="410"/>
      <c r="AE1006" s="410"/>
      <c r="AF1006" s="415"/>
      <c r="AG1006" s="415"/>
      <c r="AH1006" s="415"/>
      <c r="AI1006" s="415"/>
      <c r="AJ1006" s="415"/>
      <c r="AK1006" s="415"/>
      <c r="AL1006" s="415"/>
      <c r="AM1006" s="296">
        <f>SUM(Y1006:AL1006)</f>
        <v>0</v>
      </c>
    </row>
    <row r="1007" spans="1:40" ht="15.5" hidden="1" outlineLevel="1">
      <c r="A1007" s="528"/>
      <c r="B1007" s="294" t="s">
        <v>342</v>
      </c>
      <c r="C1007" s="291" t="s">
        <v>163</v>
      </c>
      <c r="D1007" s="295"/>
      <c r="E1007" s="295"/>
      <c r="F1007" s="295"/>
      <c r="G1007" s="295"/>
      <c r="H1007" s="295"/>
      <c r="I1007" s="295"/>
      <c r="J1007" s="295"/>
      <c r="K1007" s="295"/>
      <c r="L1007" s="295"/>
      <c r="M1007" s="295"/>
      <c r="N1007" s="295">
        <f>N1006</f>
        <v>12</v>
      </c>
      <c r="O1007" s="295"/>
      <c r="P1007" s="295"/>
      <c r="Q1007" s="295"/>
      <c r="R1007" s="295"/>
      <c r="S1007" s="295"/>
      <c r="T1007" s="295"/>
      <c r="U1007" s="295"/>
      <c r="V1007" s="295"/>
      <c r="W1007" s="295"/>
      <c r="X1007" s="295"/>
      <c r="Y1007" s="411">
        <f>Y1006</f>
        <v>0</v>
      </c>
      <c r="Z1007" s="411">
        <f t="shared" ref="Z1007:AL1007" si="2590">Z1006</f>
        <v>0</v>
      </c>
      <c r="AA1007" s="411">
        <f t="shared" si="2590"/>
        <v>0</v>
      </c>
      <c r="AB1007" s="411">
        <f t="shared" si="2590"/>
        <v>0</v>
      </c>
      <c r="AC1007" s="411">
        <f t="shared" si="2590"/>
        <v>0</v>
      </c>
      <c r="AD1007" s="411">
        <f t="shared" si="2590"/>
        <v>0</v>
      </c>
      <c r="AE1007" s="411">
        <f t="shared" si="2590"/>
        <v>0</v>
      </c>
      <c r="AF1007" s="411">
        <f t="shared" si="2590"/>
        <v>0</v>
      </c>
      <c r="AG1007" s="411">
        <f t="shared" si="2590"/>
        <v>0</v>
      </c>
      <c r="AH1007" s="411">
        <f t="shared" si="2590"/>
        <v>0</v>
      </c>
      <c r="AI1007" s="411">
        <f t="shared" si="2590"/>
        <v>0</v>
      </c>
      <c r="AJ1007" s="411">
        <f t="shared" si="2590"/>
        <v>0</v>
      </c>
      <c r="AK1007" s="411">
        <f t="shared" si="2590"/>
        <v>0</v>
      </c>
      <c r="AL1007" s="411">
        <f t="shared" si="2590"/>
        <v>0</v>
      </c>
      <c r="AM1007" s="306"/>
    </row>
    <row r="1008" spans="1:40" ht="15.5" hidden="1" outlineLevel="1">
      <c r="A1008" s="528"/>
      <c r="B1008" s="294"/>
      <c r="C1008" s="291"/>
      <c r="D1008" s="291"/>
      <c r="E1008" s="291"/>
      <c r="F1008" s="291"/>
      <c r="G1008" s="291"/>
      <c r="H1008" s="291"/>
      <c r="I1008" s="291"/>
      <c r="J1008" s="291"/>
      <c r="K1008" s="291"/>
      <c r="L1008" s="291"/>
      <c r="M1008" s="291"/>
      <c r="N1008" s="291"/>
      <c r="O1008" s="291"/>
      <c r="P1008" s="291"/>
      <c r="Q1008" s="291"/>
      <c r="R1008" s="291"/>
      <c r="S1008" s="291"/>
      <c r="T1008" s="291"/>
      <c r="U1008" s="291"/>
      <c r="V1008" s="291"/>
      <c r="W1008" s="291"/>
      <c r="X1008" s="291"/>
      <c r="Y1008" s="422"/>
      <c r="Z1008" s="425"/>
      <c r="AA1008" s="425"/>
      <c r="AB1008" s="425"/>
      <c r="AC1008" s="425"/>
      <c r="AD1008" s="425"/>
      <c r="AE1008" s="425"/>
      <c r="AF1008" s="425"/>
      <c r="AG1008" s="425"/>
      <c r="AH1008" s="425"/>
      <c r="AI1008" s="425"/>
      <c r="AJ1008" s="425"/>
      <c r="AK1008" s="425"/>
      <c r="AL1008" s="425"/>
      <c r="AM1008" s="306"/>
    </row>
    <row r="1009" spans="1:39" ht="15.5" hidden="1" outlineLevel="1">
      <c r="A1009" s="528">
        <v>18</v>
      </c>
      <c r="B1009" s="428" t="s">
        <v>109</v>
      </c>
      <c r="C1009" s="291" t="s">
        <v>25</v>
      </c>
      <c r="D1009" s="295"/>
      <c r="E1009" s="295"/>
      <c r="F1009" s="295"/>
      <c r="G1009" s="295"/>
      <c r="H1009" s="295"/>
      <c r="I1009" s="295"/>
      <c r="J1009" s="295"/>
      <c r="K1009" s="295"/>
      <c r="L1009" s="295"/>
      <c r="M1009" s="295"/>
      <c r="N1009" s="295">
        <v>12</v>
      </c>
      <c r="O1009" s="295"/>
      <c r="P1009" s="295"/>
      <c r="Q1009" s="295"/>
      <c r="R1009" s="295"/>
      <c r="S1009" s="295"/>
      <c r="T1009" s="295"/>
      <c r="U1009" s="295"/>
      <c r="V1009" s="295"/>
      <c r="W1009" s="295"/>
      <c r="X1009" s="295"/>
      <c r="Y1009" s="426"/>
      <c r="Z1009" s="410"/>
      <c r="AA1009" s="410"/>
      <c r="AB1009" s="410"/>
      <c r="AC1009" s="410"/>
      <c r="AD1009" s="410"/>
      <c r="AE1009" s="410"/>
      <c r="AF1009" s="415"/>
      <c r="AG1009" s="415"/>
      <c r="AH1009" s="415"/>
      <c r="AI1009" s="415"/>
      <c r="AJ1009" s="415"/>
      <c r="AK1009" s="415"/>
      <c r="AL1009" s="415"/>
      <c r="AM1009" s="296">
        <f>SUM(Y1009:AL1009)</f>
        <v>0</v>
      </c>
    </row>
    <row r="1010" spans="1:39" ht="15.5" hidden="1" outlineLevel="1">
      <c r="A1010" s="528"/>
      <c r="B1010" s="294" t="s">
        <v>342</v>
      </c>
      <c r="C1010" s="291" t="s">
        <v>163</v>
      </c>
      <c r="D1010" s="295"/>
      <c r="E1010" s="295"/>
      <c r="F1010" s="295"/>
      <c r="G1010" s="295"/>
      <c r="H1010" s="295"/>
      <c r="I1010" s="295"/>
      <c r="J1010" s="295"/>
      <c r="K1010" s="295"/>
      <c r="L1010" s="295"/>
      <c r="M1010" s="295"/>
      <c r="N1010" s="295">
        <f>N1009</f>
        <v>12</v>
      </c>
      <c r="O1010" s="295"/>
      <c r="P1010" s="295"/>
      <c r="Q1010" s="295"/>
      <c r="R1010" s="295"/>
      <c r="S1010" s="295"/>
      <c r="T1010" s="295"/>
      <c r="U1010" s="295"/>
      <c r="V1010" s="295"/>
      <c r="W1010" s="295"/>
      <c r="X1010" s="295"/>
      <c r="Y1010" s="411">
        <f>Y1009</f>
        <v>0</v>
      </c>
      <c r="Z1010" s="411">
        <f t="shared" ref="Z1010:AL1010" si="2591">Z1009</f>
        <v>0</v>
      </c>
      <c r="AA1010" s="411">
        <f t="shared" si="2591"/>
        <v>0</v>
      </c>
      <c r="AB1010" s="411">
        <f t="shared" si="2591"/>
        <v>0</v>
      </c>
      <c r="AC1010" s="411">
        <f t="shared" si="2591"/>
        <v>0</v>
      </c>
      <c r="AD1010" s="411">
        <f t="shared" si="2591"/>
        <v>0</v>
      </c>
      <c r="AE1010" s="411">
        <f t="shared" si="2591"/>
        <v>0</v>
      </c>
      <c r="AF1010" s="411">
        <f t="shared" si="2591"/>
        <v>0</v>
      </c>
      <c r="AG1010" s="411">
        <f t="shared" si="2591"/>
        <v>0</v>
      </c>
      <c r="AH1010" s="411">
        <f t="shared" si="2591"/>
        <v>0</v>
      </c>
      <c r="AI1010" s="411">
        <f t="shared" si="2591"/>
        <v>0</v>
      </c>
      <c r="AJ1010" s="411">
        <f t="shared" si="2591"/>
        <v>0</v>
      </c>
      <c r="AK1010" s="411">
        <f t="shared" si="2591"/>
        <v>0</v>
      </c>
      <c r="AL1010" s="411">
        <f t="shared" si="2591"/>
        <v>0</v>
      </c>
      <c r="AM1010" s="306"/>
    </row>
    <row r="1011" spans="1:39" ht="15.5" hidden="1" outlineLevel="1">
      <c r="A1011" s="528"/>
      <c r="B1011" s="322"/>
      <c r="C1011" s="291"/>
      <c r="D1011" s="291"/>
      <c r="E1011" s="291"/>
      <c r="F1011" s="291"/>
      <c r="G1011" s="291"/>
      <c r="H1011" s="291"/>
      <c r="I1011" s="291"/>
      <c r="J1011" s="291"/>
      <c r="K1011" s="291"/>
      <c r="L1011" s="291"/>
      <c r="M1011" s="291"/>
      <c r="N1011" s="291"/>
      <c r="O1011" s="291"/>
      <c r="P1011" s="291"/>
      <c r="Q1011" s="291"/>
      <c r="R1011" s="291"/>
      <c r="S1011" s="291"/>
      <c r="T1011" s="291"/>
      <c r="U1011" s="291"/>
      <c r="V1011" s="291"/>
      <c r="W1011" s="291"/>
      <c r="X1011" s="291"/>
      <c r="Y1011" s="423"/>
      <c r="Z1011" s="424"/>
      <c r="AA1011" s="424"/>
      <c r="AB1011" s="424"/>
      <c r="AC1011" s="424"/>
      <c r="AD1011" s="424"/>
      <c r="AE1011" s="424"/>
      <c r="AF1011" s="424"/>
      <c r="AG1011" s="424"/>
      <c r="AH1011" s="424"/>
      <c r="AI1011" s="424"/>
      <c r="AJ1011" s="424"/>
      <c r="AK1011" s="424"/>
      <c r="AL1011" s="424"/>
      <c r="AM1011" s="297"/>
    </row>
    <row r="1012" spans="1:39" ht="15.5" hidden="1" outlineLevel="1">
      <c r="A1012" s="528">
        <v>19</v>
      </c>
      <c r="B1012" s="428" t="s">
        <v>111</v>
      </c>
      <c r="C1012" s="291" t="s">
        <v>25</v>
      </c>
      <c r="D1012" s="295"/>
      <c r="E1012" s="295"/>
      <c r="F1012" s="295"/>
      <c r="G1012" s="295"/>
      <c r="H1012" s="295"/>
      <c r="I1012" s="295"/>
      <c r="J1012" s="295"/>
      <c r="K1012" s="295"/>
      <c r="L1012" s="295"/>
      <c r="M1012" s="295"/>
      <c r="N1012" s="295">
        <v>12</v>
      </c>
      <c r="O1012" s="295"/>
      <c r="P1012" s="295"/>
      <c r="Q1012" s="295"/>
      <c r="R1012" s="295"/>
      <c r="S1012" s="295"/>
      <c r="T1012" s="295"/>
      <c r="U1012" s="295"/>
      <c r="V1012" s="295"/>
      <c r="W1012" s="295"/>
      <c r="X1012" s="295"/>
      <c r="Y1012" s="426"/>
      <c r="Z1012" s="410"/>
      <c r="AA1012" s="410"/>
      <c r="AB1012" s="410"/>
      <c r="AC1012" s="410"/>
      <c r="AD1012" s="410"/>
      <c r="AE1012" s="410"/>
      <c r="AF1012" s="415"/>
      <c r="AG1012" s="415"/>
      <c r="AH1012" s="415"/>
      <c r="AI1012" s="415"/>
      <c r="AJ1012" s="415"/>
      <c r="AK1012" s="415"/>
      <c r="AL1012" s="415"/>
      <c r="AM1012" s="296">
        <f>SUM(Y1012:AL1012)</f>
        <v>0</v>
      </c>
    </row>
    <row r="1013" spans="1:39" ht="15.5" hidden="1" outlineLevel="1">
      <c r="A1013" s="528"/>
      <c r="B1013" s="294" t="s">
        <v>342</v>
      </c>
      <c r="C1013" s="291" t="s">
        <v>163</v>
      </c>
      <c r="D1013" s="295"/>
      <c r="E1013" s="295"/>
      <c r="F1013" s="295"/>
      <c r="G1013" s="295"/>
      <c r="H1013" s="295"/>
      <c r="I1013" s="295"/>
      <c r="J1013" s="295"/>
      <c r="K1013" s="295"/>
      <c r="L1013" s="295"/>
      <c r="M1013" s="295"/>
      <c r="N1013" s="295">
        <f>N1012</f>
        <v>12</v>
      </c>
      <c r="O1013" s="295"/>
      <c r="P1013" s="295"/>
      <c r="Q1013" s="295"/>
      <c r="R1013" s="295"/>
      <c r="S1013" s="295"/>
      <c r="T1013" s="295"/>
      <c r="U1013" s="295"/>
      <c r="V1013" s="295"/>
      <c r="W1013" s="295"/>
      <c r="X1013" s="295"/>
      <c r="Y1013" s="411">
        <f>Y1012</f>
        <v>0</v>
      </c>
      <c r="Z1013" s="411">
        <f t="shared" ref="Z1013:AL1013" si="2592">Z1012</f>
        <v>0</v>
      </c>
      <c r="AA1013" s="411">
        <f t="shared" si="2592"/>
        <v>0</v>
      </c>
      <c r="AB1013" s="411">
        <f t="shared" si="2592"/>
        <v>0</v>
      </c>
      <c r="AC1013" s="411">
        <f t="shared" si="2592"/>
        <v>0</v>
      </c>
      <c r="AD1013" s="411">
        <f t="shared" si="2592"/>
        <v>0</v>
      </c>
      <c r="AE1013" s="411">
        <f t="shared" si="2592"/>
        <v>0</v>
      </c>
      <c r="AF1013" s="411">
        <f t="shared" si="2592"/>
        <v>0</v>
      </c>
      <c r="AG1013" s="411">
        <f t="shared" si="2592"/>
        <v>0</v>
      </c>
      <c r="AH1013" s="411">
        <f t="shared" si="2592"/>
        <v>0</v>
      </c>
      <c r="AI1013" s="411">
        <f t="shared" si="2592"/>
        <v>0</v>
      </c>
      <c r="AJ1013" s="411">
        <f t="shared" si="2592"/>
        <v>0</v>
      </c>
      <c r="AK1013" s="411">
        <f t="shared" si="2592"/>
        <v>0</v>
      </c>
      <c r="AL1013" s="411">
        <f t="shared" si="2592"/>
        <v>0</v>
      </c>
      <c r="AM1013" s="297"/>
    </row>
    <row r="1014" spans="1:39" ht="15.5" hidden="1" outlineLevel="1">
      <c r="A1014" s="528"/>
      <c r="B1014" s="322"/>
      <c r="C1014" s="291"/>
      <c r="D1014" s="291"/>
      <c r="E1014" s="291"/>
      <c r="F1014" s="291"/>
      <c r="G1014" s="291"/>
      <c r="H1014" s="291"/>
      <c r="I1014" s="291"/>
      <c r="J1014" s="291"/>
      <c r="K1014" s="291"/>
      <c r="L1014" s="291"/>
      <c r="M1014" s="291"/>
      <c r="N1014" s="291"/>
      <c r="O1014" s="291"/>
      <c r="P1014" s="291"/>
      <c r="Q1014" s="291"/>
      <c r="R1014" s="291"/>
      <c r="S1014" s="291"/>
      <c r="T1014" s="291"/>
      <c r="U1014" s="291"/>
      <c r="V1014" s="291"/>
      <c r="W1014" s="291"/>
      <c r="X1014" s="291"/>
      <c r="Y1014" s="412"/>
      <c r="Z1014" s="412"/>
      <c r="AA1014" s="412"/>
      <c r="AB1014" s="412"/>
      <c r="AC1014" s="412"/>
      <c r="AD1014" s="412"/>
      <c r="AE1014" s="412"/>
      <c r="AF1014" s="412"/>
      <c r="AG1014" s="412"/>
      <c r="AH1014" s="412"/>
      <c r="AI1014" s="412"/>
      <c r="AJ1014" s="412"/>
      <c r="AK1014" s="412"/>
      <c r="AL1014" s="412"/>
      <c r="AM1014" s="306"/>
    </row>
    <row r="1015" spans="1:39" ht="15.5" hidden="1" outlineLevel="1">
      <c r="A1015" s="528">
        <v>20</v>
      </c>
      <c r="B1015" s="428" t="s">
        <v>110</v>
      </c>
      <c r="C1015" s="291" t="s">
        <v>25</v>
      </c>
      <c r="D1015" s="295"/>
      <c r="E1015" s="295"/>
      <c r="F1015" s="295"/>
      <c r="G1015" s="295"/>
      <c r="H1015" s="295"/>
      <c r="I1015" s="295"/>
      <c r="J1015" s="295"/>
      <c r="K1015" s="295"/>
      <c r="L1015" s="295"/>
      <c r="M1015" s="295"/>
      <c r="N1015" s="295">
        <v>12</v>
      </c>
      <c r="O1015" s="295"/>
      <c r="P1015" s="295"/>
      <c r="Q1015" s="295"/>
      <c r="R1015" s="295"/>
      <c r="S1015" s="295"/>
      <c r="T1015" s="295"/>
      <c r="U1015" s="295"/>
      <c r="V1015" s="295"/>
      <c r="W1015" s="295"/>
      <c r="X1015" s="295"/>
      <c r="Y1015" s="426"/>
      <c r="Z1015" s="410"/>
      <c r="AA1015" s="410"/>
      <c r="AB1015" s="410"/>
      <c r="AC1015" s="410"/>
      <c r="AD1015" s="410"/>
      <c r="AE1015" s="410"/>
      <c r="AF1015" s="415"/>
      <c r="AG1015" s="415"/>
      <c r="AH1015" s="415"/>
      <c r="AI1015" s="415"/>
      <c r="AJ1015" s="415"/>
      <c r="AK1015" s="415"/>
      <c r="AL1015" s="415"/>
      <c r="AM1015" s="296">
        <f>SUM(Y1015:AL1015)</f>
        <v>0</v>
      </c>
    </row>
    <row r="1016" spans="1:39" ht="15.5" hidden="1" outlineLevel="1">
      <c r="A1016" s="528"/>
      <c r="B1016" s="294" t="s">
        <v>342</v>
      </c>
      <c r="C1016" s="291" t="s">
        <v>163</v>
      </c>
      <c r="D1016" s="295"/>
      <c r="E1016" s="295"/>
      <c r="F1016" s="295"/>
      <c r="G1016" s="295"/>
      <c r="H1016" s="295"/>
      <c r="I1016" s="295"/>
      <c r="J1016" s="295"/>
      <c r="K1016" s="295"/>
      <c r="L1016" s="295"/>
      <c r="M1016" s="295"/>
      <c r="N1016" s="295">
        <f>N1015</f>
        <v>12</v>
      </c>
      <c r="O1016" s="295"/>
      <c r="P1016" s="295"/>
      <c r="Q1016" s="295"/>
      <c r="R1016" s="295"/>
      <c r="S1016" s="295"/>
      <c r="T1016" s="295"/>
      <c r="U1016" s="295"/>
      <c r="V1016" s="295"/>
      <c r="W1016" s="295"/>
      <c r="X1016" s="295"/>
      <c r="Y1016" s="411">
        <f t="shared" ref="Y1016:AL1016" si="2593">Y1015</f>
        <v>0</v>
      </c>
      <c r="Z1016" s="411">
        <f t="shared" si="2593"/>
        <v>0</v>
      </c>
      <c r="AA1016" s="411">
        <f t="shared" si="2593"/>
        <v>0</v>
      </c>
      <c r="AB1016" s="411">
        <f t="shared" si="2593"/>
        <v>0</v>
      </c>
      <c r="AC1016" s="411">
        <f t="shared" si="2593"/>
        <v>0</v>
      </c>
      <c r="AD1016" s="411">
        <f t="shared" si="2593"/>
        <v>0</v>
      </c>
      <c r="AE1016" s="411">
        <f t="shared" si="2593"/>
        <v>0</v>
      </c>
      <c r="AF1016" s="411">
        <f t="shared" si="2593"/>
        <v>0</v>
      </c>
      <c r="AG1016" s="411">
        <f t="shared" si="2593"/>
        <v>0</v>
      </c>
      <c r="AH1016" s="411">
        <f t="shared" si="2593"/>
        <v>0</v>
      </c>
      <c r="AI1016" s="411">
        <f t="shared" si="2593"/>
        <v>0</v>
      </c>
      <c r="AJ1016" s="411">
        <f t="shared" si="2593"/>
        <v>0</v>
      </c>
      <c r="AK1016" s="411">
        <f t="shared" si="2593"/>
        <v>0</v>
      </c>
      <c r="AL1016" s="411">
        <f t="shared" si="2593"/>
        <v>0</v>
      </c>
      <c r="AM1016" s="306"/>
    </row>
    <row r="1017" spans="1:39" ht="15.5" hidden="1" outlineLevel="1">
      <c r="A1017" s="528"/>
      <c r="B1017" s="323"/>
      <c r="C1017" s="300"/>
      <c r="D1017" s="291"/>
      <c r="E1017" s="291"/>
      <c r="F1017" s="291"/>
      <c r="G1017" s="291"/>
      <c r="H1017" s="291"/>
      <c r="I1017" s="291"/>
      <c r="J1017" s="291"/>
      <c r="K1017" s="291"/>
      <c r="L1017" s="291"/>
      <c r="M1017" s="291"/>
      <c r="N1017" s="300"/>
      <c r="O1017" s="291"/>
      <c r="P1017" s="291"/>
      <c r="Q1017" s="291"/>
      <c r="R1017" s="291"/>
      <c r="S1017" s="291"/>
      <c r="T1017" s="291"/>
      <c r="U1017" s="291"/>
      <c r="V1017" s="291"/>
      <c r="W1017" s="291"/>
      <c r="X1017" s="291"/>
      <c r="Y1017" s="412"/>
      <c r="Z1017" s="412"/>
      <c r="AA1017" s="412"/>
      <c r="AB1017" s="412"/>
      <c r="AC1017" s="412"/>
      <c r="AD1017" s="412"/>
      <c r="AE1017" s="412"/>
      <c r="AF1017" s="412"/>
      <c r="AG1017" s="412"/>
      <c r="AH1017" s="412"/>
      <c r="AI1017" s="412"/>
      <c r="AJ1017" s="412"/>
      <c r="AK1017" s="412"/>
      <c r="AL1017" s="412"/>
      <c r="AM1017" s="306"/>
    </row>
    <row r="1018" spans="1:39" ht="15.5" hidden="1" outlineLevel="1">
      <c r="A1018" s="528"/>
      <c r="B1018" s="514" t="s">
        <v>502</v>
      </c>
      <c r="C1018" s="291"/>
      <c r="D1018" s="291"/>
      <c r="E1018" s="291"/>
      <c r="F1018" s="291"/>
      <c r="G1018" s="291"/>
      <c r="H1018" s="291"/>
      <c r="I1018" s="291"/>
      <c r="J1018" s="291"/>
      <c r="K1018" s="291"/>
      <c r="L1018" s="291"/>
      <c r="M1018" s="291"/>
      <c r="N1018" s="291"/>
      <c r="O1018" s="291"/>
      <c r="P1018" s="291"/>
      <c r="Q1018" s="291"/>
      <c r="R1018" s="291"/>
      <c r="S1018" s="291"/>
      <c r="T1018" s="291"/>
      <c r="U1018" s="291"/>
      <c r="V1018" s="291"/>
      <c r="W1018" s="291"/>
      <c r="X1018" s="291"/>
      <c r="Y1018" s="422"/>
      <c r="Z1018" s="425"/>
      <c r="AA1018" s="425"/>
      <c r="AB1018" s="425"/>
      <c r="AC1018" s="425"/>
      <c r="AD1018" s="425"/>
      <c r="AE1018" s="425"/>
      <c r="AF1018" s="425"/>
      <c r="AG1018" s="425"/>
      <c r="AH1018" s="425"/>
      <c r="AI1018" s="425"/>
      <c r="AJ1018" s="425"/>
      <c r="AK1018" s="425"/>
      <c r="AL1018" s="425"/>
      <c r="AM1018" s="306"/>
    </row>
    <row r="1019" spans="1:39" ht="15.5" hidden="1" outlineLevel="1">
      <c r="A1019" s="528"/>
      <c r="B1019" s="500" t="s">
        <v>498</v>
      </c>
      <c r="C1019" s="291"/>
      <c r="D1019" s="291"/>
      <c r="E1019" s="291"/>
      <c r="F1019" s="291"/>
      <c r="G1019" s="291"/>
      <c r="H1019" s="291"/>
      <c r="I1019" s="291"/>
      <c r="J1019" s="291"/>
      <c r="K1019" s="291"/>
      <c r="L1019" s="291"/>
      <c r="M1019" s="291"/>
      <c r="N1019" s="291"/>
      <c r="O1019" s="291"/>
      <c r="P1019" s="291"/>
      <c r="Q1019" s="291"/>
      <c r="R1019" s="291"/>
      <c r="S1019" s="291"/>
      <c r="T1019" s="291"/>
      <c r="U1019" s="291"/>
      <c r="V1019" s="291"/>
      <c r="W1019" s="291"/>
      <c r="X1019" s="291"/>
      <c r="Y1019" s="422"/>
      <c r="Z1019" s="425"/>
      <c r="AA1019" s="425"/>
      <c r="AB1019" s="425"/>
      <c r="AC1019" s="425"/>
      <c r="AD1019" s="425"/>
      <c r="AE1019" s="425"/>
      <c r="AF1019" s="425"/>
      <c r="AG1019" s="425"/>
      <c r="AH1019" s="425"/>
      <c r="AI1019" s="425"/>
      <c r="AJ1019" s="425"/>
      <c r="AK1019" s="425"/>
      <c r="AL1019" s="425"/>
      <c r="AM1019" s="306"/>
    </row>
    <row r="1020" spans="1:39" ht="15" hidden="1" customHeight="1" outlineLevel="1">
      <c r="A1020" s="528">
        <v>21</v>
      </c>
      <c r="B1020" s="428" t="s">
        <v>113</v>
      </c>
      <c r="C1020" s="291" t="s">
        <v>25</v>
      </c>
      <c r="D1020" s="295"/>
      <c r="E1020" s="295"/>
      <c r="F1020" s="295"/>
      <c r="G1020" s="295"/>
      <c r="H1020" s="295"/>
      <c r="I1020" s="295"/>
      <c r="J1020" s="295"/>
      <c r="K1020" s="295"/>
      <c r="L1020" s="295"/>
      <c r="M1020" s="295"/>
      <c r="N1020" s="291"/>
      <c r="O1020" s="295"/>
      <c r="P1020" s="295"/>
      <c r="Q1020" s="295"/>
      <c r="R1020" s="295"/>
      <c r="S1020" s="295"/>
      <c r="T1020" s="295"/>
      <c r="U1020" s="295"/>
      <c r="V1020" s="295"/>
      <c r="W1020" s="295"/>
      <c r="X1020" s="295"/>
      <c r="Y1020" s="410"/>
      <c r="Z1020" s="410"/>
      <c r="AA1020" s="410"/>
      <c r="AB1020" s="410"/>
      <c r="AC1020" s="410"/>
      <c r="AD1020" s="410"/>
      <c r="AE1020" s="410"/>
      <c r="AF1020" s="410"/>
      <c r="AG1020" s="410"/>
      <c r="AH1020" s="410"/>
      <c r="AI1020" s="410"/>
      <c r="AJ1020" s="410"/>
      <c r="AK1020" s="410"/>
      <c r="AL1020" s="410"/>
      <c r="AM1020" s="296">
        <f>SUM(Y1020:AL1020)</f>
        <v>0</v>
      </c>
    </row>
    <row r="1021" spans="1:39" ht="15" hidden="1" customHeight="1" outlineLevel="1">
      <c r="A1021" s="528"/>
      <c r="B1021" s="294" t="s">
        <v>346</v>
      </c>
      <c r="C1021" s="291" t="s">
        <v>163</v>
      </c>
      <c r="D1021" s="295"/>
      <c r="E1021" s="295"/>
      <c r="F1021" s="295"/>
      <c r="G1021" s="295"/>
      <c r="H1021" s="295"/>
      <c r="I1021" s="295"/>
      <c r="J1021" s="295"/>
      <c r="K1021" s="295"/>
      <c r="L1021" s="295"/>
      <c r="M1021" s="295"/>
      <c r="N1021" s="291"/>
      <c r="O1021" s="295"/>
      <c r="P1021" s="295"/>
      <c r="Q1021" s="295"/>
      <c r="R1021" s="295"/>
      <c r="S1021" s="295"/>
      <c r="T1021" s="295"/>
      <c r="U1021" s="295"/>
      <c r="V1021" s="295"/>
      <c r="W1021" s="295"/>
      <c r="X1021" s="295"/>
      <c r="Y1021" s="411">
        <f>Y1020</f>
        <v>0</v>
      </c>
      <c r="Z1021" s="411">
        <f t="shared" ref="Z1021" si="2594">Z1020</f>
        <v>0</v>
      </c>
      <c r="AA1021" s="411">
        <f t="shared" ref="AA1021" si="2595">AA1020</f>
        <v>0</v>
      </c>
      <c r="AB1021" s="411">
        <f t="shared" ref="AB1021" si="2596">AB1020</f>
        <v>0</v>
      </c>
      <c r="AC1021" s="411">
        <f t="shared" ref="AC1021" si="2597">AC1020</f>
        <v>0</v>
      </c>
      <c r="AD1021" s="411">
        <f t="shared" ref="AD1021" si="2598">AD1020</f>
        <v>0</v>
      </c>
      <c r="AE1021" s="411">
        <f t="shared" ref="AE1021" si="2599">AE1020</f>
        <v>0</v>
      </c>
      <c r="AF1021" s="411">
        <f t="shared" ref="AF1021" si="2600">AF1020</f>
        <v>0</v>
      </c>
      <c r="AG1021" s="411">
        <f t="shared" ref="AG1021" si="2601">AG1020</f>
        <v>0</v>
      </c>
      <c r="AH1021" s="411">
        <f t="shared" ref="AH1021" si="2602">AH1020</f>
        <v>0</v>
      </c>
      <c r="AI1021" s="411">
        <f t="shared" ref="AI1021" si="2603">AI1020</f>
        <v>0</v>
      </c>
      <c r="AJ1021" s="411">
        <f t="shared" ref="AJ1021" si="2604">AJ1020</f>
        <v>0</v>
      </c>
      <c r="AK1021" s="411">
        <f t="shared" ref="AK1021" si="2605">AK1020</f>
        <v>0</v>
      </c>
      <c r="AL1021" s="411">
        <f t="shared" ref="AL1021" si="2606">AL1020</f>
        <v>0</v>
      </c>
      <c r="AM1021" s="306"/>
    </row>
    <row r="1022" spans="1:39" ht="15" hidden="1" customHeight="1" outlineLevel="1">
      <c r="A1022" s="528"/>
      <c r="B1022" s="294"/>
      <c r="C1022" s="291"/>
      <c r="D1022" s="291"/>
      <c r="E1022" s="291"/>
      <c r="F1022" s="291"/>
      <c r="G1022" s="291"/>
      <c r="H1022" s="291"/>
      <c r="I1022" s="291"/>
      <c r="J1022" s="291"/>
      <c r="K1022" s="291"/>
      <c r="L1022" s="291"/>
      <c r="M1022" s="291"/>
      <c r="N1022" s="291"/>
      <c r="O1022" s="291"/>
      <c r="P1022" s="291"/>
      <c r="Q1022" s="291"/>
      <c r="R1022" s="291"/>
      <c r="S1022" s="291"/>
      <c r="T1022" s="291"/>
      <c r="U1022" s="291"/>
      <c r="V1022" s="291"/>
      <c r="W1022" s="291"/>
      <c r="X1022" s="291"/>
      <c r="Y1022" s="422"/>
      <c r="Z1022" s="425"/>
      <c r="AA1022" s="425"/>
      <c r="AB1022" s="425"/>
      <c r="AC1022" s="425"/>
      <c r="AD1022" s="425"/>
      <c r="AE1022" s="425"/>
      <c r="AF1022" s="425"/>
      <c r="AG1022" s="425"/>
      <c r="AH1022" s="425"/>
      <c r="AI1022" s="425"/>
      <c r="AJ1022" s="425"/>
      <c r="AK1022" s="425"/>
      <c r="AL1022" s="425"/>
      <c r="AM1022" s="306"/>
    </row>
    <row r="1023" spans="1:39" ht="15" hidden="1" customHeight="1" outlineLevel="1">
      <c r="A1023" s="528">
        <v>22</v>
      </c>
      <c r="B1023" s="428" t="s">
        <v>114</v>
      </c>
      <c r="C1023" s="291" t="s">
        <v>25</v>
      </c>
      <c r="D1023" s="295"/>
      <c r="E1023" s="295"/>
      <c r="F1023" s="295"/>
      <c r="G1023" s="295"/>
      <c r="H1023" s="295"/>
      <c r="I1023" s="295"/>
      <c r="J1023" s="295"/>
      <c r="K1023" s="295"/>
      <c r="L1023" s="295"/>
      <c r="M1023" s="295"/>
      <c r="N1023" s="291"/>
      <c r="O1023" s="295"/>
      <c r="P1023" s="295"/>
      <c r="Q1023" s="295"/>
      <c r="R1023" s="295"/>
      <c r="S1023" s="295"/>
      <c r="T1023" s="295"/>
      <c r="U1023" s="295"/>
      <c r="V1023" s="295"/>
      <c r="W1023" s="295"/>
      <c r="X1023" s="295"/>
      <c r="Y1023" s="410"/>
      <c r="Z1023" s="410"/>
      <c r="AA1023" s="410"/>
      <c r="AB1023" s="410"/>
      <c r="AC1023" s="410"/>
      <c r="AD1023" s="410"/>
      <c r="AE1023" s="410"/>
      <c r="AF1023" s="410"/>
      <c r="AG1023" s="410"/>
      <c r="AH1023" s="410"/>
      <c r="AI1023" s="410"/>
      <c r="AJ1023" s="410"/>
      <c r="AK1023" s="410"/>
      <c r="AL1023" s="410"/>
      <c r="AM1023" s="296">
        <f>SUM(Y1023:AL1023)</f>
        <v>0</v>
      </c>
    </row>
    <row r="1024" spans="1:39" ht="15" hidden="1" customHeight="1" outlineLevel="1">
      <c r="A1024" s="528"/>
      <c r="B1024" s="294" t="s">
        <v>346</v>
      </c>
      <c r="C1024" s="291" t="s">
        <v>163</v>
      </c>
      <c r="D1024" s="295"/>
      <c r="E1024" s="295"/>
      <c r="F1024" s="295"/>
      <c r="G1024" s="295"/>
      <c r="H1024" s="295"/>
      <c r="I1024" s="295"/>
      <c r="J1024" s="295"/>
      <c r="K1024" s="295"/>
      <c r="L1024" s="295"/>
      <c r="M1024" s="295"/>
      <c r="N1024" s="291"/>
      <c r="O1024" s="295"/>
      <c r="P1024" s="295"/>
      <c r="Q1024" s="295"/>
      <c r="R1024" s="295"/>
      <c r="S1024" s="295"/>
      <c r="T1024" s="295"/>
      <c r="U1024" s="295"/>
      <c r="V1024" s="295"/>
      <c r="W1024" s="295"/>
      <c r="X1024" s="295"/>
      <c r="Y1024" s="411">
        <f>Y1023</f>
        <v>0</v>
      </c>
      <c r="Z1024" s="411">
        <f t="shared" ref="Z1024" si="2607">Z1023</f>
        <v>0</v>
      </c>
      <c r="AA1024" s="411">
        <f t="shared" ref="AA1024" si="2608">AA1023</f>
        <v>0</v>
      </c>
      <c r="AB1024" s="411">
        <f t="shared" ref="AB1024" si="2609">AB1023</f>
        <v>0</v>
      </c>
      <c r="AC1024" s="411">
        <f t="shared" ref="AC1024" si="2610">AC1023</f>
        <v>0</v>
      </c>
      <c r="AD1024" s="411">
        <f t="shared" ref="AD1024" si="2611">AD1023</f>
        <v>0</v>
      </c>
      <c r="AE1024" s="411">
        <f t="shared" ref="AE1024" si="2612">AE1023</f>
        <v>0</v>
      </c>
      <c r="AF1024" s="411">
        <f t="shared" ref="AF1024" si="2613">AF1023</f>
        <v>0</v>
      </c>
      <c r="AG1024" s="411">
        <f t="shared" ref="AG1024" si="2614">AG1023</f>
        <v>0</v>
      </c>
      <c r="AH1024" s="411">
        <f t="shared" ref="AH1024" si="2615">AH1023</f>
        <v>0</v>
      </c>
      <c r="AI1024" s="411">
        <f t="shared" ref="AI1024" si="2616">AI1023</f>
        <v>0</v>
      </c>
      <c r="AJ1024" s="411">
        <f t="shared" ref="AJ1024" si="2617">AJ1023</f>
        <v>0</v>
      </c>
      <c r="AK1024" s="411">
        <f t="shared" ref="AK1024" si="2618">AK1023</f>
        <v>0</v>
      </c>
      <c r="AL1024" s="411">
        <f t="shared" ref="AL1024" si="2619">AL1023</f>
        <v>0</v>
      </c>
      <c r="AM1024" s="306"/>
    </row>
    <row r="1025" spans="1:39" ht="15" hidden="1" customHeight="1" outlineLevel="1">
      <c r="A1025" s="528"/>
      <c r="B1025" s="294"/>
      <c r="C1025" s="291"/>
      <c r="D1025" s="291"/>
      <c r="E1025" s="291"/>
      <c r="F1025" s="291"/>
      <c r="G1025" s="291"/>
      <c r="H1025" s="291"/>
      <c r="I1025" s="291"/>
      <c r="J1025" s="291"/>
      <c r="K1025" s="291"/>
      <c r="L1025" s="291"/>
      <c r="M1025" s="291"/>
      <c r="N1025" s="291"/>
      <c r="O1025" s="291"/>
      <c r="P1025" s="291"/>
      <c r="Q1025" s="291"/>
      <c r="R1025" s="291"/>
      <c r="S1025" s="291"/>
      <c r="T1025" s="291"/>
      <c r="U1025" s="291"/>
      <c r="V1025" s="291"/>
      <c r="W1025" s="291"/>
      <c r="X1025" s="291"/>
      <c r="Y1025" s="422"/>
      <c r="Z1025" s="425"/>
      <c r="AA1025" s="425"/>
      <c r="AB1025" s="425"/>
      <c r="AC1025" s="425"/>
      <c r="AD1025" s="425"/>
      <c r="AE1025" s="425"/>
      <c r="AF1025" s="425"/>
      <c r="AG1025" s="425"/>
      <c r="AH1025" s="425"/>
      <c r="AI1025" s="425"/>
      <c r="AJ1025" s="425"/>
      <c r="AK1025" s="425"/>
      <c r="AL1025" s="425"/>
      <c r="AM1025" s="306"/>
    </row>
    <row r="1026" spans="1:39" ht="15" hidden="1" customHeight="1" outlineLevel="1">
      <c r="A1026" s="528">
        <v>23</v>
      </c>
      <c r="B1026" s="428" t="s">
        <v>115</v>
      </c>
      <c r="C1026" s="291" t="s">
        <v>25</v>
      </c>
      <c r="D1026" s="295"/>
      <c r="E1026" s="295"/>
      <c r="F1026" s="295"/>
      <c r="G1026" s="295"/>
      <c r="H1026" s="295"/>
      <c r="I1026" s="295"/>
      <c r="J1026" s="295"/>
      <c r="K1026" s="295"/>
      <c r="L1026" s="295"/>
      <c r="M1026" s="295"/>
      <c r="N1026" s="291"/>
      <c r="O1026" s="295"/>
      <c r="P1026" s="295"/>
      <c r="Q1026" s="295"/>
      <c r="R1026" s="295"/>
      <c r="S1026" s="295"/>
      <c r="T1026" s="295"/>
      <c r="U1026" s="295"/>
      <c r="V1026" s="295"/>
      <c r="W1026" s="295"/>
      <c r="X1026" s="295"/>
      <c r="Y1026" s="410"/>
      <c r="Z1026" s="410"/>
      <c r="AA1026" s="410"/>
      <c r="AB1026" s="410"/>
      <c r="AC1026" s="410"/>
      <c r="AD1026" s="410"/>
      <c r="AE1026" s="410"/>
      <c r="AF1026" s="410"/>
      <c r="AG1026" s="410"/>
      <c r="AH1026" s="410"/>
      <c r="AI1026" s="410"/>
      <c r="AJ1026" s="410"/>
      <c r="AK1026" s="410"/>
      <c r="AL1026" s="410"/>
      <c r="AM1026" s="296">
        <f>SUM(Y1026:AL1026)</f>
        <v>0</v>
      </c>
    </row>
    <row r="1027" spans="1:39" ht="15" hidden="1" customHeight="1" outlineLevel="1">
      <c r="A1027" s="528"/>
      <c r="B1027" s="294" t="s">
        <v>346</v>
      </c>
      <c r="C1027" s="291" t="s">
        <v>163</v>
      </c>
      <c r="D1027" s="295"/>
      <c r="E1027" s="295"/>
      <c r="F1027" s="295"/>
      <c r="G1027" s="295"/>
      <c r="H1027" s="295"/>
      <c r="I1027" s="295"/>
      <c r="J1027" s="295"/>
      <c r="K1027" s="295"/>
      <c r="L1027" s="295"/>
      <c r="M1027" s="295"/>
      <c r="N1027" s="291"/>
      <c r="O1027" s="295"/>
      <c r="P1027" s="295"/>
      <c r="Q1027" s="295"/>
      <c r="R1027" s="295"/>
      <c r="S1027" s="295"/>
      <c r="T1027" s="295"/>
      <c r="U1027" s="295"/>
      <c r="V1027" s="295"/>
      <c r="W1027" s="295"/>
      <c r="X1027" s="295"/>
      <c r="Y1027" s="411">
        <f>Y1026</f>
        <v>0</v>
      </c>
      <c r="Z1027" s="411">
        <f t="shared" ref="Z1027" si="2620">Z1026</f>
        <v>0</v>
      </c>
      <c r="AA1027" s="411">
        <f t="shared" ref="AA1027" si="2621">AA1026</f>
        <v>0</v>
      </c>
      <c r="AB1027" s="411">
        <f t="shared" ref="AB1027" si="2622">AB1026</f>
        <v>0</v>
      </c>
      <c r="AC1027" s="411">
        <f t="shared" ref="AC1027" si="2623">AC1026</f>
        <v>0</v>
      </c>
      <c r="AD1027" s="411">
        <f t="shared" ref="AD1027" si="2624">AD1026</f>
        <v>0</v>
      </c>
      <c r="AE1027" s="411">
        <f t="shared" ref="AE1027" si="2625">AE1026</f>
        <v>0</v>
      </c>
      <c r="AF1027" s="411">
        <f t="shared" ref="AF1027" si="2626">AF1026</f>
        <v>0</v>
      </c>
      <c r="AG1027" s="411">
        <f t="shared" ref="AG1027" si="2627">AG1026</f>
        <v>0</v>
      </c>
      <c r="AH1027" s="411">
        <f t="shared" ref="AH1027" si="2628">AH1026</f>
        <v>0</v>
      </c>
      <c r="AI1027" s="411">
        <f t="shared" ref="AI1027" si="2629">AI1026</f>
        <v>0</v>
      </c>
      <c r="AJ1027" s="411">
        <f t="shared" ref="AJ1027" si="2630">AJ1026</f>
        <v>0</v>
      </c>
      <c r="AK1027" s="411">
        <f t="shared" ref="AK1027" si="2631">AK1026</f>
        <v>0</v>
      </c>
      <c r="AL1027" s="411">
        <f t="shared" ref="AL1027" si="2632">AL1026</f>
        <v>0</v>
      </c>
      <c r="AM1027" s="306"/>
    </row>
    <row r="1028" spans="1:39" ht="15" hidden="1" customHeight="1" outlineLevel="1">
      <c r="A1028" s="528"/>
      <c r="B1028" s="430"/>
      <c r="C1028" s="291"/>
      <c r="D1028" s="291"/>
      <c r="E1028" s="291"/>
      <c r="F1028" s="291"/>
      <c r="G1028" s="291"/>
      <c r="H1028" s="291"/>
      <c r="I1028" s="291"/>
      <c r="J1028" s="291"/>
      <c r="K1028" s="291"/>
      <c r="L1028" s="291"/>
      <c r="M1028" s="291"/>
      <c r="N1028" s="291"/>
      <c r="O1028" s="291"/>
      <c r="P1028" s="291"/>
      <c r="Q1028" s="291"/>
      <c r="R1028" s="291"/>
      <c r="S1028" s="291"/>
      <c r="T1028" s="291"/>
      <c r="U1028" s="291"/>
      <c r="V1028" s="291"/>
      <c r="W1028" s="291"/>
      <c r="X1028" s="291"/>
      <c r="Y1028" s="422"/>
      <c r="Z1028" s="425"/>
      <c r="AA1028" s="425"/>
      <c r="AB1028" s="425"/>
      <c r="AC1028" s="425"/>
      <c r="AD1028" s="425"/>
      <c r="AE1028" s="425"/>
      <c r="AF1028" s="425"/>
      <c r="AG1028" s="425"/>
      <c r="AH1028" s="425"/>
      <c r="AI1028" s="425"/>
      <c r="AJ1028" s="425"/>
      <c r="AK1028" s="425"/>
      <c r="AL1028" s="425"/>
      <c r="AM1028" s="306"/>
    </row>
    <row r="1029" spans="1:39" ht="15" hidden="1" customHeight="1" outlineLevel="1">
      <c r="A1029" s="528">
        <v>24</v>
      </c>
      <c r="B1029" s="428" t="s">
        <v>116</v>
      </c>
      <c r="C1029" s="291" t="s">
        <v>25</v>
      </c>
      <c r="D1029" s="295"/>
      <c r="E1029" s="295"/>
      <c r="F1029" s="295"/>
      <c r="G1029" s="295"/>
      <c r="H1029" s="295"/>
      <c r="I1029" s="295"/>
      <c r="J1029" s="295"/>
      <c r="K1029" s="295"/>
      <c r="L1029" s="295"/>
      <c r="M1029" s="295"/>
      <c r="N1029" s="291"/>
      <c r="O1029" s="295"/>
      <c r="P1029" s="295"/>
      <c r="Q1029" s="295"/>
      <c r="R1029" s="295"/>
      <c r="S1029" s="295"/>
      <c r="T1029" s="295"/>
      <c r="U1029" s="295"/>
      <c r="V1029" s="295"/>
      <c r="W1029" s="295"/>
      <c r="X1029" s="295"/>
      <c r="Y1029" s="410"/>
      <c r="Z1029" s="410"/>
      <c r="AA1029" s="410"/>
      <c r="AB1029" s="410"/>
      <c r="AC1029" s="410"/>
      <c r="AD1029" s="410"/>
      <c r="AE1029" s="410"/>
      <c r="AF1029" s="410"/>
      <c r="AG1029" s="410"/>
      <c r="AH1029" s="410"/>
      <c r="AI1029" s="410"/>
      <c r="AJ1029" s="410"/>
      <c r="AK1029" s="410"/>
      <c r="AL1029" s="410"/>
      <c r="AM1029" s="296">
        <f>SUM(Y1029:AL1029)</f>
        <v>0</v>
      </c>
    </row>
    <row r="1030" spans="1:39" ht="15" hidden="1" customHeight="1" outlineLevel="1">
      <c r="A1030" s="528"/>
      <c r="B1030" s="294" t="s">
        <v>346</v>
      </c>
      <c r="C1030" s="291" t="s">
        <v>163</v>
      </c>
      <c r="D1030" s="295"/>
      <c r="E1030" s="295"/>
      <c r="F1030" s="295"/>
      <c r="G1030" s="295"/>
      <c r="H1030" s="295"/>
      <c r="I1030" s="295"/>
      <c r="J1030" s="295"/>
      <c r="K1030" s="295"/>
      <c r="L1030" s="295"/>
      <c r="M1030" s="295"/>
      <c r="N1030" s="291"/>
      <c r="O1030" s="295"/>
      <c r="P1030" s="295"/>
      <c r="Q1030" s="295"/>
      <c r="R1030" s="295"/>
      <c r="S1030" s="295"/>
      <c r="T1030" s="295"/>
      <c r="U1030" s="295"/>
      <c r="V1030" s="295"/>
      <c r="W1030" s="295"/>
      <c r="X1030" s="295"/>
      <c r="Y1030" s="411">
        <f>Y1029</f>
        <v>0</v>
      </c>
      <c r="Z1030" s="411">
        <f t="shared" ref="Z1030" si="2633">Z1029</f>
        <v>0</v>
      </c>
      <c r="AA1030" s="411">
        <f t="shared" ref="AA1030" si="2634">AA1029</f>
        <v>0</v>
      </c>
      <c r="AB1030" s="411">
        <f t="shared" ref="AB1030" si="2635">AB1029</f>
        <v>0</v>
      </c>
      <c r="AC1030" s="411">
        <f t="shared" ref="AC1030" si="2636">AC1029</f>
        <v>0</v>
      </c>
      <c r="AD1030" s="411">
        <f t="shared" ref="AD1030" si="2637">AD1029</f>
        <v>0</v>
      </c>
      <c r="AE1030" s="411">
        <f t="shared" ref="AE1030" si="2638">AE1029</f>
        <v>0</v>
      </c>
      <c r="AF1030" s="411">
        <f t="shared" ref="AF1030" si="2639">AF1029</f>
        <v>0</v>
      </c>
      <c r="AG1030" s="411">
        <f t="shared" ref="AG1030" si="2640">AG1029</f>
        <v>0</v>
      </c>
      <c r="AH1030" s="411">
        <f t="shared" ref="AH1030" si="2641">AH1029</f>
        <v>0</v>
      </c>
      <c r="AI1030" s="411">
        <f t="shared" ref="AI1030" si="2642">AI1029</f>
        <v>0</v>
      </c>
      <c r="AJ1030" s="411">
        <f t="shared" ref="AJ1030" si="2643">AJ1029</f>
        <v>0</v>
      </c>
      <c r="AK1030" s="411">
        <f t="shared" ref="AK1030" si="2644">AK1029</f>
        <v>0</v>
      </c>
      <c r="AL1030" s="411">
        <f t="shared" ref="AL1030" si="2645">AL1029</f>
        <v>0</v>
      </c>
      <c r="AM1030" s="306"/>
    </row>
    <row r="1031" spans="1:39" ht="15" hidden="1" customHeight="1" outlineLevel="1">
      <c r="A1031" s="528"/>
      <c r="B1031" s="294"/>
      <c r="C1031" s="291"/>
      <c r="D1031" s="291"/>
      <c r="E1031" s="291"/>
      <c r="F1031" s="291"/>
      <c r="G1031" s="291"/>
      <c r="H1031" s="291"/>
      <c r="I1031" s="291"/>
      <c r="J1031" s="291"/>
      <c r="K1031" s="291"/>
      <c r="L1031" s="291"/>
      <c r="M1031" s="291"/>
      <c r="N1031" s="291"/>
      <c r="O1031" s="291"/>
      <c r="P1031" s="291"/>
      <c r="Q1031" s="291"/>
      <c r="R1031" s="291"/>
      <c r="S1031" s="291"/>
      <c r="T1031" s="291"/>
      <c r="U1031" s="291"/>
      <c r="V1031" s="291"/>
      <c r="W1031" s="291"/>
      <c r="X1031" s="291"/>
      <c r="Y1031" s="412"/>
      <c r="Z1031" s="425"/>
      <c r="AA1031" s="425"/>
      <c r="AB1031" s="425"/>
      <c r="AC1031" s="425"/>
      <c r="AD1031" s="425"/>
      <c r="AE1031" s="425"/>
      <c r="AF1031" s="425"/>
      <c r="AG1031" s="425"/>
      <c r="AH1031" s="425"/>
      <c r="AI1031" s="425"/>
      <c r="AJ1031" s="425"/>
      <c r="AK1031" s="425"/>
      <c r="AL1031" s="425"/>
      <c r="AM1031" s="306"/>
    </row>
    <row r="1032" spans="1:39" ht="15" hidden="1" customHeight="1" outlineLevel="1">
      <c r="A1032" s="528"/>
      <c r="B1032" s="288" t="s">
        <v>499</v>
      </c>
      <c r="C1032" s="291"/>
      <c r="D1032" s="291"/>
      <c r="E1032" s="291"/>
      <c r="F1032" s="291"/>
      <c r="G1032" s="291"/>
      <c r="H1032" s="291"/>
      <c r="I1032" s="291"/>
      <c r="J1032" s="291"/>
      <c r="K1032" s="291"/>
      <c r="L1032" s="291"/>
      <c r="M1032" s="291"/>
      <c r="N1032" s="291"/>
      <c r="O1032" s="291"/>
      <c r="P1032" s="291"/>
      <c r="Q1032" s="291"/>
      <c r="R1032" s="291"/>
      <c r="S1032" s="291"/>
      <c r="T1032" s="291"/>
      <c r="U1032" s="291"/>
      <c r="V1032" s="291"/>
      <c r="W1032" s="291"/>
      <c r="X1032" s="291"/>
      <c r="Y1032" s="412"/>
      <c r="Z1032" s="425"/>
      <c r="AA1032" s="425"/>
      <c r="AB1032" s="425"/>
      <c r="AC1032" s="425"/>
      <c r="AD1032" s="425"/>
      <c r="AE1032" s="425"/>
      <c r="AF1032" s="425"/>
      <c r="AG1032" s="425"/>
      <c r="AH1032" s="425"/>
      <c r="AI1032" s="425"/>
      <c r="AJ1032" s="425"/>
      <c r="AK1032" s="425"/>
      <c r="AL1032" s="425"/>
      <c r="AM1032" s="306"/>
    </row>
    <row r="1033" spans="1:39" ht="15" hidden="1" customHeight="1" outlineLevel="1">
      <c r="A1033" s="528">
        <v>25</v>
      </c>
      <c r="B1033" s="428" t="s">
        <v>117</v>
      </c>
      <c r="C1033" s="291" t="s">
        <v>25</v>
      </c>
      <c r="D1033" s="295"/>
      <c r="E1033" s="295"/>
      <c r="F1033" s="295"/>
      <c r="G1033" s="295"/>
      <c r="H1033" s="295"/>
      <c r="I1033" s="295"/>
      <c r="J1033" s="295"/>
      <c r="K1033" s="295"/>
      <c r="L1033" s="295"/>
      <c r="M1033" s="295"/>
      <c r="N1033" s="295">
        <v>12</v>
      </c>
      <c r="O1033" s="295"/>
      <c r="P1033" s="295"/>
      <c r="Q1033" s="295"/>
      <c r="R1033" s="295"/>
      <c r="S1033" s="295"/>
      <c r="T1033" s="295"/>
      <c r="U1033" s="295"/>
      <c r="V1033" s="295"/>
      <c r="W1033" s="295"/>
      <c r="X1033" s="295"/>
      <c r="Y1033" s="426"/>
      <c r="Z1033" s="415"/>
      <c r="AA1033" s="415"/>
      <c r="AB1033" s="415"/>
      <c r="AC1033" s="415"/>
      <c r="AD1033" s="415"/>
      <c r="AE1033" s="415"/>
      <c r="AF1033" s="415"/>
      <c r="AG1033" s="415"/>
      <c r="AH1033" s="415"/>
      <c r="AI1033" s="415"/>
      <c r="AJ1033" s="415"/>
      <c r="AK1033" s="415"/>
      <c r="AL1033" s="415"/>
      <c r="AM1033" s="296">
        <f>SUM(Y1033:AL1033)</f>
        <v>0</v>
      </c>
    </row>
    <row r="1034" spans="1:39" ht="15" hidden="1" customHeight="1" outlineLevel="1">
      <c r="A1034" s="528"/>
      <c r="B1034" s="294" t="s">
        <v>346</v>
      </c>
      <c r="C1034" s="291" t="s">
        <v>163</v>
      </c>
      <c r="D1034" s="295"/>
      <c r="E1034" s="295"/>
      <c r="F1034" s="295"/>
      <c r="G1034" s="295"/>
      <c r="H1034" s="295"/>
      <c r="I1034" s="295"/>
      <c r="J1034" s="295"/>
      <c r="K1034" s="295"/>
      <c r="L1034" s="295"/>
      <c r="M1034" s="295"/>
      <c r="N1034" s="295">
        <f>N1033</f>
        <v>12</v>
      </c>
      <c r="O1034" s="295"/>
      <c r="P1034" s="295"/>
      <c r="Q1034" s="295"/>
      <c r="R1034" s="295"/>
      <c r="S1034" s="295"/>
      <c r="T1034" s="295"/>
      <c r="U1034" s="295"/>
      <c r="V1034" s="295"/>
      <c r="W1034" s="295"/>
      <c r="X1034" s="295"/>
      <c r="Y1034" s="411">
        <f>Y1033</f>
        <v>0</v>
      </c>
      <c r="Z1034" s="411">
        <f t="shared" ref="Z1034" si="2646">Z1033</f>
        <v>0</v>
      </c>
      <c r="AA1034" s="411">
        <f t="shared" ref="AA1034" si="2647">AA1033</f>
        <v>0</v>
      </c>
      <c r="AB1034" s="411">
        <f t="shared" ref="AB1034" si="2648">AB1033</f>
        <v>0</v>
      </c>
      <c r="AC1034" s="411">
        <f t="shared" ref="AC1034" si="2649">AC1033</f>
        <v>0</v>
      </c>
      <c r="AD1034" s="411">
        <f t="shared" ref="AD1034" si="2650">AD1033</f>
        <v>0</v>
      </c>
      <c r="AE1034" s="411">
        <f t="shared" ref="AE1034" si="2651">AE1033</f>
        <v>0</v>
      </c>
      <c r="AF1034" s="411">
        <f t="shared" ref="AF1034" si="2652">AF1033</f>
        <v>0</v>
      </c>
      <c r="AG1034" s="411">
        <f t="shared" ref="AG1034" si="2653">AG1033</f>
        <v>0</v>
      </c>
      <c r="AH1034" s="411">
        <f t="shared" ref="AH1034" si="2654">AH1033</f>
        <v>0</v>
      </c>
      <c r="AI1034" s="411">
        <f t="shared" ref="AI1034" si="2655">AI1033</f>
        <v>0</v>
      </c>
      <c r="AJ1034" s="411">
        <f t="shared" ref="AJ1034" si="2656">AJ1033</f>
        <v>0</v>
      </c>
      <c r="AK1034" s="411">
        <f t="shared" ref="AK1034" si="2657">AK1033</f>
        <v>0</v>
      </c>
      <c r="AL1034" s="411">
        <f t="shared" ref="AL1034" si="2658">AL1033</f>
        <v>0</v>
      </c>
      <c r="AM1034" s="306"/>
    </row>
    <row r="1035" spans="1:39" ht="15" hidden="1" customHeight="1" outlineLevel="1">
      <c r="A1035" s="528"/>
      <c r="B1035" s="294"/>
      <c r="C1035" s="291"/>
      <c r="D1035" s="291"/>
      <c r="E1035" s="291"/>
      <c r="F1035" s="291"/>
      <c r="G1035" s="291"/>
      <c r="H1035" s="291"/>
      <c r="I1035" s="291"/>
      <c r="J1035" s="291"/>
      <c r="K1035" s="291"/>
      <c r="L1035" s="291"/>
      <c r="M1035" s="291"/>
      <c r="N1035" s="291"/>
      <c r="O1035" s="291"/>
      <c r="P1035" s="291"/>
      <c r="Q1035" s="291"/>
      <c r="R1035" s="291"/>
      <c r="S1035" s="291"/>
      <c r="T1035" s="291"/>
      <c r="U1035" s="291"/>
      <c r="V1035" s="291"/>
      <c r="W1035" s="291"/>
      <c r="X1035" s="291"/>
      <c r="Y1035" s="412"/>
      <c r="Z1035" s="425"/>
      <c r="AA1035" s="425"/>
      <c r="AB1035" s="425"/>
      <c r="AC1035" s="425"/>
      <c r="AD1035" s="425"/>
      <c r="AE1035" s="425"/>
      <c r="AF1035" s="425"/>
      <c r="AG1035" s="425"/>
      <c r="AH1035" s="425"/>
      <c r="AI1035" s="425"/>
      <c r="AJ1035" s="425"/>
      <c r="AK1035" s="425"/>
      <c r="AL1035" s="425"/>
      <c r="AM1035" s="306"/>
    </row>
    <row r="1036" spans="1:39" ht="15" hidden="1" customHeight="1" outlineLevel="1">
      <c r="A1036" s="528">
        <v>26</v>
      </c>
      <c r="B1036" s="428" t="s">
        <v>118</v>
      </c>
      <c r="C1036" s="291" t="s">
        <v>25</v>
      </c>
      <c r="D1036" s="295"/>
      <c r="E1036" s="295"/>
      <c r="F1036" s="295"/>
      <c r="G1036" s="295"/>
      <c r="H1036" s="295"/>
      <c r="I1036" s="295"/>
      <c r="J1036" s="295"/>
      <c r="K1036" s="295"/>
      <c r="L1036" s="295"/>
      <c r="M1036" s="295"/>
      <c r="N1036" s="295">
        <v>12</v>
      </c>
      <c r="O1036" s="295"/>
      <c r="P1036" s="295"/>
      <c r="Q1036" s="295"/>
      <c r="R1036" s="295"/>
      <c r="S1036" s="295"/>
      <c r="T1036" s="295"/>
      <c r="U1036" s="295"/>
      <c r="V1036" s="295"/>
      <c r="W1036" s="295"/>
      <c r="X1036" s="295"/>
      <c r="Y1036" s="426"/>
      <c r="Z1036" s="415"/>
      <c r="AA1036" s="415"/>
      <c r="AB1036" s="415"/>
      <c r="AC1036" s="415"/>
      <c r="AD1036" s="415"/>
      <c r="AE1036" s="415"/>
      <c r="AF1036" s="415"/>
      <c r="AG1036" s="415"/>
      <c r="AH1036" s="415"/>
      <c r="AI1036" s="415"/>
      <c r="AJ1036" s="415"/>
      <c r="AK1036" s="415"/>
      <c r="AL1036" s="415"/>
      <c r="AM1036" s="296">
        <f>SUM(Y1036:AL1036)</f>
        <v>0</v>
      </c>
    </row>
    <row r="1037" spans="1:39" ht="15" hidden="1" customHeight="1" outlineLevel="1">
      <c r="A1037" s="528"/>
      <c r="B1037" s="294" t="s">
        <v>346</v>
      </c>
      <c r="C1037" s="291" t="s">
        <v>163</v>
      </c>
      <c r="D1037" s="295"/>
      <c r="E1037" s="295"/>
      <c r="F1037" s="295"/>
      <c r="G1037" s="295"/>
      <c r="H1037" s="295"/>
      <c r="I1037" s="295"/>
      <c r="J1037" s="295"/>
      <c r="K1037" s="295"/>
      <c r="L1037" s="295"/>
      <c r="M1037" s="295"/>
      <c r="N1037" s="295">
        <f>N1036</f>
        <v>12</v>
      </c>
      <c r="O1037" s="295"/>
      <c r="P1037" s="295"/>
      <c r="Q1037" s="295"/>
      <c r="R1037" s="295"/>
      <c r="S1037" s="295"/>
      <c r="T1037" s="295"/>
      <c r="U1037" s="295"/>
      <c r="V1037" s="295"/>
      <c r="W1037" s="295"/>
      <c r="X1037" s="295"/>
      <c r="Y1037" s="411">
        <f>Y1036</f>
        <v>0</v>
      </c>
      <c r="Z1037" s="411">
        <f t="shared" ref="Z1037" si="2659">Z1036</f>
        <v>0</v>
      </c>
      <c r="AA1037" s="411">
        <f t="shared" ref="AA1037" si="2660">AA1036</f>
        <v>0</v>
      </c>
      <c r="AB1037" s="411">
        <f t="shared" ref="AB1037" si="2661">AB1036</f>
        <v>0</v>
      </c>
      <c r="AC1037" s="411">
        <f t="shared" ref="AC1037" si="2662">AC1036</f>
        <v>0</v>
      </c>
      <c r="AD1037" s="411">
        <f t="shared" ref="AD1037" si="2663">AD1036</f>
        <v>0</v>
      </c>
      <c r="AE1037" s="411">
        <f t="shared" ref="AE1037" si="2664">AE1036</f>
        <v>0</v>
      </c>
      <c r="AF1037" s="411">
        <f t="shared" ref="AF1037" si="2665">AF1036</f>
        <v>0</v>
      </c>
      <c r="AG1037" s="411">
        <f t="shared" ref="AG1037" si="2666">AG1036</f>
        <v>0</v>
      </c>
      <c r="AH1037" s="411">
        <f t="shared" ref="AH1037" si="2667">AH1036</f>
        <v>0</v>
      </c>
      <c r="AI1037" s="411">
        <f t="shared" ref="AI1037" si="2668">AI1036</f>
        <v>0</v>
      </c>
      <c r="AJ1037" s="411">
        <f t="shared" ref="AJ1037" si="2669">AJ1036</f>
        <v>0</v>
      </c>
      <c r="AK1037" s="411">
        <f t="shared" ref="AK1037" si="2670">AK1036</f>
        <v>0</v>
      </c>
      <c r="AL1037" s="411">
        <f t="shared" ref="AL1037" si="2671">AL1036</f>
        <v>0</v>
      </c>
      <c r="AM1037" s="306"/>
    </row>
    <row r="1038" spans="1:39" ht="15" hidden="1" customHeight="1" outlineLevel="1">
      <c r="A1038" s="528"/>
      <c r="B1038" s="294"/>
      <c r="C1038" s="291"/>
      <c r="D1038" s="291"/>
      <c r="E1038" s="291"/>
      <c r="F1038" s="291"/>
      <c r="G1038" s="291"/>
      <c r="H1038" s="291"/>
      <c r="I1038" s="291"/>
      <c r="J1038" s="291"/>
      <c r="K1038" s="291"/>
      <c r="L1038" s="291"/>
      <c r="M1038" s="291"/>
      <c r="N1038" s="291"/>
      <c r="O1038" s="291"/>
      <c r="P1038" s="291"/>
      <c r="Q1038" s="291"/>
      <c r="R1038" s="291"/>
      <c r="S1038" s="291"/>
      <c r="T1038" s="291"/>
      <c r="U1038" s="291"/>
      <c r="V1038" s="291"/>
      <c r="W1038" s="291"/>
      <c r="X1038" s="291"/>
      <c r="Y1038" s="412"/>
      <c r="Z1038" s="425"/>
      <c r="AA1038" s="425"/>
      <c r="AB1038" s="425"/>
      <c r="AC1038" s="425"/>
      <c r="AD1038" s="425"/>
      <c r="AE1038" s="425"/>
      <c r="AF1038" s="425"/>
      <c r="AG1038" s="425"/>
      <c r="AH1038" s="425"/>
      <c r="AI1038" s="425"/>
      <c r="AJ1038" s="425"/>
      <c r="AK1038" s="425"/>
      <c r="AL1038" s="425"/>
      <c r="AM1038" s="306"/>
    </row>
    <row r="1039" spans="1:39" ht="15" hidden="1" customHeight="1" outlineLevel="1">
      <c r="A1039" s="528">
        <v>27</v>
      </c>
      <c r="B1039" s="428" t="s">
        <v>119</v>
      </c>
      <c r="C1039" s="291" t="s">
        <v>25</v>
      </c>
      <c r="D1039" s="295"/>
      <c r="E1039" s="295"/>
      <c r="F1039" s="295"/>
      <c r="G1039" s="295"/>
      <c r="H1039" s="295"/>
      <c r="I1039" s="295"/>
      <c r="J1039" s="295"/>
      <c r="K1039" s="295"/>
      <c r="L1039" s="295"/>
      <c r="M1039" s="295"/>
      <c r="N1039" s="295">
        <v>12</v>
      </c>
      <c r="O1039" s="295"/>
      <c r="P1039" s="295"/>
      <c r="Q1039" s="295"/>
      <c r="R1039" s="295"/>
      <c r="S1039" s="295"/>
      <c r="T1039" s="295"/>
      <c r="U1039" s="295"/>
      <c r="V1039" s="295"/>
      <c r="W1039" s="295"/>
      <c r="X1039" s="295"/>
      <c r="Y1039" s="426"/>
      <c r="Z1039" s="415"/>
      <c r="AA1039" s="415"/>
      <c r="AB1039" s="415"/>
      <c r="AC1039" s="415"/>
      <c r="AD1039" s="415"/>
      <c r="AE1039" s="415"/>
      <c r="AF1039" s="415"/>
      <c r="AG1039" s="415"/>
      <c r="AH1039" s="415"/>
      <c r="AI1039" s="415"/>
      <c r="AJ1039" s="415"/>
      <c r="AK1039" s="415"/>
      <c r="AL1039" s="415"/>
      <c r="AM1039" s="296">
        <f>SUM(Y1039:AL1039)</f>
        <v>0</v>
      </c>
    </row>
    <row r="1040" spans="1:39" ht="15" hidden="1" customHeight="1" outlineLevel="1">
      <c r="A1040" s="528"/>
      <c r="B1040" s="294" t="s">
        <v>346</v>
      </c>
      <c r="C1040" s="291" t="s">
        <v>163</v>
      </c>
      <c r="D1040" s="295"/>
      <c r="E1040" s="295"/>
      <c r="F1040" s="295"/>
      <c r="G1040" s="295"/>
      <c r="H1040" s="295"/>
      <c r="I1040" s="295"/>
      <c r="J1040" s="295"/>
      <c r="K1040" s="295"/>
      <c r="L1040" s="295"/>
      <c r="M1040" s="295"/>
      <c r="N1040" s="295">
        <f>N1039</f>
        <v>12</v>
      </c>
      <c r="O1040" s="295"/>
      <c r="P1040" s="295"/>
      <c r="Q1040" s="295"/>
      <c r="R1040" s="295"/>
      <c r="S1040" s="295"/>
      <c r="T1040" s="295"/>
      <c r="U1040" s="295"/>
      <c r="V1040" s="295"/>
      <c r="W1040" s="295"/>
      <c r="X1040" s="295"/>
      <c r="Y1040" s="411">
        <f>Y1039</f>
        <v>0</v>
      </c>
      <c r="Z1040" s="411">
        <f t="shared" ref="Z1040" si="2672">Z1039</f>
        <v>0</v>
      </c>
      <c r="AA1040" s="411">
        <f t="shared" ref="AA1040" si="2673">AA1039</f>
        <v>0</v>
      </c>
      <c r="AB1040" s="411">
        <f t="shared" ref="AB1040" si="2674">AB1039</f>
        <v>0</v>
      </c>
      <c r="AC1040" s="411">
        <f t="shared" ref="AC1040" si="2675">AC1039</f>
        <v>0</v>
      </c>
      <c r="AD1040" s="411">
        <f t="shared" ref="AD1040" si="2676">AD1039</f>
        <v>0</v>
      </c>
      <c r="AE1040" s="411">
        <f t="shared" ref="AE1040" si="2677">AE1039</f>
        <v>0</v>
      </c>
      <c r="AF1040" s="411">
        <f t="shared" ref="AF1040" si="2678">AF1039</f>
        <v>0</v>
      </c>
      <c r="AG1040" s="411">
        <f t="shared" ref="AG1040" si="2679">AG1039</f>
        <v>0</v>
      </c>
      <c r="AH1040" s="411">
        <f t="shared" ref="AH1040" si="2680">AH1039</f>
        <v>0</v>
      </c>
      <c r="AI1040" s="411">
        <f t="shared" ref="AI1040" si="2681">AI1039</f>
        <v>0</v>
      </c>
      <c r="AJ1040" s="411">
        <f t="shared" ref="AJ1040" si="2682">AJ1039</f>
        <v>0</v>
      </c>
      <c r="AK1040" s="411">
        <f t="shared" ref="AK1040" si="2683">AK1039</f>
        <v>0</v>
      </c>
      <c r="AL1040" s="411">
        <f t="shared" ref="AL1040" si="2684">AL1039</f>
        <v>0</v>
      </c>
      <c r="AM1040" s="306"/>
    </row>
    <row r="1041" spans="1:39" ht="15" hidden="1" customHeight="1" outlineLevel="1">
      <c r="A1041" s="528"/>
      <c r="B1041" s="294"/>
      <c r="C1041" s="291"/>
      <c r="D1041" s="291"/>
      <c r="E1041" s="291"/>
      <c r="F1041" s="291"/>
      <c r="G1041" s="291"/>
      <c r="H1041" s="291"/>
      <c r="I1041" s="291"/>
      <c r="J1041" s="291"/>
      <c r="K1041" s="291"/>
      <c r="L1041" s="291"/>
      <c r="M1041" s="291"/>
      <c r="N1041" s="291"/>
      <c r="O1041" s="291"/>
      <c r="P1041" s="291"/>
      <c r="Q1041" s="291"/>
      <c r="R1041" s="291"/>
      <c r="S1041" s="291"/>
      <c r="T1041" s="291"/>
      <c r="U1041" s="291"/>
      <c r="V1041" s="291"/>
      <c r="W1041" s="291"/>
      <c r="X1041" s="291"/>
      <c r="Y1041" s="412"/>
      <c r="Z1041" s="425"/>
      <c r="AA1041" s="425"/>
      <c r="AB1041" s="425"/>
      <c r="AC1041" s="425"/>
      <c r="AD1041" s="425"/>
      <c r="AE1041" s="425"/>
      <c r="AF1041" s="425"/>
      <c r="AG1041" s="425"/>
      <c r="AH1041" s="425"/>
      <c r="AI1041" s="425"/>
      <c r="AJ1041" s="425"/>
      <c r="AK1041" s="425"/>
      <c r="AL1041" s="425"/>
      <c r="AM1041" s="306"/>
    </row>
    <row r="1042" spans="1:39" ht="15" hidden="1" customHeight="1" outlineLevel="1">
      <c r="A1042" s="528">
        <v>28</v>
      </c>
      <c r="B1042" s="428" t="s">
        <v>120</v>
      </c>
      <c r="C1042" s="291" t="s">
        <v>25</v>
      </c>
      <c r="D1042" s="295"/>
      <c r="E1042" s="295"/>
      <c r="F1042" s="295"/>
      <c r="G1042" s="295"/>
      <c r="H1042" s="295"/>
      <c r="I1042" s="295"/>
      <c r="J1042" s="295"/>
      <c r="K1042" s="295"/>
      <c r="L1042" s="295"/>
      <c r="M1042" s="295"/>
      <c r="N1042" s="295">
        <v>12</v>
      </c>
      <c r="O1042" s="295"/>
      <c r="P1042" s="295"/>
      <c r="Q1042" s="295"/>
      <c r="R1042" s="295"/>
      <c r="S1042" s="295"/>
      <c r="T1042" s="295"/>
      <c r="U1042" s="295"/>
      <c r="V1042" s="295"/>
      <c r="W1042" s="295"/>
      <c r="X1042" s="295"/>
      <c r="Y1042" s="426"/>
      <c r="Z1042" s="415"/>
      <c r="AA1042" s="415"/>
      <c r="AB1042" s="415"/>
      <c r="AC1042" s="415"/>
      <c r="AD1042" s="415"/>
      <c r="AE1042" s="415"/>
      <c r="AF1042" s="415"/>
      <c r="AG1042" s="415"/>
      <c r="AH1042" s="415"/>
      <c r="AI1042" s="415"/>
      <c r="AJ1042" s="415"/>
      <c r="AK1042" s="415"/>
      <c r="AL1042" s="415"/>
      <c r="AM1042" s="296">
        <f>SUM(Y1042:AL1042)</f>
        <v>0</v>
      </c>
    </row>
    <row r="1043" spans="1:39" ht="15" hidden="1" customHeight="1" outlineLevel="1">
      <c r="A1043" s="528"/>
      <c r="B1043" s="294" t="s">
        <v>346</v>
      </c>
      <c r="C1043" s="291" t="s">
        <v>163</v>
      </c>
      <c r="D1043" s="295"/>
      <c r="E1043" s="295"/>
      <c r="F1043" s="295"/>
      <c r="G1043" s="295"/>
      <c r="H1043" s="295"/>
      <c r="I1043" s="295"/>
      <c r="J1043" s="295"/>
      <c r="K1043" s="295"/>
      <c r="L1043" s="295"/>
      <c r="M1043" s="295"/>
      <c r="N1043" s="295">
        <f>N1042</f>
        <v>12</v>
      </c>
      <c r="O1043" s="295"/>
      <c r="P1043" s="295"/>
      <c r="Q1043" s="295"/>
      <c r="R1043" s="295"/>
      <c r="S1043" s="295"/>
      <c r="T1043" s="295"/>
      <c r="U1043" s="295"/>
      <c r="V1043" s="295"/>
      <c r="W1043" s="295"/>
      <c r="X1043" s="295"/>
      <c r="Y1043" s="411">
        <f>Y1042</f>
        <v>0</v>
      </c>
      <c r="Z1043" s="411">
        <f>Z1042</f>
        <v>0</v>
      </c>
      <c r="AA1043" s="411">
        <f t="shared" ref="AA1043" si="2685">AA1042</f>
        <v>0</v>
      </c>
      <c r="AB1043" s="411">
        <f t="shared" ref="AB1043" si="2686">AB1042</f>
        <v>0</v>
      </c>
      <c r="AC1043" s="411">
        <f t="shared" ref="AC1043" si="2687">AC1042</f>
        <v>0</v>
      </c>
      <c r="AD1043" s="411">
        <f t="shared" ref="AD1043" si="2688">AD1042</f>
        <v>0</v>
      </c>
      <c r="AE1043" s="411">
        <f>AE1042</f>
        <v>0</v>
      </c>
      <c r="AF1043" s="411">
        <f t="shared" ref="AF1043" si="2689">AF1042</f>
        <v>0</v>
      </c>
      <c r="AG1043" s="411">
        <f t="shared" ref="AG1043" si="2690">AG1042</f>
        <v>0</v>
      </c>
      <c r="AH1043" s="411">
        <f t="shared" ref="AH1043" si="2691">AH1042</f>
        <v>0</v>
      </c>
      <c r="AI1043" s="411">
        <f t="shared" ref="AI1043" si="2692">AI1042</f>
        <v>0</v>
      </c>
      <c r="AJ1043" s="411">
        <f t="shared" ref="AJ1043" si="2693">AJ1042</f>
        <v>0</v>
      </c>
      <c r="AK1043" s="411">
        <f t="shared" ref="AK1043" si="2694">AK1042</f>
        <v>0</v>
      </c>
      <c r="AL1043" s="411">
        <f t="shared" ref="AL1043" si="2695">AL1042</f>
        <v>0</v>
      </c>
      <c r="AM1043" s="306"/>
    </row>
    <row r="1044" spans="1:39" ht="15" hidden="1" customHeight="1" outlineLevel="1">
      <c r="A1044" s="528"/>
      <c r="B1044" s="294"/>
      <c r="C1044" s="291"/>
      <c r="D1044" s="291"/>
      <c r="E1044" s="291"/>
      <c r="F1044" s="291"/>
      <c r="G1044" s="291"/>
      <c r="H1044" s="291"/>
      <c r="I1044" s="291"/>
      <c r="J1044" s="291"/>
      <c r="K1044" s="291"/>
      <c r="L1044" s="291"/>
      <c r="M1044" s="291"/>
      <c r="N1044" s="291"/>
      <c r="O1044" s="291"/>
      <c r="P1044" s="291"/>
      <c r="Q1044" s="291"/>
      <c r="R1044" s="291"/>
      <c r="S1044" s="291"/>
      <c r="T1044" s="291"/>
      <c r="U1044" s="291"/>
      <c r="V1044" s="291"/>
      <c r="W1044" s="291"/>
      <c r="X1044" s="291"/>
      <c r="Y1044" s="412"/>
      <c r="Z1044" s="425"/>
      <c r="AA1044" s="425"/>
      <c r="AB1044" s="425"/>
      <c r="AC1044" s="425"/>
      <c r="AD1044" s="425"/>
      <c r="AE1044" s="425"/>
      <c r="AF1044" s="425"/>
      <c r="AG1044" s="425"/>
      <c r="AH1044" s="425"/>
      <c r="AI1044" s="425"/>
      <c r="AJ1044" s="425"/>
      <c r="AK1044" s="425"/>
      <c r="AL1044" s="425"/>
      <c r="AM1044" s="306"/>
    </row>
    <row r="1045" spans="1:39" ht="15" hidden="1" customHeight="1" outlineLevel="1">
      <c r="A1045" s="528">
        <v>29</v>
      </c>
      <c r="B1045" s="428" t="s">
        <v>121</v>
      </c>
      <c r="C1045" s="291" t="s">
        <v>25</v>
      </c>
      <c r="D1045" s="295"/>
      <c r="E1045" s="295"/>
      <c r="F1045" s="295"/>
      <c r="G1045" s="295"/>
      <c r="H1045" s="295"/>
      <c r="I1045" s="295"/>
      <c r="J1045" s="295"/>
      <c r="K1045" s="295"/>
      <c r="L1045" s="295"/>
      <c r="M1045" s="295"/>
      <c r="N1045" s="295">
        <v>3</v>
      </c>
      <c r="O1045" s="295"/>
      <c r="P1045" s="295"/>
      <c r="Q1045" s="295"/>
      <c r="R1045" s="295"/>
      <c r="S1045" s="295"/>
      <c r="T1045" s="295"/>
      <c r="U1045" s="295"/>
      <c r="V1045" s="295"/>
      <c r="W1045" s="295"/>
      <c r="X1045" s="295"/>
      <c r="Y1045" s="426"/>
      <c r="Z1045" s="415"/>
      <c r="AA1045" s="415"/>
      <c r="AB1045" s="415"/>
      <c r="AC1045" s="415"/>
      <c r="AD1045" s="415"/>
      <c r="AE1045" s="415"/>
      <c r="AF1045" s="415"/>
      <c r="AG1045" s="415"/>
      <c r="AH1045" s="415"/>
      <c r="AI1045" s="415"/>
      <c r="AJ1045" s="415"/>
      <c r="AK1045" s="415"/>
      <c r="AL1045" s="415"/>
      <c r="AM1045" s="296">
        <f>SUM(Y1045:AL1045)</f>
        <v>0</v>
      </c>
    </row>
    <row r="1046" spans="1:39" ht="15" hidden="1" customHeight="1" outlineLevel="1">
      <c r="A1046" s="528"/>
      <c r="B1046" s="294" t="s">
        <v>346</v>
      </c>
      <c r="C1046" s="291" t="s">
        <v>163</v>
      </c>
      <c r="D1046" s="295"/>
      <c r="E1046" s="295"/>
      <c r="F1046" s="295"/>
      <c r="G1046" s="295"/>
      <c r="H1046" s="295"/>
      <c r="I1046" s="295"/>
      <c r="J1046" s="295"/>
      <c r="K1046" s="295"/>
      <c r="L1046" s="295"/>
      <c r="M1046" s="295"/>
      <c r="N1046" s="295">
        <f>N1045</f>
        <v>3</v>
      </c>
      <c r="O1046" s="295"/>
      <c r="P1046" s="295"/>
      <c r="Q1046" s="295"/>
      <c r="R1046" s="295"/>
      <c r="S1046" s="295"/>
      <c r="T1046" s="295"/>
      <c r="U1046" s="295"/>
      <c r="V1046" s="295"/>
      <c r="W1046" s="295"/>
      <c r="X1046" s="295"/>
      <c r="Y1046" s="411">
        <f>Y1045</f>
        <v>0</v>
      </c>
      <c r="Z1046" s="411">
        <f t="shared" ref="Z1046" si="2696">Z1045</f>
        <v>0</v>
      </c>
      <c r="AA1046" s="411">
        <f t="shared" ref="AA1046" si="2697">AA1045</f>
        <v>0</v>
      </c>
      <c r="AB1046" s="411">
        <f t="shared" ref="AB1046" si="2698">AB1045</f>
        <v>0</v>
      </c>
      <c r="AC1046" s="411">
        <f t="shared" ref="AC1046" si="2699">AC1045</f>
        <v>0</v>
      </c>
      <c r="AD1046" s="411">
        <f t="shared" ref="AD1046" si="2700">AD1045</f>
        <v>0</v>
      </c>
      <c r="AE1046" s="411">
        <f t="shared" ref="AE1046" si="2701">AE1045</f>
        <v>0</v>
      </c>
      <c r="AF1046" s="411">
        <f t="shared" ref="AF1046" si="2702">AF1045</f>
        <v>0</v>
      </c>
      <c r="AG1046" s="411">
        <f t="shared" ref="AG1046" si="2703">AG1045</f>
        <v>0</v>
      </c>
      <c r="AH1046" s="411">
        <f t="shared" ref="AH1046" si="2704">AH1045</f>
        <v>0</v>
      </c>
      <c r="AI1046" s="411">
        <f t="shared" ref="AI1046" si="2705">AI1045</f>
        <v>0</v>
      </c>
      <c r="AJ1046" s="411">
        <f t="shared" ref="AJ1046" si="2706">AJ1045</f>
        <v>0</v>
      </c>
      <c r="AK1046" s="411">
        <f t="shared" ref="AK1046" si="2707">AK1045</f>
        <v>0</v>
      </c>
      <c r="AL1046" s="411">
        <f t="shared" ref="AL1046" si="2708">AL1045</f>
        <v>0</v>
      </c>
      <c r="AM1046" s="306"/>
    </row>
    <row r="1047" spans="1:39" ht="15" hidden="1" customHeight="1" outlineLevel="1">
      <c r="A1047" s="528"/>
      <c r="B1047" s="294"/>
      <c r="C1047" s="291"/>
      <c r="D1047" s="291"/>
      <c r="E1047" s="291"/>
      <c r="F1047" s="291"/>
      <c r="G1047" s="291"/>
      <c r="H1047" s="291"/>
      <c r="I1047" s="291"/>
      <c r="J1047" s="291"/>
      <c r="K1047" s="291"/>
      <c r="L1047" s="291"/>
      <c r="M1047" s="291"/>
      <c r="N1047" s="291"/>
      <c r="O1047" s="291"/>
      <c r="P1047" s="291"/>
      <c r="Q1047" s="291"/>
      <c r="R1047" s="291"/>
      <c r="S1047" s="291"/>
      <c r="T1047" s="291"/>
      <c r="U1047" s="291"/>
      <c r="V1047" s="291"/>
      <c r="W1047" s="291"/>
      <c r="X1047" s="291"/>
      <c r="Y1047" s="412"/>
      <c r="Z1047" s="425"/>
      <c r="AA1047" s="425"/>
      <c r="AB1047" s="425"/>
      <c r="AC1047" s="425"/>
      <c r="AD1047" s="425"/>
      <c r="AE1047" s="425"/>
      <c r="AF1047" s="425"/>
      <c r="AG1047" s="425"/>
      <c r="AH1047" s="425"/>
      <c r="AI1047" s="425"/>
      <c r="AJ1047" s="425"/>
      <c r="AK1047" s="425"/>
      <c r="AL1047" s="425"/>
      <c r="AM1047" s="306"/>
    </row>
    <row r="1048" spans="1:39" ht="15" hidden="1" customHeight="1" outlineLevel="1">
      <c r="A1048" s="528">
        <v>30</v>
      </c>
      <c r="B1048" s="428" t="s">
        <v>122</v>
      </c>
      <c r="C1048" s="291" t="s">
        <v>25</v>
      </c>
      <c r="D1048" s="295"/>
      <c r="E1048" s="295"/>
      <c r="F1048" s="295"/>
      <c r="G1048" s="295"/>
      <c r="H1048" s="295"/>
      <c r="I1048" s="295"/>
      <c r="J1048" s="295"/>
      <c r="K1048" s="295"/>
      <c r="L1048" s="295"/>
      <c r="M1048" s="295"/>
      <c r="N1048" s="295">
        <v>12</v>
      </c>
      <c r="O1048" s="295"/>
      <c r="P1048" s="295"/>
      <c r="Q1048" s="295"/>
      <c r="R1048" s="295"/>
      <c r="S1048" s="295"/>
      <c r="T1048" s="295"/>
      <c r="U1048" s="295"/>
      <c r="V1048" s="295"/>
      <c r="W1048" s="295"/>
      <c r="X1048" s="295"/>
      <c r="Y1048" s="426"/>
      <c r="Z1048" s="415"/>
      <c r="AA1048" s="415"/>
      <c r="AB1048" s="415"/>
      <c r="AC1048" s="415"/>
      <c r="AD1048" s="415"/>
      <c r="AE1048" s="415"/>
      <c r="AF1048" s="415"/>
      <c r="AG1048" s="415"/>
      <c r="AH1048" s="415"/>
      <c r="AI1048" s="415"/>
      <c r="AJ1048" s="415"/>
      <c r="AK1048" s="415"/>
      <c r="AL1048" s="415"/>
      <c r="AM1048" s="296">
        <f>SUM(Y1048:AL1048)</f>
        <v>0</v>
      </c>
    </row>
    <row r="1049" spans="1:39" ht="15" hidden="1" customHeight="1" outlineLevel="1">
      <c r="A1049" s="528"/>
      <c r="B1049" s="294" t="s">
        <v>346</v>
      </c>
      <c r="C1049" s="291" t="s">
        <v>163</v>
      </c>
      <c r="D1049" s="295"/>
      <c r="E1049" s="295"/>
      <c r="F1049" s="295"/>
      <c r="G1049" s="295"/>
      <c r="H1049" s="295"/>
      <c r="I1049" s="295"/>
      <c r="J1049" s="295"/>
      <c r="K1049" s="295"/>
      <c r="L1049" s="295"/>
      <c r="M1049" s="295"/>
      <c r="N1049" s="295">
        <f>N1048</f>
        <v>12</v>
      </c>
      <c r="O1049" s="295"/>
      <c r="P1049" s="295"/>
      <c r="Q1049" s="295"/>
      <c r="R1049" s="295"/>
      <c r="S1049" s="295"/>
      <c r="T1049" s="295"/>
      <c r="U1049" s="295"/>
      <c r="V1049" s="295"/>
      <c r="W1049" s="295"/>
      <c r="X1049" s="295"/>
      <c r="Y1049" s="411">
        <f>Y1048</f>
        <v>0</v>
      </c>
      <c r="Z1049" s="411">
        <f t="shared" ref="Z1049" si="2709">Z1048</f>
        <v>0</v>
      </c>
      <c r="AA1049" s="411">
        <f t="shared" ref="AA1049" si="2710">AA1048</f>
        <v>0</v>
      </c>
      <c r="AB1049" s="411">
        <f t="shared" ref="AB1049" si="2711">AB1048</f>
        <v>0</v>
      </c>
      <c r="AC1049" s="411">
        <f t="shared" ref="AC1049" si="2712">AC1048</f>
        <v>0</v>
      </c>
      <c r="AD1049" s="411">
        <f t="shared" ref="AD1049" si="2713">AD1048</f>
        <v>0</v>
      </c>
      <c r="AE1049" s="411">
        <f t="shared" ref="AE1049" si="2714">AE1048</f>
        <v>0</v>
      </c>
      <c r="AF1049" s="411">
        <f t="shared" ref="AF1049" si="2715">AF1048</f>
        <v>0</v>
      </c>
      <c r="AG1049" s="411">
        <f t="shared" ref="AG1049" si="2716">AG1048</f>
        <v>0</v>
      </c>
      <c r="AH1049" s="411">
        <f t="shared" ref="AH1049" si="2717">AH1048</f>
        <v>0</v>
      </c>
      <c r="AI1049" s="411">
        <f t="shared" ref="AI1049" si="2718">AI1048</f>
        <v>0</v>
      </c>
      <c r="AJ1049" s="411">
        <f t="shared" ref="AJ1049" si="2719">AJ1048</f>
        <v>0</v>
      </c>
      <c r="AK1049" s="411">
        <f t="shared" ref="AK1049" si="2720">AK1048</f>
        <v>0</v>
      </c>
      <c r="AL1049" s="411">
        <f t="shared" ref="AL1049" si="2721">AL1048</f>
        <v>0</v>
      </c>
      <c r="AM1049" s="306"/>
    </row>
    <row r="1050" spans="1:39" ht="15" hidden="1" customHeight="1" outlineLevel="1">
      <c r="A1050" s="528"/>
      <c r="B1050" s="294"/>
      <c r="C1050" s="291"/>
      <c r="D1050" s="291"/>
      <c r="E1050" s="291"/>
      <c r="F1050" s="291"/>
      <c r="G1050" s="291"/>
      <c r="H1050" s="291"/>
      <c r="I1050" s="291"/>
      <c r="J1050" s="291"/>
      <c r="K1050" s="291"/>
      <c r="L1050" s="291"/>
      <c r="M1050" s="291"/>
      <c r="N1050" s="291"/>
      <c r="O1050" s="291"/>
      <c r="P1050" s="291"/>
      <c r="Q1050" s="291"/>
      <c r="R1050" s="291"/>
      <c r="S1050" s="291"/>
      <c r="T1050" s="291"/>
      <c r="U1050" s="291"/>
      <c r="V1050" s="291"/>
      <c r="W1050" s="291"/>
      <c r="X1050" s="291"/>
      <c r="Y1050" s="412"/>
      <c r="Z1050" s="425"/>
      <c r="AA1050" s="425"/>
      <c r="AB1050" s="425"/>
      <c r="AC1050" s="425"/>
      <c r="AD1050" s="425"/>
      <c r="AE1050" s="425"/>
      <c r="AF1050" s="425"/>
      <c r="AG1050" s="425"/>
      <c r="AH1050" s="425"/>
      <c r="AI1050" s="425"/>
      <c r="AJ1050" s="425"/>
      <c r="AK1050" s="425"/>
      <c r="AL1050" s="425"/>
      <c r="AM1050" s="306"/>
    </row>
    <row r="1051" spans="1:39" ht="15" hidden="1" customHeight="1" outlineLevel="1">
      <c r="A1051" s="528">
        <v>31</v>
      </c>
      <c r="B1051" s="428" t="s">
        <v>123</v>
      </c>
      <c r="C1051" s="291" t="s">
        <v>25</v>
      </c>
      <c r="D1051" s="295"/>
      <c r="E1051" s="295"/>
      <c r="F1051" s="295"/>
      <c r="G1051" s="295"/>
      <c r="H1051" s="295"/>
      <c r="I1051" s="295"/>
      <c r="J1051" s="295"/>
      <c r="K1051" s="295"/>
      <c r="L1051" s="295"/>
      <c r="M1051" s="295"/>
      <c r="N1051" s="295">
        <v>12</v>
      </c>
      <c r="O1051" s="295"/>
      <c r="P1051" s="295"/>
      <c r="Q1051" s="295"/>
      <c r="R1051" s="295"/>
      <c r="S1051" s="295"/>
      <c r="T1051" s="295"/>
      <c r="U1051" s="295"/>
      <c r="V1051" s="295"/>
      <c r="W1051" s="295"/>
      <c r="X1051" s="295"/>
      <c r="Y1051" s="426"/>
      <c r="Z1051" s="415"/>
      <c r="AA1051" s="415"/>
      <c r="AB1051" s="415"/>
      <c r="AC1051" s="415"/>
      <c r="AD1051" s="415"/>
      <c r="AE1051" s="415"/>
      <c r="AF1051" s="415"/>
      <c r="AG1051" s="415"/>
      <c r="AH1051" s="415"/>
      <c r="AI1051" s="415"/>
      <c r="AJ1051" s="415"/>
      <c r="AK1051" s="415"/>
      <c r="AL1051" s="415"/>
      <c r="AM1051" s="296">
        <f>SUM(Y1051:AL1051)</f>
        <v>0</v>
      </c>
    </row>
    <row r="1052" spans="1:39" ht="15" hidden="1" customHeight="1" outlineLevel="1">
      <c r="A1052" s="528"/>
      <c r="B1052" s="294" t="s">
        <v>346</v>
      </c>
      <c r="C1052" s="291" t="s">
        <v>163</v>
      </c>
      <c r="D1052" s="295"/>
      <c r="E1052" s="295"/>
      <c r="F1052" s="295"/>
      <c r="G1052" s="295"/>
      <c r="H1052" s="295"/>
      <c r="I1052" s="295"/>
      <c r="J1052" s="295"/>
      <c r="K1052" s="295"/>
      <c r="L1052" s="295"/>
      <c r="M1052" s="295"/>
      <c r="N1052" s="295">
        <f>N1051</f>
        <v>12</v>
      </c>
      <c r="O1052" s="295"/>
      <c r="P1052" s="295"/>
      <c r="Q1052" s="295"/>
      <c r="R1052" s="295"/>
      <c r="S1052" s="295"/>
      <c r="T1052" s="295"/>
      <c r="U1052" s="295"/>
      <c r="V1052" s="295"/>
      <c r="W1052" s="295"/>
      <c r="X1052" s="295"/>
      <c r="Y1052" s="411">
        <f>Y1051</f>
        <v>0</v>
      </c>
      <c r="Z1052" s="411">
        <f t="shared" ref="Z1052" si="2722">Z1051</f>
        <v>0</v>
      </c>
      <c r="AA1052" s="411">
        <f t="shared" ref="AA1052" si="2723">AA1051</f>
        <v>0</v>
      </c>
      <c r="AB1052" s="411">
        <f t="shared" ref="AB1052" si="2724">AB1051</f>
        <v>0</v>
      </c>
      <c r="AC1052" s="411">
        <f t="shared" ref="AC1052" si="2725">AC1051</f>
        <v>0</v>
      </c>
      <c r="AD1052" s="411">
        <f t="shared" ref="AD1052" si="2726">AD1051</f>
        <v>0</v>
      </c>
      <c r="AE1052" s="411">
        <f t="shared" ref="AE1052" si="2727">AE1051</f>
        <v>0</v>
      </c>
      <c r="AF1052" s="411">
        <f t="shared" ref="AF1052" si="2728">AF1051</f>
        <v>0</v>
      </c>
      <c r="AG1052" s="411">
        <f t="shared" ref="AG1052" si="2729">AG1051</f>
        <v>0</v>
      </c>
      <c r="AH1052" s="411">
        <f t="shared" ref="AH1052" si="2730">AH1051</f>
        <v>0</v>
      </c>
      <c r="AI1052" s="411">
        <f t="shared" ref="AI1052" si="2731">AI1051</f>
        <v>0</v>
      </c>
      <c r="AJ1052" s="411">
        <f t="shared" ref="AJ1052" si="2732">AJ1051</f>
        <v>0</v>
      </c>
      <c r="AK1052" s="411">
        <f t="shared" ref="AK1052" si="2733">AK1051</f>
        <v>0</v>
      </c>
      <c r="AL1052" s="411">
        <f t="shared" ref="AL1052" si="2734">AL1051</f>
        <v>0</v>
      </c>
      <c r="AM1052" s="306"/>
    </row>
    <row r="1053" spans="1:39" ht="15" hidden="1" customHeight="1" outlineLevel="1">
      <c r="A1053" s="528"/>
      <c r="B1053" s="428"/>
      <c r="C1053" s="291"/>
      <c r="D1053" s="291"/>
      <c r="E1053" s="291"/>
      <c r="F1053" s="291"/>
      <c r="G1053" s="291"/>
      <c r="H1053" s="291"/>
      <c r="I1053" s="291"/>
      <c r="J1053" s="291"/>
      <c r="K1053" s="291"/>
      <c r="L1053" s="291"/>
      <c r="M1053" s="291"/>
      <c r="N1053" s="291"/>
      <c r="O1053" s="291"/>
      <c r="P1053" s="291"/>
      <c r="Q1053" s="291"/>
      <c r="R1053" s="291"/>
      <c r="S1053" s="291"/>
      <c r="T1053" s="291"/>
      <c r="U1053" s="291"/>
      <c r="V1053" s="291"/>
      <c r="W1053" s="291"/>
      <c r="X1053" s="291"/>
      <c r="Y1053" s="412"/>
      <c r="Z1053" s="425"/>
      <c r="AA1053" s="425"/>
      <c r="AB1053" s="425"/>
      <c r="AC1053" s="425"/>
      <c r="AD1053" s="425"/>
      <c r="AE1053" s="425"/>
      <c r="AF1053" s="425"/>
      <c r="AG1053" s="425"/>
      <c r="AH1053" s="425"/>
      <c r="AI1053" s="425"/>
      <c r="AJ1053" s="425"/>
      <c r="AK1053" s="425"/>
      <c r="AL1053" s="425"/>
      <c r="AM1053" s="306"/>
    </row>
    <row r="1054" spans="1:39" ht="15" hidden="1" customHeight="1" outlineLevel="1">
      <c r="A1054" s="528">
        <v>32</v>
      </c>
      <c r="B1054" s="428" t="s">
        <v>124</v>
      </c>
      <c r="C1054" s="291" t="s">
        <v>25</v>
      </c>
      <c r="D1054" s="295"/>
      <c r="E1054" s="295"/>
      <c r="F1054" s="295"/>
      <c r="G1054" s="295"/>
      <c r="H1054" s="295"/>
      <c r="I1054" s="295"/>
      <c r="J1054" s="295"/>
      <c r="K1054" s="295"/>
      <c r="L1054" s="295"/>
      <c r="M1054" s="295"/>
      <c r="N1054" s="295">
        <v>12</v>
      </c>
      <c r="O1054" s="295"/>
      <c r="P1054" s="295"/>
      <c r="Q1054" s="295"/>
      <c r="R1054" s="295"/>
      <c r="S1054" s="295"/>
      <c r="T1054" s="295"/>
      <c r="U1054" s="295"/>
      <c r="V1054" s="295"/>
      <c r="W1054" s="295"/>
      <c r="X1054" s="295"/>
      <c r="Y1054" s="426"/>
      <c r="Z1054" s="415"/>
      <c r="AA1054" s="415"/>
      <c r="AB1054" s="415"/>
      <c r="AC1054" s="415"/>
      <c r="AD1054" s="415"/>
      <c r="AE1054" s="415"/>
      <c r="AF1054" s="415"/>
      <c r="AG1054" s="415"/>
      <c r="AH1054" s="415"/>
      <c r="AI1054" s="415"/>
      <c r="AJ1054" s="415"/>
      <c r="AK1054" s="415"/>
      <c r="AL1054" s="415"/>
      <c r="AM1054" s="296">
        <f>SUM(Y1054:AL1054)</f>
        <v>0</v>
      </c>
    </row>
    <row r="1055" spans="1:39" ht="15" hidden="1" customHeight="1" outlineLevel="1">
      <c r="A1055" s="528"/>
      <c r="B1055" s="294" t="s">
        <v>346</v>
      </c>
      <c r="C1055" s="291" t="s">
        <v>163</v>
      </c>
      <c r="D1055" s="295"/>
      <c r="E1055" s="295"/>
      <c r="F1055" s="295"/>
      <c r="G1055" s="295"/>
      <c r="H1055" s="295"/>
      <c r="I1055" s="295"/>
      <c r="J1055" s="295"/>
      <c r="K1055" s="295"/>
      <c r="L1055" s="295"/>
      <c r="M1055" s="295"/>
      <c r="N1055" s="295">
        <f>N1054</f>
        <v>12</v>
      </c>
      <c r="O1055" s="295"/>
      <c r="P1055" s="295"/>
      <c r="Q1055" s="295"/>
      <c r="R1055" s="295"/>
      <c r="S1055" s="295"/>
      <c r="T1055" s="295"/>
      <c r="U1055" s="295"/>
      <c r="V1055" s="295"/>
      <c r="W1055" s="295"/>
      <c r="X1055" s="295"/>
      <c r="Y1055" s="411">
        <f>Y1054</f>
        <v>0</v>
      </c>
      <c r="Z1055" s="411">
        <f t="shared" ref="Z1055" si="2735">Z1054</f>
        <v>0</v>
      </c>
      <c r="AA1055" s="411">
        <f t="shared" ref="AA1055" si="2736">AA1054</f>
        <v>0</v>
      </c>
      <c r="AB1055" s="411">
        <f t="shared" ref="AB1055" si="2737">AB1054</f>
        <v>0</v>
      </c>
      <c r="AC1055" s="411">
        <f t="shared" ref="AC1055" si="2738">AC1054</f>
        <v>0</v>
      </c>
      <c r="AD1055" s="411">
        <f t="shared" ref="AD1055" si="2739">AD1054</f>
        <v>0</v>
      </c>
      <c r="AE1055" s="411">
        <f t="shared" ref="AE1055" si="2740">AE1054</f>
        <v>0</v>
      </c>
      <c r="AF1055" s="411">
        <f t="shared" ref="AF1055" si="2741">AF1054</f>
        <v>0</v>
      </c>
      <c r="AG1055" s="411">
        <f t="shared" ref="AG1055" si="2742">AG1054</f>
        <v>0</v>
      </c>
      <c r="AH1055" s="411">
        <f t="shared" ref="AH1055" si="2743">AH1054</f>
        <v>0</v>
      </c>
      <c r="AI1055" s="411">
        <f t="shared" ref="AI1055" si="2744">AI1054</f>
        <v>0</v>
      </c>
      <c r="AJ1055" s="411">
        <f t="shared" ref="AJ1055" si="2745">AJ1054</f>
        <v>0</v>
      </c>
      <c r="AK1055" s="411">
        <f t="shared" ref="AK1055" si="2746">AK1054</f>
        <v>0</v>
      </c>
      <c r="AL1055" s="411">
        <f t="shared" ref="AL1055" si="2747">AL1054</f>
        <v>0</v>
      </c>
      <c r="AM1055" s="306"/>
    </row>
    <row r="1056" spans="1:39" ht="15" hidden="1" customHeight="1" outlineLevel="1">
      <c r="A1056" s="528"/>
      <c r="B1056" s="428"/>
      <c r="C1056" s="291"/>
      <c r="D1056" s="291"/>
      <c r="E1056" s="291"/>
      <c r="F1056" s="291"/>
      <c r="G1056" s="291"/>
      <c r="H1056" s="291"/>
      <c r="I1056" s="291"/>
      <c r="J1056" s="291"/>
      <c r="K1056" s="291"/>
      <c r="L1056" s="291"/>
      <c r="M1056" s="291"/>
      <c r="N1056" s="291"/>
      <c r="O1056" s="291"/>
      <c r="P1056" s="291"/>
      <c r="Q1056" s="291"/>
      <c r="R1056" s="291"/>
      <c r="S1056" s="291"/>
      <c r="T1056" s="291"/>
      <c r="U1056" s="291"/>
      <c r="V1056" s="291"/>
      <c r="W1056" s="291"/>
      <c r="X1056" s="291"/>
      <c r="Y1056" s="412"/>
      <c r="Z1056" s="425"/>
      <c r="AA1056" s="425"/>
      <c r="AB1056" s="425"/>
      <c r="AC1056" s="425"/>
      <c r="AD1056" s="425"/>
      <c r="AE1056" s="425"/>
      <c r="AF1056" s="425"/>
      <c r="AG1056" s="425"/>
      <c r="AH1056" s="425"/>
      <c r="AI1056" s="425"/>
      <c r="AJ1056" s="425"/>
      <c r="AK1056" s="425"/>
      <c r="AL1056" s="425"/>
      <c r="AM1056" s="306"/>
    </row>
    <row r="1057" spans="1:39" ht="15" hidden="1" customHeight="1" outlineLevel="1">
      <c r="A1057" s="528"/>
      <c r="B1057" s="288" t="s">
        <v>500</v>
      </c>
      <c r="C1057" s="291"/>
      <c r="D1057" s="291"/>
      <c r="E1057" s="291"/>
      <c r="F1057" s="291"/>
      <c r="G1057" s="291"/>
      <c r="H1057" s="291"/>
      <c r="I1057" s="291"/>
      <c r="J1057" s="291"/>
      <c r="K1057" s="291"/>
      <c r="L1057" s="291"/>
      <c r="M1057" s="291"/>
      <c r="N1057" s="291"/>
      <c r="O1057" s="291"/>
      <c r="P1057" s="291"/>
      <c r="Q1057" s="291"/>
      <c r="R1057" s="291"/>
      <c r="S1057" s="291"/>
      <c r="T1057" s="291"/>
      <c r="U1057" s="291"/>
      <c r="V1057" s="291"/>
      <c r="W1057" s="291"/>
      <c r="X1057" s="291"/>
      <c r="Y1057" s="412"/>
      <c r="Z1057" s="425"/>
      <c r="AA1057" s="425"/>
      <c r="AB1057" s="425"/>
      <c r="AC1057" s="425"/>
      <c r="AD1057" s="425"/>
      <c r="AE1057" s="425"/>
      <c r="AF1057" s="425"/>
      <c r="AG1057" s="425"/>
      <c r="AH1057" s="425"/>
      <c r="AI1057" s="425"/>
      <c r="AJ1057" s="425"/>
      <c r="AK1057" s="425"/>
      <c r="AL1057" s="425"/>
      <c r="AM1057" s="306"/>
    </row>
    <row r="1058" spans="1:39" ht="15" hidden="1" customHeight="1" outlineLevel="1">
      <c r="A1058" s="528">
        <v>33</v>
      </c>
      <c r="B1058" s="428" t="s">
        <v>125</v>
      </c>
      <c r="C1058" s="291" t="s">
        <v>25</v>
      </c>
      <c r="D1058" s="295"/>
      <c r="E1058" s="295"/>
      <c r="F1058" s="295"/>
      <c r="G1058" s="295"/>
      <c r="H1058" s="295"/>
      <c r="I1058" s="295"/>
      <c r="J1058" s="295"/>
      <c r="K1058" s="295"/>
      <c r="L1058" s="295"/>
      <c r="M1058" s="295"/>
      <c r="N1058" s="295">
        <v>0</v>
      </c>
      <c r="O1058" s="295"/>
      <c r="P1058" s="295"/>
      <c r="Q1058" s="295"/>
      <c r="R1058" s="295"/>
      <c r="S1058" s="295"/>
      <c r="T1058" s="295"/>
      <c r="U1058" s="295"/>
      <c r="V1058" s="295"/>
      <c r="W1058" s="295"/>
      <c r="X1058" s="295"/>
      <c r="Y1058" s="426"/>
      <c r="Z1058" s="415"/>
      <c r="AA1058" s="415"/>
      <c r="AB1058" s="415"/>
      <c r="AC1058" s="415"/>
      <c r="AD1058" s="415"/>
      <c r="AE1058" s="415"/>
      <c r="AF1058" s="415"/>
      <c r="AG1058" s="415"/>
      <c r="AH1058" s="415"/>
      <c r="AI1058" s="415"/>
      <c r="AJ1058" s="415"/>
      <c r="AK1058" s="415"/>
      <c r="AL1058" s="415"/>
      <c r="AM1058" s="296">
        <f>SUM(Y1058:AL1058)</f>
        <v>0</v>
      </c>
    </row>
    <row r="1059" spans="1:39" ht="15" hidden="1" customHeight="1" outlineLevel="1">
      <c r="A1059" s="528"/>
      <c r="B1059" s="294" t="s">
        <v>346</v>
      </c>
      <c r="C1059" s="291" t="s">
        <v>163</v>
      </c>
      <c r="D1059" s="295"/>
      <c r="E1059" s="295"/>
      <c r="F1059" s="295"/>
      <c r="G1059" s="295"/>
      <c r="H1059" s="295"/>
      <c r="I1059" s="295"/>
      <c r="J1059" s="295"/>
      <c r="K1059" s="295"/>
      <c r="L1059" s="295"/>
      <c r="M1059" s="295"/>
      <c r="N1059" s="295">
        <f>N1058</f>
        <v>0</v>
      </c>
      <c r="O1059" s="295"/>
      <c r="P1059" s="295"/>
      <c r="Q1059" s="295"/>
      <c r="R1059" s="295"/>
      <c r="S1059" s="295"/>
      <c r="T1059" s="295"/>
      <c r="U1059" s="295"/>
      <c r="V1059" s="295"/>
      <c r="W1059" s="295"/>
      <c r="X1059" s="295"/>
      <c r="Y1059" s="411">
        <f>Y1058</f>
        <v>0</v>
      </c>
      <c r="Z1059" s="411">
        <f t="shared" ref="Z1059" si="2748">Z1058</f>
        <v>0</v>
      </c>
      <c r="AA1059" s="411">
        <f t="shared" ref="AA1059" si="2749">AA1058</f>
        <v>0</v>
      </c>
      <c r="AB1059" s="411">
        <f t="shared" ref="AB1059" si="2750">AB1058</f>
        <v>0</v>
      </c>
      <c r="AC1059" s="411">
        <f t="shared" ref="AC1059" si="2751">AC1058</f>
        <v>0</v>
      </c>
      <c r="AD1059" s="411">
        <f t="shared" ref="AD1059" si="2752">AD1058</f>
        <v>0</v>
      </c>
      <c r="AE1059" s="411">
        <f t="shared" ref="AE1059" si="2753">AE1058</f>
        <v>0</v>
      </c>
      <c r="AF1059" s="411">
        <f t="shared" ref="AF1059" si="2754">AF1058</f>
        <v>0</v>
      </c>
      <c r="AG1059" s="411">
        <f t="shared" ref="AG1059" si="2755">AG1058</f>
        <v>0</v>
      </c>
      <c r="AH1059" s="411">
        <f t="shared" ref="AH1059" si="2756">AH1058</f>
        <v>0</v>
      </c>
      <c r="AI1059" s="411">
        <f t="shared" ref="AI1059" si="2757">AI1058</f>
        <v>0</v>
      </c>
      <c r="AJ1059" s="411">
        <f t="shared" ref="AJ1059" si="2758">AJ1058</f>
        <v>0</v>
      </c>
      <c r="AK1059" s="411">
        <f t="shared" ref="AK1059" si="2759">AK1058</f>
        <v>0</v>
      </c>
      <c r="AL1059" s="411">
        <f t="shared" ref="AL1059" si="2760">AL1058</f>
        <v>0</v>
      </c>
      <c r="AM1059" s="306"/>
    </row>
    <row r="1060" spans="1:39" ht="15" hidden="1" customHeight="1" outlineLevel="1">
      <c r="A1060" s="528"/>
      <c r="B1060" s="428"/>
      <c r="C1060" s="291"/>
      <c r="D1060" s="291"/>
      <c r="E1060" s="291"/>
      <c r="F1060" s="291"/>
      <c r="G1060" s="291"/>
      <c r="H1060" s="291"/>
      <c r="I1060" s="291"/>
      <c r="J1060" s="291"/>
      <c r="K1060" s="291"/>
      <c r="L1060" s="291"/>
      <c r="M1060" s="291"/>
      <c r="N1060" s="291"/>
      <c r="O1060" s="291"/>
      <c r="P1060" s="291"/>
      <c r="Q1060" s="291"/>
      <c r="R1060" s="291"/>
      <c r="S1060" s="291"/>
      <c r="T1060" s="291"/>
      <c r="U1060" s="291"/>
      <c r="V1060" s="291"/>
      <c r="W1060" s="291"/>
      <c r="X1060" s="291"/>
      <c r="Y1060" s="412"/>
      <c r="Z1060" s="425"/>
      <c r="AA1060" s="425"/>
      <c r="AB1060" s="425"/>
      <c r="AC1060" s="425"/>
      <c r="AD1060" s="425"/>
      <c r="AE1060" s="425"/>
      <c r="AF1060" s="425"/>
      <c r="AG1060" s="425"/>
      <c r="AH1060" s="425"/>
      <c r="AI1060" s="425"/>
      <c r="AJ1060" s="425"/>
      <c r="AK1060" s="425"/>
      <c r="AL1060" s="425"/>
      <c r="AM1060" s="306"/>
    </row>
    <row r="1061" spans="1:39" ht="15" hidden="1" customHeight="1" outlineLevel="1">
      <c r="A1061" s="528">
        <v>34</v>
      </c>
      <c r="B1061" s="428" t="s">
        <v>126</v>
      </c>
      <c r="C1061" s="291" t="s">
        <v>25</v>
      </c>
      <c r="D1061" s="295"/>
      <c r="E1061" s="295"/>
      <c r="F1061" s="295"/>
      <c r="G1061" s="295"/>
      <c r="H1061" s="295"/>
      <c r="I1061" s="295"/>
      <c r="J1061" s="295"/>
      <c r="K1061" s="295"/>
      <c r="L1061" s="295"/>
      <c r="M1061" s="295"/>
      <c r="N1061" s="295">
        <v>0</v>
      </c>
      <c r="O1061" s="295"/>
      <c r="P1061" s="295"/>
      <c r="Q1061" s="295"/>
      <c r="R1061" s="295"/>
      <c r="S1061" s="295"/>
      <c r="T1061" s="295"/>
      <c r="U1061" s="295"/>
      <c r="V1061" s="295"/>
      <c r="W1061" s="295"/>
      <c r="X1061" s="295"/>
      <c r="Y1061" s="426"/>
      <c r="Z1061" s="415"/>
      <c r="AA1061" s="415"/>
      <c r="AB1061" s="415"/>
      <c r="AC1061" s="415"/>
      <c r="AD1061" s="415"/>
      <c r="AE1061" s="415"/>
      <c r="AF1061" s="415"/>
      <c r="AG1061" s="415"/>
      <c r="AH1061" s="415"/>
      <c r="AI1061" s="415"/>
      <c r="AJ1061" s="415"/>
      <c r="AK1061" s="415"/>
      <c r="AL1061" s="415"/>
      <c r="AM1061" s="296">
        <f>SUM(Y1061:AL1061)</f>
        <v>0</v>
      </c>
    </row>
    <row r="1062" spans="1:39" ht="15" hidden="1" customHeight="1" outlineLevel="1">
      <c r="A1062" s="528"/>
      <c r="B1062" s="294" t="s">
        <v>346</v>
      </c>
      <c r="C1062" s="291" t="s">
        <v>163</v>
      </c>
      <c r="D1062" s="295"/>
      <c r="E1062" s="295"/>
      <c r="F1062" s="295"/>
      <c r="G1062" s="295"/>
      <c r="H1062" s="295"/>
      <c r="I1062" s="295"/>
      <c r="J1062" s="295"/>
      <c r="K1062" s="295"/>
      <c r="L1062" s="295"/>
      <c r="M1062" s="295"/>
      <c r="N1062" s="295">
        <f>N1061</f>
        <v>0</v>
      </c>
      <c r="O1062" s="295"/>
      <c r="P1062" s="295"/>
      <c r="Q1062" s="295"/>
      <c r="R1062" s="295"/>
      <c r="S1062" s="295"/>
      <c r="T1062" s="295"/>
      <c r="U1062" s="295"/>
      <c r="V1062" s="295"/>
      <c r="W1062" s="295"/>
      <c r="X1062" s="295"/>
      <c r="Y1062" s="411">
        <f>Y1061</f>
        <v>0</v>
      </c>
      <c r="Z1062" s="411">
        <f t="shared" ref="Z1062" si="2761">Z1061</f>
        <v>0</v>
      </c>
      <c r="AA1062" s="411">
        <f t="shared" ref="AA1062" si="2762">AA1061</f>
        <v>0</v>
      </c>
      <c r="AB1062" s="411">
        <f t="shared" ref="AB1062" si="2763">AB1061</f>
        <v>0</v>
      </c>
      <c r="AC1062" s="411">
        <f t="shared" ref="AC1062" si="2764">AC1061</f>
        <v>0</v>
      </c>
      <c r="AD1062" s="411">
        <f t="shared" ref="AD1062" si="2765">AD1061</f>
        <v>0</v>
      </c>
      <c r="AE1062" s="411">
        <f t="shared" ref="AE1062" si="2766">AE1061</f>
        <v>0</v>
      </c>
      <c r="AF1062" s="411">
        <f t="shared" ref="AF1062" si="2767">AF1061</f>
        <v>0</v>
      </c>
      <c r="AG1062" s="411">
        <f t="shared" ref="AG1062" si="2768">AG1061</f>
        <v>0</v>
      </c>
      <c r="AH1062" s="411">
        <f t="shared" ref="AH1062" si="2769">AH1061</f>
        <v>0</v>
      </c>
      <c r="AI1062" s="411">
        <f t="shared" ref="AI1062" si="2770">AI1061</f>
        <v>0</v>
      </c>
      <c r="AJ1062" s="411">
        <f t="shared" ref="AJ1062" si="2771">AJ1061</f>
        <v>0</v>
      </c>
      <c r="AK1062" s="411">
        <f t="shared" ref="AK1062" si="2772">AK1061</f>
        <v>0</v>
      </c>
      <c r="AL1062" s="411">
        <f t="shared" ref="AL1062" si="2773">AL1061</f>
        <v>0</v>
      </c>
      <c r="AM1062" s="306"/>
    </row>
    <row r="1063" spans="1:39" ht="15" hidden="1" customHeight="1" outlineLevel="1">
      <c r="A1063" s="528"/>
      <c r="B1063" s="428"/>
      <c r="C1063" s="291"/>
      <c r="D1063" s="291"/>
      <c r="E1063" s="291"/>
      <c r="F1063" s="291"/>
      <c r="G1063" s="291"/>
      <c r="H1063" s="291"/>
      <c r="I1063" s="291"/>
      <c r="J1063" s="291"/>
      <c r="K1063" s="291"/>
      <c r="L1063" s="291"/>
      <c r="M1063" s="291"/>
      <c r="N1063" s="291"/>
      <c r="O1063" s="291"/>
      <c r="P1063" s="291"/>
      <c r="Q1063" s="291"/>
      <c r="R1063" s="291"/>
      <c r="S1063" s="291"/>
      <c r="T1063" s="291"/>
      <c r="U1063" s="291"/>
      <c r="V1063" s="291"/>
      <c r="W1063" s="291"/>
      <c r="X1063" s="291"/>
      <c r="Y1063" s="412"/>
      <c r="Z1063" s="425"/>
      <c r="AA1063" s="425"/>
      <c r="AB1063" s="425"/>
      <c r="AC1063" s="425"/>
      <c r="AD1063" s="425"/>
      <c r="AE1063" s="425"/>
      <c r="AF1063" s="425"/>
      <c r="AG1063" s="425"/>
      <c r="AH1063" s="425"/>
      <c r="AI1063" s="425"/>
      <c r="AJ1063" s="425"/>
      <c r="AK1063" s="425"/>
      <c r="AL1063" s="425"/>
      <c r="AM1063" s="306"/>
    </row>
    <row r="1064" spans="1:39" ht="15" hidden="1" customHeight="1" outlineLevel="1">
      <c r="A1064" s="528">
        <v>35</v>
      </c>
      <c r="B1064" s="428" t="s">
        <v>127</v>
      </c>
      <c r="C1064" s="291" t="s">
        <v>25</v>
      </c>
      <c r="D1064" s="295"/>
      <c r="E1064" s="295"/>
      <c r="F1064" s="295"/>
      <c r="G1064" s="295"/>
      <c r="H1064" s="295"/>
      <c r="I1064" s="295"/>
      <c r="J1064" s="295"/>
      <c r="K1064" s="295"/>
      <c r="L1064" s="295"/>
      <c r="M1064" s="295"/>
      <c r="N1064" s="295">
        <v>0</v>
      </c>
      <c r="O1064" s="295"/>
      <c r="P1064" s="295"/>
      <c r="Q1064" s="295"/>
      <c r="R1064" s="295"/>
      <c r="S1064" s="295"/>
      <c r="T1064" s="295"/>
      <c r="U1064" s="295"/>
      <c r="V1064" s="295"/>
      <c r="W1064" s="295"/>
      <c r="X1064" s="295"/>
      <c r="Y1064" s="426"/>
      <c r="Z1064" s="415"/>
      <c r="AA1064" s="415"/>
      <c r="AB1064" s="415"/>
      <c r="AC1064" s="415"/>
      <c r="AD1064" s="415"/>
      <c r="AE1064" s="415"/>
      <c r="AF1064" s="415"/>
      <c r="AG1064" s="415"/>
      <c r="AH1064" s="415"/>
      <c r="AI1064" s="415"/>
      <c r="AJ1064" s="415"/>
      <c r="AK1064" s="415"/>
      <c r="AL1064" s="415"/>
      <c r="AM1064" s="296">
        <f>SUM(Y1064:AL1064)</f>
        <v>0</v>
      </c>
    </row>
    <row r="1065" spans="1:39" ht="15" hidden="1" customHeight="1" outlineLevel="1">
      <c r="A1065" s="528"/>
      <c r="B1065" s="294" t="s">
        <v>346</v>
      </c>
      <c r="C1065" s="291" t="s">
        <v>163</v>
      </c>
      <c r="D1065" s="295"/>
      <c r="E1065" s="295"/>
      <c r="F1065" s="295"/>
      <c r="G1065" s="295"/>
      <c r="H1065" s="295"/>
      <c r="I1065" s="295"/>
      <c r="J1065" s="295"/>
      <c r="K1065" s="295"/>
      <c r="L1065" s="295"/>
      <c r="M1065" s="295"/>
      <c r="N1065" s="295">
        <f>N1064</f>
        <v>0</v>
      </c>
      <c r="O1065" s="295"/>
      <c r="P1065" s="295"/>
      <c r="Q1065" s="295"/>
      <c r="R1065" s="295"/>
      <c r="S1065" s="295"/>
      <c r="T1065" s="295"/>
      <c r="U1065" s="295"/>
      <c r="V1065" s="295"/>
      <c r="W1065" s="295"/>
      <c r="X1065" s="295"/>
      <c r="Y1065" s="411">
        <f>Y1064</f>
        <v>0</v>
      </c>
      <c r="Z1065" s="411">
        <f t="shared" ref="Z1065" si="2774">Z1064</f>
        <v>0</v>
      </c>
      <c r="AA1065" s="411">
        <f t="shared" ref="AA1065" si="2775">AA1064</f>
        <v>0</v>
      </c>
      <c r="AB1065" s="411">
        <f t="shared" ref="AB1065" si="2776">AB1064</f>
        <v>0</v>
      </c>
      <c r="AC1065" s="411">
        <f t="shared" ref="AC1065" si="2777">AC1064</f>
        <v>0</v>
      </c>
      <c r="AD1065" s="411">
        <f t="shared" ref="AD1065" si="2778">AD1064</f>
        <v>0</v>
      </c>
      <c r="AE1065" s="411">
        <f t="shared" ref="AE1065" si="2779">AE1064</f>
        <v>0</v>
      </c>
      <c r="AF1065" s="411">
        <f t="shared" ref="AF1065" si="2780">AF1064</f>
        <v>0</v>
      </c>
      <c r="AG1065" s="411">
        <f t="shared" ref="AG1065" si="2781">AG1064</f>
        <v>0</v>
      </c>
      <c r="AH1065" s="411">
        <f t="shared" ref="AH1065" si="2782">AH1064</f>
        <v>0</v>
      </c>
      <c r="AI1065" s="411">
        <f t="shared" ref="AI1065" si="2783">AI1064</f>
        <v>0</v>
      </c>
      <c r="AJ1065" s="411">
        <f t="shared" ref="AJ1065" si="2784">AJ1064</f>
        <v>0</v>
      </c>
      <c r="AK1065" s="411">
        <f t="shared" ref="AK1065" si="2785">AK1064</f>
        <v>0</v>
      </c>
      <c r="AL1065" s="411">
        <f t="shared" ref="AL1065" si="2786">AL1064</f>
        <v>0</v>
      </c>
      <c r="AM1065" s="306"/>
    </row>
    <row r="1066" spans="1:39" ht="15" hidden="1" customHeight="1" outlineLevel="1">
      <c r="A1066" s="528"/>
      <c r="B1066" s="431"/>
      <c r="C1066" s="291"/>
      <c r="D1066" s="291"/>
      <c r="E1066" s="291"/>
      <c r="F1066" s="291"/>
      <c r="G1066" s="291"/>
      <c r="H1066" s="291"/>
      <c r="I1066" s="291"/>
      <c r="J1066" s="291"/>
      <c r="K1066" s="291"/>
      <c r="L1066" s="291"/>
      <c r="M1066" s="291"/>
      <c r="N1066" s="291"/>
      <c r="O1066" s="291"/>
      <c r="P1066" s="291"/>
      <c r="Q1066" s="291"/>
      <c r="R1066" s="291"/>
      <c r="S1066" s="291"/>
      <c r="T1066" s="291"/>
      <c r="U1066" s="291"/>
      <c r="V1066" s="291"/>
      <c r="W1066" s="291"/>
      <c r="X1066" s="291"/>
      <c r="Y1066" s="412"/>
      <c r="Z1066" s="425"/>
      <c r="AA1066" s="425"/>
      <c r="AB1066" s="425"/>
      <c r="AC1066" s="425"/>
      <c r="AD1066" s="425"/>
      <c r="AE1066" s="425"/>
      <c r="AF1066" s="425"/>
      <c r="AG1066" s="425"/>
      <c r="AH1066" s="425"/>
      <c r="AI1066" s="425"/>
      <c r="AJ1066" s="425"/>
      <c r="AK1066" s="425"/>
      <c r="AL1066" s="425"/>
      <c r="AM1066" s="306"/>
    </row>
    <row r="1067" spans="1:39" ht="15" hidden="1" customHeight="1" outlineLevel="1">
      <c r="A1067" s="528"/>
      <c r="B1067" s="288" t="s">
        <v>501</v>
      </c>
      <c r="C1067" s="291"/>
      <c r="D1067" s="291"/>
      <c r="E1067" s="291"/>
      <c r="F1067" s="291"/>
      <c r="G1067" s="291"/>
      <c r="H1067" s="291"/>
      <c r="I1067" s="291"/>
      <c r="J1067" s="291"/>
      <c r="K1067" s="291"/>
      <c r="L1067" s="291"/>
      <c r="M1067" s="291"/>
      <c r="N1067" s="291"/>
      <c r="O1067" s="291"/>
      <c r="P1067" s="291"/>
      <c r="Q1067" s="291"/>
      <c r="R1067" s="291"/>
      <c r="S1067" s="291"/>
      <c r="T1067" s="291"/>
      <c r="U1067" s="291"/>
      <c r="V1067" s="291"/>
      <c r="W1067" s="291"/>
      <c r="X1067" s="291"/>
      <c r="Y1067" s="412"/>
      <c r="Z1067" s="425"/>
      <c r="AA1067" s="425"/>
      <c r="AB1067" s="425"/>
      <c r="AC1067" s="425"/>
      <c r="AD1067" s="425"/>
      <c r="AE1067" s="425"/>
      <c r="AF1067" s="425"/>
      <c r="AG1067" s="425"/>
      <c r="AH1067" s="425"/>
      <c r="AI1067" s="425"/>
      <c r="AJ1067" s="425"/>
      <c r="AK1067" s="425"/>
      <c r="AL1067" s="425"/>
      <c r="AM1067" s="306"/>
    </row>
    <row r="1068" spans="1:39" ht="28.5" hidden="1" customHeight="1" outlineLevel="1">
      <c r="A1068" s="528">
        <v>36</v>
      </c>
      <c r="B1068" s="428" t="s">
        <v>128</v>
      </c>
      <c r="C1068" s="291" t="s">
        <v>25</v>
      </c>
      <c r="D1068" s="295"/>
      <c r="E1068" s="295"/>
      <c r="F1068" s="295"/>
      <c r="G1068" s="295"/>
      <c r="H1068" s="295"/>
      <c r="I1068" s="295"/>
      <c r="J1068" s="295"/>
      <c r="K1068" s="295"/>
      <c r="L1068" s="295"/>
      <c r="M1068" s="295"/>
      <c r="N1068" s="295">
        <v>12</v>
      </c>
      <c r="O1068" s="295"/>
      <c r="P1068" s="295"/>
      <c r="Q1068" s="295"/>
      <c r="R1068" s="295"/>
      <c r="S1068" s="295"/>
      <c r="T1068" s="295"/>
      <c r="U1068" s="295"/>
      <c r="V1068" s="295"/>
      <c r="W1068" s="295"/>
      <c r="X1068" s="295"/>
      <c r="Y1068" s="426"/>
      <c r="Z1068" s="415"/>
      <c r="AA1068" s="415"/>
      <c r="AB1068" s="415"/>
      <c r="AC1068" s="415"/>
      <c r="AD1068" s="415"/>
      <c r="AE1068" s="415"/>
      <c r="AF1068" s="415"/>
      <c r="AG1068" s="415"/>
      <c r="AH1068" s="415"/>
      <c r="AI1068" s="415"/>
      <c r="AJ1068" s="415"/>
      <c r="AK1068" s="415"/>
      <c r="AL1068" s="415"/>
      <c r="AM1068" s="296">
        <f>SUM(Y1068:AL1068)</f>
        <v>0</v>
      </c>
    </row>
    <row r="1069" spans="1:39" ht="15" hidden="1" customHeight="1" outlineLevel="1">
      <c r="A1069" s="528"/>
      <c r="B1069" s="294" t="s">
        <v>346</v>
      </c>
      <c r="C1069" s="291" t="s">
        <v>163</v>
      </c>
      <c r="D1069" s="295"/>
      <c r="E1069" s="295"/>
      <c r="F1069" s="295"/>
      <c r="G1069" s="295"/>
      <c r="H1069" s="295"/>
      <c r="I1069" s="295"/>
      <c r="J1069" s="295"/>
      <c r="K1069" s="295"/>
      <c r="L1069" s="295"/>
      <c r="M1069" s="295"/>
      <c r="N1069" s="295">
        <f>N1068</f>
        <v>12</v>
      </c>
      <c r="O1069" s="295"/>
      <c r="P1069" s="295"/>
      <c r="Q1069" s="295"/>
      <c r="R1069" s="295"/>
      <c r="S1069" s="295"/>
      <c r="T1069" s="295"/>
      <c r="U1069" s="295"/>
      <c r="V1069" s="295"/>
      <c r="W1069" s="295"/>
      <c r="X1069" s="295"/>
      <c r="Y1069" s="411">
        <f>Y1068</f>
        <v>0</v>
      </c>
      <c r="Z1069" s="411">
        <f t="shared" ref="Z1069" si="2787">Z1068</f>
        <v>0</v>
      </c>
      <c r="AA1069" s="411">
        <f t="shared" ref="AA1069" si="2788">AA1068</f>
        <v>0</v>
      </c>
      <c r="AB1069" s="411">
        <f t="shared" ref="AB1069" si="2789">AB1068</f>
        <v>0</v>
      </c>
      <c r="AC1069" s="411">
        <f t="shared" ref="AC1069" si="2790">AC1068</f>
        <v>0</v>
      </c>
      <c r="AD1069" s="411">
        <f t="shared" ref="AD1069" si="2791">AD1068</f>
        <v>0</v>
      </c>
      <c r="AE1069" s="411">
        <f t="shared" ref="AE1069" si="2792">AE1068</f>
        <v>0</v>
      </c>
      <c r="AF1069" s="411">
        <f t="shared" ref="AF1069" si="2793">AF1068</f>
        <v>0</v>
      </c>
      <c r="AG1069" s="411">
        <f t="shared" ref="AG1069" si="2794">AG1068</f>
        <v>0</v>
      </c>
      <c r="AH1069" s="411">
        <f t="shared" ref="AH1069" si="2795">AH1068</f>
        <v>0</v>
      </c>
      <c r="AI1069" s="411">
        <f t="shared" ref="AI1069" si="2796">AI1068</f>
        <v>0</v>
      </c>
      <c r="AJ1069" s="411">
        <f t="shared" ref="AJ1069" si="2797">AJ1068</f>
        <v>0</v>
      </c>
      <c r="AK1069" s="411">
        <f t="shared" ref="AK1069" si="2798">AK1068</f>
        <v>0</v>
      </c>
      <c r="AL1069" s="411">
        <f t="shared" ref="AL1069" si="2799">AL1068</f>
        <v>0</v>
      </c>
      <c r="AM1069" s="306"/>
    </row>
    <row r="1070" spans="1:39" ht="15" hidden="1" customHeight="1" outlineLevel="1">
      <c r="A1070" s="528"/>
      <c r="B1070" s="428"/>
      <c r="C1070" s="291"/>
      <c r="D1070" s="291"/>
      <c r="E1070" s="291"/>
      <c r="F1070" s="291"/>
      <c r="G1070" s="291"/>
      <c r="H1070" s="291"/>
      <c r="I1070" s="291"/>
      <c r="J1070" s="291"/>
      <c r="K1070" s="291"/>
      <c r="L1070" s="291"/>
      <c r="M1070" s="291"/>
      <c r="N1070" s="291"/>
      <c r="O1070" s="291"/>
      <c r="P1070" s="291"/>
      <c r="Q1070" s="291"/>
      <c r="R1070" s="291"/>
      <c r="S1070" s="291"/>
      <c r="T1070" s="291"/>
      <c r="U1070" s="291"/>
      <c r="V1070" s="291"/>
      <c r="W1070" s="291"/>
      <c r="X1070" s="291"/>
      <c r="Y1070" s="412"/>
      <c r="Z1070" s="425"/>
      <c r="AA1070" s="425"/>
      <c r="AB1070" s="425"/>
      <c r="AC1070" s="425"/>
      <c r="AD1070" s="425"/>
      <c r="AE1070" s="425"/>
      <c r="AF1070" s="425"/>
      <c r="AG1070" s="425"/>
      <c r="AH1070" s="425"/>
      <c r="AI1070" s="425"/>
      <c r="AJ1070" s="425"/>
      <c r="AK1070" s="425"/>
      <c r="AL1070" s="425"/>
      <c r="AM1070" s="306"/>
    </row>
    <row r="1071" spans="1:39" ht="15" hidden="1" customHeight="1" outlineLevel="1">
      <c r="A1071" s="528">
        <v>37</v>
      </c>
      <c r="B1071" s="428" t="s">
        <v>129</v>
      </c>
      <c r="C1071" s="291" t="s">
        <v>25</v>
      </c>
      <c r="D1071" s="295"/>
      <c r="E1071" s="295"/>
      <c r="F1071" s="295"/>
      <c r="G1071" s="295"/>
      <c r="H1071" s="295"/>
      <c r="I1071" s="295"/>
      <c r="J1071" s="295"/>
      <c r="K1071" s="295"/>
      <c r="L1071" s="295"/>
      <c r="M1071" s="295"/>
      <c r="N1071" s="295">
        <v>12</v>
      </c>
      <c r="O1071" s="295"/>
      <c r="P1071" s="295"/>
      <c r="Q1071" s="295"/>
      <c r="R1071" s="295"/>
      <c r="S1071" s="295"/>
      <c r="T1071" s="295"/>
      <c r="U1071" s="295"/>
      <c r="V1071" s="295"/>
      <c r="W1071" s="295"/>
      <c r="X1071" s="295"/>
      <c r="Y1071" s="426"/>
      <c r="Z1071" s="415"/>
      <c r="AA1071" s="415"/>
      <c r="AB1071" s="415"/>
      <c r="AC1071" s="415"/>
      <c r="AD1071" s="415"/>
      <c r="AE1071" s="415"/>
      <c r="AF1071" s="415"/>
      <c r="AG1071" s="415"/>
      <c r="AH1071" s="415"/>
      <c r="AI1071" s="415"/>
      <c r="AJ1071" s="415"/>
      <c r="AK1071" s="415"/>
      <c r="AL1071" s="415"/>
      <c r="AM1071" s="296">
        <f>SUM(Y1071:AL1071)</f>
        <v>0</v>
      </c>
    </row>
    <row r="1072" spans="1:39" ht="15" hidden="1" customHeight="1" outlineLevel="1">
      <c r="A1072" s="528"/>
      <c r="B1072" s="294" t="s">
        <v>346</v>
      </c>
      <c r="C1072" s="291" t="s">
        <v>163</v>
      </c>
      <c r="D1072" s="295"/>
      <c r="E1072" s="295"/>
      <c r="F1072" s="295"/>
      <c r="G1072" s="295"/>
      <c r="H1072" s="295"/>
      <c r="I1072" s="295"/>
      <c r="J1072" s="295"/>
      <c r="K1072" s="295"/>
      <c r="L1072" s="295"/>
      <c r="M1072" s="295"/>
      <c r="N1072" s="295">
        <f>N1071</f>
        <v>12</v>
      </c>
      <c r="O1072" s="295"/>
      <c r="P1072" s="295"/>
      <c r="Q1072" s="295"/>
      <c r="R1072" s="295"/>
      <c r="S1072" s="295"/>
      <c r="T1072" s="295"/>
      <c r="U1072" s="295"/>
      <c r="V1072" s="295"/>
      <c r="W1072" s="295"/>
      <c r="X1072" s="295"/>
      <c r="Y1072" s="411">
        <f>Y1071</f>
        <v>0</v>
      </c>
      <c r="Z1072" s="411">
        <f t="shared" ref="Z1072" si="2800">Z1071</f>
        <v>0</v>
      </c>
      <c r="AA1072" s="411">
        <f t="shared" ref="AA1072" si="2801">AA1071</f>
        <v>0</v>
      </c>
      <c r="AB1072" s="411">
        <f t="shared" ref="AB1072" si="2802">AB1071</f>
        <v>0</v>
      </c>
      <c r="AC1072" s="411">
        <f t="shared" ref="AC1072" si="2803">AC1071</f>
        <v>0</v>
      </c>
      <c r="AD1072" s="411">
        <f t="shared" ref="AD1072" si="2804">AD1071</f>
        <v>0</v>
      </c>
      <c r="AE1072" s="411">
        <f t="shared" ref="AE1072" si="2805">AE1071</f>
        <v>0</v>
      </c>
      <c r="AF1072" s="411">
        <f t="shared" ref="AF1072" si="2806">AF1071</f>
        <v>0</v>
      </c>
      <c r="AG1072" s="411">
        <f t="shared" ref="AG1072" si="2807">AG1071</f>
        <v>0</v>
      </c>
      <c r="AH1072" s="411">
        <f t="shared" ref="AH1072" si="2808">AH1071</f>
        <v>0</v>
      </c>
      <c r="AI1072" s="411">
        <f t="shared" ref="AI1072" si="2809">AI1071</f>
        <v>0</v>
      </c>
      <c r="AJ1072" s="411">
        <f t="shared" ref="AJ1072" si="2810">AJ1071</f>
        <v>0</v>
      </c>
      <c r="AK1072" s="411">
        <f t="shared" ref="AK1072" si="2811">AK1071</f>
        <v>0</v>
      </c>
      <c r="AL1072" s="411">
        <f t="shared" ref="AL1072" si="2812">AL1071</f>
        <v>0</v>
      </c>
      <c r="AM1072" s="306"/>
    </row>
    <row r="1073" spans="1:39" ht="15" hidden="1" customHeight="1" outlineLevel="1">
      <c r="A1073" s="528"/>
      <c r="B1073" s="428"/>
      <c r="C1073" s="291"/>
      <c r="D1073" s="291"/>
      <c r="E1073" s="291"/>
      <c r="F1073" s="291"/>
      <c r="G1073" s="291"/>
      <c r="H1073" s="291"/>
      <c r="I1073" s="291"/>
      <c r="J1073" s="291"/>
      <c r="K1073" s="291"/>
      <c r="L1073" s="291"/>
      <c r="M1073" s="291"/>
      <c r="N1073" s="291"/>
      <c r="O1073" s="291"/>
      <c r="P1073" s="291"/>
      <c r="Q1073" s="291"/>
      <c r="R1073" s="291"/>
      <c r="S1073" s="291"/>
      <c r="T1073" s="291"/>
      <c r="U1073" s="291"/>
      <c r="V1073" s="291"/>
      <c r="W1073" s="291"/>
      <c r="X1073" s="291"/>
      <c r="Y1073" s="412"/>
      <c r="Z1073" s="425"/>
      <c r="AA1073" s="425"/>
      <c r="AB1073" s="425"/>
      <c r="AC1073" s="425"/>
      <c r="AD1073" s="425"/>
      <c r="AE1073" s="425"/>
      <c r="AF1073" s="425"/>
      <c r="AG1073" s="425"/>
      <c r="AH1073" s="425"/>
      <c r="AI1073" s="425"/>
      <c r="AJ1073" s="425"/>
      <c r="AK1073" s="425"/>
      <c r="AL1073" s="425"/>
      <c r="AM1073" s="306"/>
    </row>
    <row r="1074" spans="1:39" ht="15" hidden="1" customHeight="1" outlineLevel="1">
      <c r="A1074" s="528">
        <v>38</v>
      </c>
      <c r="B1074" s="428" t="s">
        <v>130</v>
      </c>
      <c r="C1074" s="291" t="s">
        <v>25</v>
      </c>
      <c r="D1074" s="295"/>
      <c r="E1074" s="295"/>
      <c r="F1074" s="295"/>
      <c r="G1074" s="295"/>
      <c r="H1074" s="295"/>
      <c r="I1074" s="295"/>
      <c r="J1074" s="295"/>
      <c r="K1074" s="295"/>
      <c r="L1074" s="295"/>
      <c r="M1074" s="295"/>
      <c r="N1074" s="295">
        <v>12</v>
      </c>
      <c r="O1074" s="295"/>
      <c r="P1074" s="295"/>
      <c r="Q1074" s="295"/>
      <c r="R1074" s="295"/>
      <c r="S1074" s="295"/>
      <c r="T1074" s="295"/>
      <c r="U1074" s="295"/>
      <c r="V1074" s="295"/>
      <c r="W1074" s="295"/>
      <c r="X1074" s="295"/>
      <c r="Y1074" s="426"/>
      <c r="Z1074" s="415"/>
      <c r="AA1074" s="415"/>
      <c r="AB1074" s="415"/>
      <c r="AC1074" s="415"/>
      <c r="AD1074" s="415"/>
      <c r="AE1074" s="415"/>
      <c r="AF1074" s="415"/>
      <c r="AG1074" s="415"/>
      <c r="AH1074" s="415"/>
      <c r="AI1074" s="415"/>
      <c r="AJ1074" s="415"/>
      <c r="AK1074" s="415"/>
      <c r="AL1074" s="415"/>
      <c r="AM1074" s="296">
        <f>SUM(Y1074:AL1074)</f>
        <v>0</v>
      </c>
    </row>
    <row r="1075" spans="1:39" ht="15" hidden="1" customHeight="1" outlineLevel="1">
      <c r="A1075" s="528"/>
      <c r="B1075" s="294" t="s">
        <v>346</v>
      </c>
      <c r="C1075" s="291" t="s">
        <v>163</v>
      </c>
      <c r="D1075" s="295"/>
      <c r="E1075" s="295"/>
      <c r="F1075" s="295"/>
      <c r="G1075" s="295"/>
      <c r="H1075" s="295"/>
      <c r="I1075" s="295"/>
      <c r="J1075" s="295"/>
      <c r="K1075" s="295"/>
      <c r="L1075" s="295"/>
      <c r="M1075" s="295"/>
      <c r="N1075" s="295">
        <f>N1074</f>
        <v>12</v>
      </c>
      <c r="O1075" s="295"/>
      <c r="P1075" s="295"/>
      <c r="Q1075" s="295"/>
      <c r="R1075" s="295"/>
      <c r="S1075" s="295"/>
      <c r="T1075" s="295"/>
      <c r="U1075" s="295"/>
      <c r="V1075" s="295"/>
      <c r="W1075" s="295"/>
      <c r="X1075" s="295"/>
      <c r="Y1075" s="411">
        <f>Y1074</f>
        <v>0</v>
      </c>
      <c r="Z1075" s="411">
        <f t="shared" ref="Z1075" si="2813">Z1074</f>
        <v>0</v>
      </c>
      <c r="AA1075" s="411">
        <f t="shared" ref="AA1075" si="2814">AA1074</f>
        <v>0</v>
      </c>
      <c r="AB1075" s="411">
        <f t="shared" ref="AB1075" si="2815">AB1074</f>
        <v>0</v>
      </c>
      <c r="AC1075" s="411">
        <f t="shared" ref="AC1075" si="2816">AC1074</f>
        <v>0</v>
      </c>
      <c r="AD1075" s="411">
        <f t="shared" ref="AD1075" si="2817">AD1074</f>
        <v>0</v>
      </c>
      <c r="AE1075" s="411">
        <f t="shared" ref="AE1075" si="2818">AE1074</f>
        <v>0</v>
      </c>
      <c r="AF1075" s="411">
        <f t="shared" ref="AF1075" si="2819">AF1074</f>
        <v>0</v>
      </c>
      <c r="AG1075" s="411">
        <f t="shared" ref="AG1075" si="2820">AG1074</f>
        <v>0</v>
      </c>
      <c r="AH1075" s="411">
        <f t="shared" ref="AH1075" si="2821">AH1074</f>
        <v>0</v>
      </c>
      <c r="AI1075" s="411">
        <f t="shared" ref="AI1075" si="2822">AI1074</f>
        <v>0</v>
      </c>
      <c r="AJ1075" s="411">
        <f t="shared" ref="AJ1075" si="2823">AJ1074</f>
        <v>0</v>
      </c>
      <c r="AK1075" s="411">
        <f t="shared" ref="AK1075" si="2824">AK1074</f>
        <v>0</v>
      </c>
      <c r="AL1075" s="411">
        <f t="shared" ref="AL1075" si="2825">AL1074</f>
        <v>0</v>
      </c>
      <c r="AM1075" s="306"/>
    </row>
    <row r="1076" spans="1:39" ht="15" hidden="1" customHeight="1" outlineLevel="1">
      <c r="A1076" s="528"/>
      <c r="B1076" s="428"/>
      <c r="C1076" s="291"/>
      <c r="D1076" s="291"/>
      <c r="E1076" s="291"/>
      <c r="F1076" s="291"/>
      <c r="G1076" s="291"/>
      <c r="H1076" s="291"/>
      <c r="I1076" s="291"/>
      <c r="J1076" s="291"/>
      <c r="K1076" s="291"/>
      <c r="L1076" s="291"/>
      <c r="M1076" s="291"/>
      <c r="N1076" s="291"/>
      <c r="O1076" s="291"/>
      <c r="P1076" s="291"/>
      <c r="Q1076" s="291"/>
      <c r="R1076" s="291"/>
      <c r="S1076" s="291"/>
      <c r="T1076" s="291"/>
      <c r="U1076" s="291"/>
      <c r="V1076" s="291"/>
      <c r="W1076" s="291"/>
      <c r="X1076" s="291"/>
      <c r="Y1076" s="412"/>
      <c r="Z1076" s="425"/>
      <c r="AA1076" s="425"/>
      <c r="AB1076" s="425"/>
      <c r="AC1076" s="425"/>
      <c r="AD1076" s="425"/>
      <c r="AE1076" s="425"/>
      <c r="AF1076" s="425"/>
      <c r="AG1076" s="425"/>
      <c r="AH1076" s="425"/>
      <c r="AI1076" s="425"/>
      <c r="AJ1076" s="425"/>
      <c r="AK1076" s="425"/>
      <c r="AL1076" s="425"/>
      <c r="AM1076" s="306"/>
    </row>
    <row r="1077" spans="1:39" ht="15" hidden="1" customHeight="1" outlineLevel="1">
      <c r="A1077" s="528">
        <v>39</v>
      </c>
      <c r="B1077" s="428" t="s">
        <v>131</v>
      </c>
      <c r="C1077" s="291" t="s">
        <v>25</v>
      </c>
      <c r="D1077" s="295"/>
      <c r="E1077" s="295"/>
      <c r="F1077" s="295"/>
      <c r="G1077" s="295"/>
      <c r="H1077" s="295"/>
      <c r="I1077" s="295"/>
      <c r="J1077" s="295"/>
      <c r="K1077" s="295"/>
      <c r="L1077" s="295"/>
      <c r="M1077" s="295"/>
      <c r="N1077" s="295">
        <v>12</v>
      </c>
      <c r="O1077" s="295"/>
      <c r="P1077" s="295"/>
      <c r="Q1077" s="295"/>
      <c r="R1077" s="295"/>
      <c r="S1077" s="295"/>
      <c r="T1077" s="295"/>
      <c r="U1077" s="295"/>
      <c r="V1077" s="295"/>
      <c r="W1077" s="295"/>
      <c r="X1077" s="295"/>
      <c r="Y1077" s="426"/>
      <c r="Z1077" s="415"/>
      <c r="AA1077" s="415"/>
      <c r="AB1077" s="415"/>
      <c r="AC1077" s="415"/>
      <c r="AD1077" s="415"/>
      <c r="AE1077" s="415"/>
      <c r="AF1077" s="415"/>
      <c r="AG1077" s="415"/>
      <c r="AH1077" s="415"/>
      <c r="AI1077" s="415"/>
      <c r="AJ1077" s="415"/>
      <c r="AK1077" s="415"/>
      <c r="AL1077" s="415"/>
      <c r="AM1077" s="296">
        <f>SUM(Y1077:AL1077)</f>
        <v>0</v>
      </c>
    </row>
    <row r="1078" spans="1:39" ht="15" hidden="1" customHeight="1" outlineLevel="1">
      <c r="A1078" s="528"/>
      <c r="B1078" s="294" t="s">
        <v>346</v>
      </c>
      <c r="C1078" s="291" t="s">
        <v>163</v>
      </c>
      <c r="D1078" s="295"/>
      <c r="E1078" s="295"/>
      <c r="F1078" s="295"/>
      <c r="G1078" s="295"/>
      <c r="H1078" s="295"/>
      <c r="I1078" s="295"/>
      <c r="J1078" s="295"/>
      <c r="K1078" s="295"/>
      <c r="L1078" s="295"/>
      <c r="M1078" s="295"/>
      <c r="N1078" s="295">
        <f>N1077</f>
        <v>12</v>
      </c>
      <c r="O1078" s="295"/>
      <c r="P1078" s="295"/>
      <c r="Q1078" s="295"/>
      <c r="R1078" s="295"/>
      <c r="S1078" s="295"/>
      <c r="T1078" s="295"/>
      <c r="U1078" s="295"/>
      <c r="V1078" s="295"/>
      <c r="W1078" s="295"/>
      <c r="X1078" s="295"/>
      <c r="Y1078" s="411">
        <f>Y1077</f>
        <v>0</v>
      </c>
      <c r="Z1078" s="411">
        <f t="shared" ref="Z1078" si="2826">Z1077</f>
        <v>0</v>
      </c>
      <c r="AA1078" s="411">
        <f t="shared" ref="AA1078" si="2827">AA1077</f>
        <v>0</v>
      </c>
      <c r="AB1078" s="411">
        <f t="shared" ref="AB1078" si="2828">AB1077</f>
        <v>0</v>
      </c>
      <c r="AC1078" s="411">
        <f t="shared" ref="AC1078" si="2829">AC1077</f>
        <v>0</v>
      </c>
      <c r="AD1078" s="411">
        <f t="shared" ref="AD1078" si="2830">AD1077</f>
        <v>0</v>
      </c>
      <c r="AE1078" s="411">
        <f t="shared" ref="AE1078" si="2831">AE1077</f>
        <v>0</v>
      </c>
      <c r="AF1078" s="411">
        <f t="shared" ref="AF1078" si="2832">AF1077</f>
        <v>0</v>
      </c>
      <c r="AG1078" s="411">
        <f t="shared" ref="AG1078" si="2833">AG1077</f>
        <v>0</v>
      </c>
      <c r="AH1078" s="411">
        <f t="shared" ref="AH1078" si="2834">AH1077</f>
        <v>0</v>
      </c>
      <c r="AI1078" s="411">
        <f t="shared" ref="AI1078" si="2835">AI1077</f>
        <v>0</v>
      </c>
      <c r="AJ1078" s="411">
        <f t="shared" ref="AJ1078" si="2836">AJ1077</f>
        <v>0</v>
      </c>
      <c r="AK1078" s="411">
        <f t="shared" ref="AK1078" si="2837">AK1077</f>
        <v>0</v>
      </c>
      <c r="AL1078" s="411">
        <f t="shared" ref="AL1078" si="2838">AL1077</f>
        <v>0</v>
      </c>
      <c r="AM1078" s="306"/>
    </row>
    <row r="1079" spans="1:39" ht="15" hidden="1" customHeight="1" outlineLevel="1">
      <c r="A1079" s="528"/>
      <c r="B1079" s="428"/>
      <c r="C1079" s="291"/>
      <c r="D1079" s="291"/>
      <c r="E1079" s="291"/>
      <c r="F1079" s="291"/>
      <c r="G1079" s="291"/>
      <c r="H1079" s="291"/>
      <c r="I1079" s="291"/>
      <c r="J1079" s="291"/>
      <c r="K1079" s="291"/>
      <c r="L1079" s="291"/>
      <c r="M1079" s="291"/>
      <c r="N1079" s="291"/>
      <c r="O1079" s="291"/>
      <c r="P1079" s="291"/>
      <c r="Q1079" s="291"/>
      <c r="R1079" s="291"/>
      <c r="S1079" s="291"/>
      <c r="T1079" s="291"/>
      <c r="U1079" s="291"/>
      <c r="V1079" s="291"/>
      <c r="W1079" s="291"/>
      <c r="X1079" s="291"/>
      <c r="Y1079" s="412"/>
      <c r="Z1079" s="425"/>
      <c r="AA1079" s="425"/>
      <c r="AB1079" s="425"/>
      <c r="AC1079" s="425"/>
      <c r="AD1079" s="425"/>
      <c r="AE1079" s="425"/>
      <c r="AF1079" s="425"/>
      <c r="AG1079" s="425"/>
      <c r="AH1079" s="425"/>
      <c r="AI1079" s="425"/>
      <c r="AJ1079" s="425"/>
      <c r="AK1079" s="425"/>
      <c r="AL1079" s="425"/>
      <c r="AM1079" s="306"/>
    </row>
    <row r="1080" spans="1:39" ht="15" hidden="1" customHeight="1" outlineLevel="1">
      <c r="A1080" s="528">
        <v>40</v>
      </c>
      <c r="B1080" s="428" t="s">
        <v>132</v>
      </c>
      <c r="C1080" s="291" t="s">
        <v>25</v>
      </c>
      <c r="D1080" s="295"/>
      <c r="E1080" s="295"/>
      <c r="F1080" s="295"/>
      <c r="G1080" s="295"/>
      <c r="H1080" s="295"/>
      <c r="I1080" s="295"/>
      <c r="J1080" s="295"/>
      <c r="K1080" s="295"/>
      <c r="L1080" s="295"/>
      <c r="M1080" s="295"/>
      <c r="N1080" s="295">
        <v>12</v>
      </c>
      <c r="O1080" s="295"/>
      <c r="P1080" s="295"/>
      <c r="Q1080" s="295"/>
      <c r="R1080" s="295"/>
      <c r="S1080" s="295"/>
      <c r="T1080" s="295"/>
      <c r="U1080" s="295"/>
      <c r="V1080" s="295"/>
      <c r="W1080" s="295"/>
      <c r="X1080" s="295"/>
      <c r="Y1080" s="426"/>
      <c r="Z1080" s="415"/>
      <c r="AA1080" s="415"/>
      <c r="AB1080" s="415"/>
      <c r="AC1080" s="415"/>
      <c r="AD1080" s="415"/>
      <c r="AE1080" s="415"/>
      <c r="AF1080" s="415"/>
      <c r="AG1080" s="415"/>
      <c r="AH1080" s="415"/>
      <c r="AI1080" s="415"/>
      <c r="AJ1080" s="415"/>
      <c r="AK1080" s="415"/>
      <c r="AL1080" s="415"/>
      <c r="AM1080" s="296">
        <f>SUM(Y1080:AL1080)</f>
        <v>0</v>
      </c>
    </row>
    <row r="1081" spans="1:39" ht="15" hidden="1" customHeight="1" outlineLevel="1">
      <c r="A1081" s="528"/>
      <c r="B1081" s="294" t="s">
        <v>346</v>
      </c>
      <c r="C1081" s="291" t="s">
        <v>163</v>
      </c>
      <c r="D1081" s="295"/>
      <c r="E1081" s="295"/>
      <c r="F1081" s="295"/>
      <c r="G1081" s="295"/>
      <c r="H1081" s="295"/>
      <c r="I1081" s="295"/>
      <c r="J1081" s="295"/>
      <c r="K1081" s="295"/>
      <c r="L1081" s="295"/>
      <c r="M1081" s="295"/>
      <c r="N1081" s="295">
        <f>N1080</f>
        <v>12</v>
      </c>
      <c r="O1081" s="295"/>
      <c r="P1081" s="295"/>
      <c r="Q1081" s="295"/>
      <c r="R1081" s="295"/>
      <c r="S1081" s="295"/>
      <c r="T1081" s="295"/>
      <c r="U1081" s="295"/>
      <c r="V1081" s="295"/>
      <c r="W1081" s="295"/>
      <c r="X1081" s="295"/>
      <c r="Y1081" s="411">
        <f>Y1080</f>
        <v>0</v>
      </c>
      <c r="Z1081" s="411">
        <f t="shared" ref="Z1081" si="2839">Z1080</f>
        <v>0</v>
      </c>
      <c r="AA1081" s="411">
        <f t="shared" ref="AA1081" si="2840">AA1080</f>
        <v>0</v>
      </c>
      <c r="AB1081" s="411">
        <f t="shared" ref="AB1081" si="2841">AB1080</f>
        <v>0</v>
      </c>
      <c r="AC1081" s="411">
        <f t="shared" ref="AC1081" si="2842">AC1080</f>
        <v>0</v>
      </c>
      <c r="AD1081" s="411">
        <f t="shared" ref="AD1081" si="2843">AD1080</f>
        <v>0</v>
      </c>
      <c r="AE1081" s="411">
        <f t="shared" ref="AE1081" si="2844">AE1080</f>
        <v>0</v>
      </c>
      <c r="AF1081" s="411">
        <f t="shared" ref="AF1081" si="2845">AF1080</f>
        <v>0</v>
      </c>
      <c r="AG1081" s="411">
        <f t="shared" ref="AG1081" si="2846">AG1080</f>
        <v>0</v>
      </c>
      <c r="AH1081" s="411">
        <f t="shared" ref="AH1081" si="2847">AH1080</f>
        <v>0</v>
      </c>
      <c r="AI1081" s="411">
        <f t="shared" ref="AI1081" si="2848">AI1080</f>
        <v>0</v>
      </c>
      <c r="AJ1081" s="411">
        <f t="shared" ref="AJ1081" si="2849">AJ1080</f>
        <v>0</v>
      </c>
      <c r="AK1081" s="411">
        <f t="shared" ref="AK1081" si="2850">AK1080</f>
        <v>0</v>
      </c>
      <c r="AL1081" s="411">
        <f t="shared" ref="AL1081" si="2851">AL1080</f>
        <v>0</v>
      </c>
      <c r="AM1081" s="306"/>
    </row>
    <row r="1082" spans="1:39" ht="15" hidden="1" customHeight="1" outlineLevel="1">
      <c r="A1082" s="528"/>
      <c r="B1082" s="428"/>
      <c r="C1082" s="291"/>
      <c r="D1082" s="291"/>
      <c r="E1082" s="291"/>
      <c r="F1082" s="291"/>
      <c r="G1082" s="291"/>
      <c r="H1082" s="291"/>
      <c r="I1082" s="291"/>
      <c r="J1082" s="291"/>
      <c r="K1082" s="291"/>
      <c r="L1082" s="291"/>
      <c r="M1082" s="291"/>
      <c r="N1082" s="291"/>
      <c r="O1082" s="291"/>
      <c r="P1082" s="291"/>
      <c r="Q1082" s="291"/>
      <c r="R1082" s="291"/>
      <c r="S1082" s="291"/>
      <c r="T1082" s="291"/>
      <c r="U1082" s="291"/>
      <c r="V1082" s="291"/>
      <c r="W1082" s="291"/>
      <c r="X1082" s="291"/>
      <c r="Y1082" s="412"/>
      <c r="Z1082" s="425"/>
      <c r="AA1082" s="425"/>
      <c r="AB1082" s="425"/>
      <c r="AC1082" s="425"/>
      <c r="AD1082" s="425"/>
      <c r="AE1082" s="425"/>
      <c r="AF1082" s="425"/>
      <c r="AG1082" s="425"/>
      <c r="AH1082" s="425"/>
      <c r="AI1082" s="425"/>
      <c r="AJ1082" s="425"/>
      <c r="AK1082" s="425"/>
      <c r="AL1082" s="425"/>
      <c r="AM1082" s="306"/>
    </row>
    <row r="1083" spans="1:39" ht="28.5" hidden="1" customHeight="1" outlineLevel="1">
      <c r="A1083" s="528">
        <v>41</v>
      </c>
      <c r="B1083" s="428" t="s">
        <v>133</v>
      </c>
      <c r="C1083" s="291" t="s">
        <v>25</v>
      </c>
      <c r="D1083" s="295"/>
      <c r="E1083" s="295"/>
      <c r="F1083" s="295"/>
      <c r="G1083" s="295"/>
      <c r="H1083" s="295"/>
      <c r="I1083" s="295"/>
      <c r="J1083" s="295"/>
      <c r="K1083" s="295"/>
      <c r="L1083" s="295"/>
      <c r="M1083" s="295"/>
      <c r="N1083" s="295">
        <v>12</v>
      </c>
      <c r="O1083" s="295"/>
      <c r="P1083" s="295"/>
      <c r="Q1083" s="295"/>
      <c r="R1083" s="295"/>
      <c r="S1083" s="295"/>
      <c r="T1083" s="295"/>
      <c r="U1083" s="295"/>
      <c r="V1083" s="295"/>
      <c r="W1083" s="295"/>
      <c r="X1083" s="295"/>
      <c r="Y1083" s="426"/>
      <c r="Z1083" s="415"/>
      <c r="AA1083" s="415"/>
      <c r="AB1083" s="415"/>
      <c r="AC1083" s="415"/>
      <c r="AD1083" s="415"/>
      <c r="AE1083" s="415"/>
      <c r="AF1083" s="415"/>
      <c r="AG1083" s="415"/>
      <c r="AH1083" s="415"/>
      <c r="AI1083" s="415"/>
      <c r="AJ1083" s="415"/>
      <c r="AK1083" s="415"/>
      <c r="AL1083" s="415"/>
      <c r="AM1083" s="296">
        <f>SUM(Y1083:AL1083)</f>
        <v>0</v>
      </c>
    </row>
    <row r="1084" spans="1:39" ht="15" hidden="1" customHeight="1" outlineLevel="1">
      <c r="A1084" s="528"/>
      <c r="B1084" s="294" t="s">
        <v>346</v>
      </c>
      <c r="C1084" s="291" t="s">
        <v>163</v>
      </c>
      <c r="D1084" s="295"/>
      <c r="E1084" s="295"/>
      <c r="F1084" s="295"/>
      <c r="G1084" s="295"/>
      <c r="H1084" s="295"/>
      <c r="I1084" s="295"/>
      <c r="J1084" s="295"/>
      <c r="K1084" s="295"/>
      <c r="L1084" s="295"/>
      <c r="M1084" s="295"/>
      <c r="N1084" s="295">
        <f>N1083</f>
        <v>12</v>
      </c>
      <c r="O1084" s="295"/>
      <c r="P1084" s="295"/>
      <c r="Q1084" s="295"/>
      <c r="R1084" s="295"/>
      <c r="S1084" s="295"/>
      <c r="T1084" s="295"/>
      <c r="U1084" s="295"/>
      <c r="V1084" s="295"/>
      <c r="W1084" s="295"/>
      <c r="X1084" s="295"/>
      <c r="Y1084" s="411">
        <f>Y1083</f>
        <v>0</v>
      </c>
      <c r="Z1084" s="411">
        <f t="shared" ref="Z1084" si="2852">Z1083</f>
        <v>0</v>
      </c>
      <c r="AA1084" s="411">
        <f t="shared" ref="AA1084" si="2853">AA1083</f>
        <v>0</v>
      </c>
      <c r="AB1084" s="411">
        <f t="shared" ref="AB1084" si="2854">AB1083</f>
        <v>0</v>
      </c>
      <c r="AC1084" s="411">
        <f t="shared" ref="AC1084" si="2855">AC1083</f>
        <v>0</v>
      </c>
      <c r="AD1084" s="411">
        <f t="shared" ref="AD1084" si="2856">AD1083</f>
        <v>0</v>
      </c>
      <c r="AE1084" s="411">
        <f t="shared" ref="AE1084" si="2857">AE1083</f>
        <v>0</v>
      </c>
      <c r="AF1084" s="411">
        <f t="shared" ref="AF1084" si="2858">AF1083</f>
        <v>0</v>
      </c>
      <c r="AG1084" s="411">
        <f t="shared" ref="AG1084" si="2859">AG1083</f>
        <v>0</v>
      </c>
      <c r="AH1084" s="411">
        <f t="shared" ref="AH1084" si="2860">AH1083</f>
        <v>0</v>
      </c>
      <c r="AI1084" s="411">
        <f t="shared" ref="AI1084" si="2861">AI1083</f>
        <v>0</v>
      </c>
      <c r="AJ1084" s="411">
        <f t="shared" ref="AJ1084" si="2862">AJ1083</f>
        <v>0</v>
      </c>
      <c r="AK1084" s="411">
        <f t="shared" ref="AK1084" si="2863">AK1083</f>
        <v>0</v>
      </c>
      <c r="AL1084" s="411">
        <f t="shared" ref="AL1084" si="2864">AL1083</f>
        <v>0</v>
      </c>
      <c r="AM1084" s="306"/>
    </row>
    <row r="1085" spans="1:39" ht="15" hidden="1" customHeight="1" outlineLevel="1">
      <c r="A1085" s="528"/>
      <c r="B1085" s="428"/>
      <c r="C1085" s="291"/>
      <c r="D1085" s="291"/>
      <c r="E1085" s="291"/>
      <c r="F1085" s="291"/>
      <c r="G1085" s="291"/>
      <c r="H1085" s="291"/>
      <c r="I1085" s="291"/>
      <c r="J1085" s="291"/>
      <c r="K1085" s="291"/>
      <c r="L1085" s="291"/>
      <c r="M1085" s="291"/>
      <c r="N1085" s="291"/>
      <c r="O1085" s="291"/>
      <c r="P1085" s="291"/>
      <c r="Q1085" s="291"/>
      <c r="R1085" s="291"/>
      <c r="S1085" s="291"/>
      <c r="T1085" s="291"/>
      <c r="U1085" s="291"/>
      <c r="V1085" s="291"/>
      <c r="W1085" s="291"/>
      <c r="X1085" s="291"/>
      <c r="Y1085" s="412"/>
      <c r="Z1085" s="425"/>
      <c r="AA1085" s="425"/>
      <c r="AB1085" s="425"/>
      <c r="AC1085" s="425"/>
      <c r="AD1085" s="425"/>
      <c r="AE1085" s="425"/>
      <c r="AF1085" s="425"/>
      <c r="AG1085" s="425"/>
      <c r="AH1085" s="425"/>
      <c r="AI1085" s="425"/>
      <c r="AJ1085" s="425"/>
      <c r="AK1085" s="425"/>
      <c r="AL1085" s="425"/>
      <c r="AM1085" s="306"/>
    </row>
    <row r="1086" spans="1:39" ht="28.5" hidden="1" customHeight="1" outlineLevel="1">
      <c r="A1086" s="528">
        <v>42</v>
      </c>
      <c r="B1086" s="428" t="s">
        <v>134</v>
      </c>
      <c r="C1086" s="291" t="s">
        <v>25</v>
      </c>
      <c r="D1086" s="295"/>
      <c r="E1086" s="295"/>
      <c r="F1086" s="295"/>
      <c r="G1086" s="295"/>
      <c r="H1086" s="295"/>
      <c r="I1086" s="295"/>
      <c r="J1086" s="295"/>
      <c r="K1086" s="295"/>
      <c r="L1086" s="295"/>
      <c r="M1086" s="295"/>
      <c r="N1086" s="291"/>
      <c r="O1086" s="295"/>
      <c r="P1086" s="295"/>
      <c r="Q1086" s="295"/>
      <c r="R1086" s="295"/>
      <c r="S1086" s="295"/>
      <c r="T1086" s="295"/>
      <c r="U1086" s="295"/>
      <c r="V1086" s="295"/>
      <c r="W1086" s="295"/>
      <c r="X1086" s="295"/>
      <c r="Y1086" s="426"/>
      <c r="Z1086" s="415"/>
      <c r="AA1086" s="415"/>
      <c r="AB1086" s="415"/>
      <c r="AC1086" s="415"/>
      <c r="AD1086" s="415"/>
      <c r="AE1086" s="415"/>
      <c r="AF1086" s="415"/>
      <c r="AG1086" s="415"/>
      <c r="AH1086" s="415"/>
      <c r="AI1086" s="415"/>
      <c r="AJ1086" s="415"/>
      <c r="AK1086" s="415"/>
      <c r="AL1086" s="415"/>
      <c r="AM1086" s="296">
        <f>SUM(Y1086:AL1086)</f>
        <v>0</v>
      </c>
    </row>
    <row r="1087" spans="1:39" ht="15" hidden="1" customHeight="1" outlineLevel="1">
      <c r="A1087" s="528"/>
      <c r="B1087" s="294" t="s">
        <v>346</v>
      </c>
      <c r="C1087" s="291" t="s">
        <v>163</v>
      </c>
      <c r="D1087" s="295"/>
      <c r="E1087" s="295"/>
      <c r="F1087" s="295"/>
      <c r="G1087" s="295"/>
      <c r="H1087" s="295"/>
      <c r="I1087" s="295"/>
      <c r="J1087" s="295"/>
      <c r="K1087" s="295"/>
      <c r="L1087" s="295"/>
      <c r="M1087" s="295"/>
      <c r="N1087" s="468"/>
      <c r="O1087" s="295"/>
      <c r="P1087" s="295"/>
      <c r="Q1087" s="295"/>
      <c r="R1087" s="295"/>
      <c r="S1087" s="295"/>
      <c r="T1087" s="295"/>
      <c r="U1087" s="295"/>
      <c r="V1087" s="295"/>
      <c r="W1087" s="295"/>
      <c r="X1087" s="295"/>
      <c r="Y1087" s="411">
        <f>Y1086</f>
        <v>0</v>
      </c>
      <c r="Z1087" s="411">
        <f t="shared" ref="Z1087" si="2865">Z1086</f>
        <v>0</v>
      </c>
      <c r="AA1087" s="411">
        <f t="shared" ref="AA1087" si="2866">AA1086</f>
        <v>0</v>
      </c>
      <c r="AB1087" s="411">
        <f t="shared" ref="AB1087" si="2867">AB1086</f>
        <v>0</v>
      </c>
      <c r="AC1087" s="411">
        <f t="shared" ref="AC1087" si="2868">AC1086</f>
        <v>0</v>
      </c>
      <c r="AD1087" s="411">
        <f t="shared" ref="AD1087" si="2869">AD1086</f>
        <v>0</v>
      </c>
      <c r="AE1087" s="411">
        <f t="shared" ref="AE1087" si="2870">AE1086</f>
        <v>0</v>
      </c>
      <c r="AF1087" s="411">
        <f t="shared" ref="AF1087" si="2871">AF1086</f>
        <v>0</v>
      </c>
      <c r="AG1087" s="411">
        <f t="shared" ref="AG1087" si="2872">AG1086</f>
        <v>0</v>
      </c>
      <c r="AH1087" s="411">
        <f t="shared" ref="AH1087" si="2873">AH1086</f>
        <v>0</v>
      </c>
      <c r="AI1087" s="411">
        <f t="shared" ref="AI1087" si="2874">AI1086</f>
        <v>0</v>
      </c>
      <c r="AJ1087" s="411">
        <f t="shared" ref="AJ1087" si="2875">AJ1086</f>
        <v>0</v>
      </c>
      <c r="AK1087" s="411">
        <f t="shared" ref="AK1087" si="2876">AK1086</f>
        <v>0</v>
      </c>
      <c r="AL1087" s="411">
        <f t="shared" ref="AL1087" si="2877">AL1086</f>
        <v>0</v>
      </c>
      <c r="AM1087" s="306"/>
    </row>
    <row r="1088" spans="1:39" ht="15" hidden="1" customHeight="1" outlineLevel="1">
      <c r="A1088" s="528"/>
      <c r="B1088" s="428"/>
      <c r="C1088" s="291"/>
      <c r="D1088" s="291"/>
      <c r="E1088" s="291"/>
      <c r="F1088" s="291"/>
      <c r="G1088" s="291"/>
      <c r="H1088" s="291"/>
      <c r="I1088" s="291"/>
      <c r="J1088" s="291"/>
      <c r="K1088" s="291"/>
      <c r="L1088" s="291"/>
      <c r="M1088" s="291"/>
      <c r="N1088" s="291"/>
      <c r="O1088" s="291"/>
      <c r="P1088" s="291"/>
      <c r="Q1088" s="291"/>
      <c r="R1088" s="291"/>
      <c r="S1088" s="291"/>
      <c r="T1088" s="291"/>
      <c r="U1088" s="291"/>
      <c r="V1088" s="291"/>
      <c r="W1088" s="291"/>
      <c r="X1088" s="291"/>
      <c r="Y1088" s="412"/>
      <c r="Z1088" s="425"/>
      <c r="AA1088" s="425"/>
      <c r="AB1088" s="425"/>
      <c r="AC1088" s="425"/>
      <c r="AD1088" s="425"/>
      <c r="AE1088" s="425"/>
      <c r="AF1088" s="425"/>
      <c r="AG1088" s="425"/>
      <c r="AH1088" s="425"/>
      <c r="AI1088" s="425"/>
      <c r="AJ1088" s="425"/>
      <c r="AK1088" s="425"/>
      <c r="AL1088" s="425"/>
      <c r="AM1088" s="306"/>
    </row>
    <row r="1089" spans="1:39" ht="15" hidden="1" customHeight="1" outlineLevel="1">
      <c r="A1089" s="528">
        <v>43</v>
      </c>
      <c r="B1089" s="428" t="s">
        <v>135</v>
      </c>
      <c r="C1089" s="291" t="s">
        <v>25</v>
      </c>
      <c r="D1089" s="295"/>
      <c r="E1089" s="295"/>
      <c r="F1089" s="295"/>
      <c r="G1089" s="295"/>
      <c r="H1089" s="295"/>
      <c r="I1089" s="295"/>
      <c r="J1089" s="295"/>
      <c r="K1089" s="295"/>
      <c r="L1089" s="295"/>
      <c r="M1089" s="295"/>
      <c r="N1089" s="295">
        <v>12</v>
      </c>
      <c r="O1089" s="295"/>
      <c r="P1089" s="295"/>
      <c r="Q1089" s="295"/>
      <c r="R1089" s="295"/>
      <c r="S1089" s="295"/>
      <c r="T1089" s="295"/>
      <c r="U1089" s="295"/>
      <c r="V1089" s="295"/>
      <c r="W1089" s="295"/>
      <c r="X1089" s="295"/>
      <c r="Y1089" s="426"/>
      <c r="Z1089" s="415"/>
      <c r="AA1089" s="415"/>
      <c r="AB1089" s="415"/>
      <c r="AC1089" s="415"/>
      <c r="AD1089" s="415"/>
      <c r="AE1089" s="415"/>
      <c r="AF1089" s="415"/>
      <c r="AG1089" s="415"/>
      <c r="AH1089" s="415"/>
      <c r="AI1089" s="415"/>
      <c r="AJ1089" s="415"/>
      <c r="AK1089" s="415"/>
      <c r="AL1089" s="415"/>
      <c r="AM1089" s="296">
        <f>SUM(Y1089:AL1089)</f>
        <v>0</v>
      </c>
    </row>
    <row r="1090" spans="1:39" ht="15" hidden="1" customHeight="1" outlineLevel="1">
      <c r="A1090" s="528"/>
      <c r="B1090" s="294" t="s">
        <v>346</v>
      </c>
      <c r="C1090" s="291" t="s">
        <v>163</v>
      </c>
      <c r="D1090" s="295"/>
      <c r="E1090" s="295"/>
      <c r="F1090" s="295"/>
      <c r="G1090" s="295"/>
      <c r="H1090" s="295"/>
      <c r="I1090" s="295"/>
      <c r="J1090" s="295"/>
      <c r="K1090" s="295"/>
      <c r="L1090" s="295"/>
      <c r="M1090" s="295"/>
      <c r="N1090" s="295">
        <f>N1089</f>
        <v>12</v>
      </c>
      <c r="O1090" s="295"/>
      <c r="P1090" s="295"/>
      <c r="Q1090" s="295"/>
      <c r="R1090" s="295"/>
      <c r="S1090" s="295"/>
      <c r="T1090" s="295"/>
      <c r="U1090" s="295"/>
      <c r="V1090" s="295"/>
      <c r="W1090" s="295"/>
      <c r="X1090" s="295"/>
      <c r="Y1090" s="411">
        <f>Y1089</f>
        <v>0</v>
      </c>
      <c r="Z1090" s="411">
        <f t="shared" ref="Z1090" si="2878">Z1089</f>
        <v>0</v>
      </c>
      <c r="AA1090" s="411">
        <f t="shared" ref="AA1090" si="2879">AA1089</f>
        <v>0</v>
      </c>
      <c r="AB1090" s="411">
        <f t="shared" ref="AB1090" si="2880">AB1089</f>
        <v>0</v>
      </c>
      <c r="AC1090" s="411">
        <f t="shared" ref="AC1090" si="2881">AC1089</f>
        <v>0</v>
      </c>
      <c r="AD1090" s="411">
        <f t="shared" ref="AD1090" si="2882">AD1089</f>
        <v>0</v>
      </c>
      <c r="AE1090" s="411">
        <f t="shared" ref="AE1090" si="2883">AE1089</f>
        <v>0</v>
      </c>
      <c r="AF1090" s="411">
        <f t="shared" ref="AF1090" si="2884">AF1089</f>
        <v>0</v>
      </c>
      <c r="AG1090" s="411">
        <f t="shared" ref="AG1090" si="2885">AG1089</f>
        <v>0</v>
      </c>
      <c r="AH1090" s="411">
        <f t="shared" ref="AH1090" si="2886">AH1089</f>
        <v>0</v>
      </c>
      <c r="AI1090" s="411">
        <f t="shared" ref="AI1090" si="2887">AI1089</f>
        <v>0</v>
      </c>
      <c r="AJ1090" s="411">
        <f t="shared" ref="AJ1090" si="2888">AJ1089</f>
        <v>0</v>
      </c>
      <c r="AK1090" s="411">
        <f t="shared" ref="AK1090" si="2889">AK1089</f>
        <v>0</v>
      </c>
      <c r="AL1090" s="411">
        <f t="shared" ref="AL1090" si="2890">AL1089</f>
        <v>0</v>
      </c>
      <c r="AM1090" s="306"/>
    </row>
    <row r="1091" spans="1:39" ht="15" hidden="1" customHeight="1" outlineLevel="1">
      <c r="A1091" s="528"/>
      <c r="B1091" s="428"/>
      <c r="C1091" s="291"/>
      <c r="D1091" s="291"/>
      <c r="E1091" s="291"/>
      <c r="F1091" s="291"/>
      <c r="G1091" s="291"/>
      <c r="H1091" s="291"/>
      <c r="I1091" s="291"/>
      <c r="J1091" s="291"/>
      <c r="K1091" s="291"/>
      <c r="L1091" s="291"/>
      <c r="M1091" s="291"/>
      <c r="N1091" s="291"/>
      <c r="O1091" s="291"/>
      <c r="P1091" s="291"/>
      <c r="Q1091" s="291"/>
      <c r="R1091" s="291"/>
      <c r="S1091" s="291"/>
      <c r="T1091" s="291"/>
      <c r="U1091" s="291"/>
      <c r="V1091" s="291"/>
      <c r="W1091" s="291"/>
      <c r="X1091" s="291"/>
      <c r="Y1091" s="412"/>
      <c r="Z1091" s="425"/>
      <c r="AA1091" s="425"/>
      <c r="AB1091" s="425"/>
      <c r="AC1091" s="425"/>
      <c r="AD1091" s="425"/>
      <c r="AE1091" s="425"/>
      <c r="AF1091" s="425"/>
      <c r="AG1091" s="425"/>
      <c r="AH1091" s="425"/>
      <c r="AI1091" s="425"/>
      <c r="AJ1091" s="425"/>
      <c r="AK1091" s="425"/>
      <c r="AL1091" s="425"/>
      <c r="AM1091" s="306"/>
    </row>
    <row r="1092" spans="1:39" ht="28.5" hidden="1" customHeight="1" outlineLevel="1">
      <c r="A1092" s="528">
        <v>44</v>
      </c>
      <c r="B1092" s="428" t="s">
        <v>136</v>
      </c>
      <c r="C1092" s="291" t="s">
        <v>25</v>
      </c>
      <c r="D1092" s="295"/>
      <c r="E1092" s="295"/>
      <c r="F1092" s="295"/>
      <c r="G1092" s="295"/>
      <c r="H1092" s="295"/>
      <c r="I1092" s="295"/>
      <c r="J1092" s="295"/>
      <c r="K1092" s="295"/>
      <c r="L1092" s="295"/>
      <c r="M1092" s="295"/>
      <c r="N1092" s="295">
        <v>12</v>
      </c>
      <c r="O1092" s="295"/>
      <c r="P1092" s="295"/>
      <c r="Q1092" s="295"/>
      <c r="R1092" s="295"/>
      <c r="S1092" s="295"/>
      <c r="T1092" s="295"/>
      <c r="U1092" s="295"/>
      <c r="V1092" s="295"/>
      <c r="W1092" s="295"/>
      <c r="X1092" s="295"/>
      <c r="Y1092" s="426"/>
      <c r="Z1092" s="415"/>
      <c r="AA1092" s="415"/>
      <c r="AB1092" s="415"/>
      <c r="AC1092" s="415"/>
      <c r="AD1092" s="415"/>
      <c r="AE1092" s="415"/>
      <c r="AF1092" s="415"/>
      <c r="AG1092" s="415"/>
      <c r="AH1092" s="415"/>
      <c r="AI1092" s="415"/>
      <c r="AJ1092" s="415"/>
      <c r="AK1092" s="415"/>
      <c r="AL1092" s="415"/>
      <c r="AM1092" s="296">
        <f>SUM(Y1092:AL1092)</f>
        <v>0</v>
      </c>
    </row>
    <row r="1093" spans="1:39" ht="15" hidden="1" customHeight="1" outlineLevel="1">
      <c r="A1093" s="528"/>
      <c r="B1093" s="294" t="s">
        <v>346</v>
      </c>
      <c r="C1093" s="291" t="s">
        <v>163</v>
      </c>
      <c r="D1093" s="295"/>
      <c r="E1093" s="295"/>
      <c r="F1093" s="295"/>
      <c r="G1093" s="295"/>
      <c r="H1093" s="295"/>
      <c r="I1093" s="295"/>
      <c r="J1093" s="295"/>
      <c r="K1093" s="295"/>
      <c r="L1093" s="295"/>
      <c r="M1093" s="295"/>
      <c r="N1093" s="295">
        <f>N1092</f>
        <v>12</v>
      </c>
      <c r="O1093" s="295"/>
      <c r="P1093" s="295"/>
      <c r="Q1093" s="295"/>
      <c r="R1093" s="295"/>
      <c r="S1093" s="295"/>
      <c r="T1093" s="295"/>
      <c r="U1093" s="295"/>
      <c r="V1093" s="295"/>
      <c r="W1093" s="295"/>
      <c r="X1093" s="295"/>
      <c r="Y1093" s="411">
        <f>Y1092</f>
        <v>0</v>
      </c>
      <c r="Z1093" s="411">
        <f t="shared" ref="Z1093" si="2891">Z1092</f>
        <v>0</v>
      </c>
      <c r="AA1093" s="411">
        <f t="shared" ref="AA1093" si="2892">AA1092</f>
        <v>0</v>
      </c>
      <c r="AB1093" s="411">
        <f t="shared" ref="AB1093" si="2893">AB1092</f>
        <v>0</v>
      </c>
      <c r="AC1093" s="411">
        <f t="shared" ref="AC1093" si="2894">AC1092</f>
        <v>0</v>
      </c>
      <c r="AD1093" s="411">
        <f t="shared" ref="AD1093" si="2895">AD1092</f>
        <v>0</v>
      </c>
      <c r="AE1093" s="411">
        <f t="shared" ref="AE1093" si="2896">AE1092</f>
        <v>0</v>
      </c>
      <c r="AF1093" s="411">
        <f t="shared" ref="AF1093" si="2897">AF1092</f>
        <v>0</v>
      </c>
      <c r="AG1093" s="411">
        <f t="shared" ref="AG1093" si="2898">AG1092</f>
        <v>0</v>
      </c>
      <c r="AH1093" s="411">
        <f t="shared" ref="AH1093" si="2899">AH1092</f>
        <v>0</v>
      </c>
      <c r="AI1093" s="411">
        <f t="shared" ref="AI1093" si="2900">AI1092</f>
        <v>0</v>
      </c>
      <c r="AJ1093" s="411">
        <f t="shared" ref="AJ1093" si="2901">AJ1092</f>
        <v>0</v>
      </c>
      <c r="AK1093" s="411">
        <f t="shared" ref="AK1093" si="2902">AK1092</f>
        <v>0</v>
      </c>
      <c r="AL1093" s="411">
        <f t="shared" ref="AL1093" si="2903">AL1092</f>
        <v>0</v>
      </c>
      <c r="AM1093" s="306"/>
    </row>
    <row r="1094" spans="1:39" ht="15" hidden="1" customHeight="1" outlineLevel="1">
      <c r="A1094" s="528"/>
      <c r="B1094" s="428"/>
      <c r="C1094" s="291"/>
      <c r="D1094" s="291"/>
      <c r="E1094" s="291"/>
      <c r="F1094" s="291"/>
      <c r="G1094" s="291"/>
      <c r="H1094" s="291"/>
      <c r="I1094" s="291"/>
      <c r="J1094" s="291"/>
      <c r="K1094" s="291"/>
      <c r="L1094" s="291"/>
      <c r="M1094" s="291"/>
      <c r="N1094" s="291"/>
      <c r="O1094" s="291"/>
      <c r="P1094" s="291"/>
      <c r="Q1094" s="291"/>
      <c r="R1094" s="291"/>
      <c r="S1094" s="291"/>
      <c r="T1094" s="291"/>
      <c r="U1094" s="291"/>
      <c r="V1094" s="291"/>
      <c r="W1094" s="291"/>
      <c r="X1094" s="291"/>
      <c r="Y1094" s="412"/>
      <c r="Z1094" s="425"/>
      <c r="AA1094" s="425"/>
      <c r="AB1094" s="425"/>
      <c r="AC1094" s="425"/>
      <c r="AD1094" s="425"/>
      <c r="AE1094" s="425"/>
      <c r="AF1094" s="425"/>
      <c r="AG1094" s="425"/>
      <c r="AH1094" s="425"/>
      <c r="AI1094" s="425"/>
      <c r="AJ1094" s="425"/>
      <c r="AK1094" s="425"/>
      <c r="AL1094" s="425"/>
      <c r="AM1094" s="306"/>
    </row>
    <row r="1095" spans="1:39" ht="32.4" hidden="1" customHeight="1" outlineLevel="1">
      <c r="A1095" s="528">
        <v>45</v>
      </c>
      <c r="B1095" s="428" t="s">
        <v>137</v>
      </c>
      <c r="C1095" s="291" t="s">
        <v>25</v>
      </c>
      <c r="D1095" s="295"/>
      <c r="E1095" s="295"/>
      <c r="F1095" s="295"/>
      <c r="G1095" s="295"/>
      <c r="H1095" s="295"/>
      <c r="I1095" s="295"/>
      <c r="J1095" s="295"/>
      <c r="K1095" s="295"/>
      <c r="L1095" s="295"/>
      <c r="M1095" s="295"/>
      <c r="N1095" s="295">
        <v>12</v>
      </c>
      <c r="O1095" s="295"/>
      <c r="P1095" s="295"/>
      <c r="Q1095" s="295"/>
      <c r="R1095" s="295"/>
      <c r="S1095" s="295"/>
      <c r="T1095" s="295"/>
      <c r="U1095" s="295"/>
      <c r="V1095" s="295"/>
      <c r="W1095" s="295"/>
      <c r="X1095" s="295"/>
      <c r="Y1095" s="426"/>
      <c r="Z1095" s="415"/>
      <c r="AA1095" s="415"/>
      <c r="AB1095" s="415"/>
      <c r="AC1095" s="415"/>
      <c r="AD1095" s="415"/>
      <c r="AE1095" s="415"/>
      <c r="AF1095" s="415"/>
      <c r="AG1095" s="415"/>
      <c r="AH1095" s="415"/>
      <c r="AI1095" s="415"/>
      <c r="AJ1095" s="415"/>
      <c r="AK1095" s="415"/>
      <c r="AL1095" s="415"/>
      <c r="AM1095" s="296">
        <f>SUM(Y1095:AL1095)</f>
        <v>0</v>
      </c>
    </row>
    <row r="1096" spans="1:39" ht="15" hidden="1" customHeight="1" outlineLevel="1">
      <c r="A1096" s="528"/>
      <c r="B1096" s="294" t="s">
        <v>346</v>
      </c>
      <c r="C1096" s="291" t="s">
        <v>163</v>
      </c>
      <c r="D1096" s="295"/>
      <c r="E1096" s="295"/>
      <c r="F1096" s="295"/>
      <c r="G1096" s="295"/>
      <c r="H1096" s="295"/>
      <c r="I1096" s="295"/>
      <c r="J1096" s="295"/>
      <c r="K1096" s="295"/>
      <c r="L1096" s="295"/>
      <c r="M1096" s="295"/>
      <c r="N1096" s="295">
        <f>N1095</f>
        <v>12</v>
      </c>
      <c r="O1096" s="295"/>
      <c r="P1096" s="295"/>
      <c r="Q1096" s="295"/>
      <c r="R1096" s="295"/>
      <c r="S1096" s="295"/>
      <c r="T1096" s="295"/>
      <c r="U1096" s="295"/>
      <c r="V1096" s="295"/>
      <c r="W1096" s="295"/>
      <c r="X1096" s="295"/>
      <c r="Y1096" s="411">
        <f>Y1095</f>
        <v>0</v>
      </c>
      <c r="Z1096" s="411">
        <f t="shared" ref="Z1096" si="2904">Z1095</f>
        <v>0</v>
      </c>
      <c r="AA1096" s="411">
        <f t="shared" ref="AA1096" si="2905">AA1095</f>
        <v>0</v>
      </c>
      <c r="AB1096" s="411">
        <f t="shared" ref="AB1096" si="2906">AB1095</f>
        <v>0</v>
      </c>
      <c r="AC1096" s="411">
        <f t="shared" ref="AC1096" si="2907">AC1095</f>
        <v>0</v>
      </c>
      <c r="AD1096" s="411">
        <f t="shared" ref="AD1096" si="2908">AD1095</f>
        <v>0</v>
      </c>
      <c r="AE1096" s="411">
        <f t="shared" ref="AE1096" si="2909">AE1095</f>
        <v>0</v>
      </c>
      <c r="AF1096" s="411">
        <f t="shared" ref="AF1096" si="2910">AF1095</f>
        <v>0</v>
      </c>
      <c r="AG1096" s="411">
        <f t="shared" ref="AG1096" si="2911">AG1095</f>
        <v>0</v>
      </c>
      <c r="AH1096" s="411">
        <f t="shared" ref="AH1096" si="2912">AH1095</f>
        <v>0</v>
      </c>
      <c r="AI1096" s="411">
        <f t="shared" ref="AI1096" si="2913">AI1095</f>
        <v>0</v>
      </c>
      <c r="AJ1096" s="411">
        <f t="shared" ref="AJ1096" si="2914">AJ1095</f>
        <v>0</v>
      </c>
      <c r="AK1096" s="411">
        <f t="shared" ref="AK1096" si="2915">AK1095</f>
        <v>0</v>
      </c>
      <c r="AL1096" s="411">
        <f t="shared" ref="AL1096" si="2916">AL1095</f>
        <v>0</v>
      </c>
      <c r="AM1096" s="306"/>
    </row>
    <row r="1097" spans="1:39" ht="15" hidden="1" customHeight="1" outlineLevel="1">
      <c r="A1097" s="528"/>
      <c r="B1097" s="428"/>
      <c r="C1097" s="291"/>
      <c r="D1097" s="291"/>
      <c r="E1097" s="291"/>
      <c r="F1097" s="291"/>
      <c r="G1097" s="291"/>
      <c r="H1097" s="291"/>
      <c r="I1097" s="291"/>
      <c r="J1097" s="291"/>
      <c r="K1097" s="291"/>
      <c r="L1097" s="291"/>
      <c r="M1097" s="291"/>
      <c r="N1097" s="291"/>
      <c r="O1097" s="291"/>
      <c r="P1097" s="291"/>
      <c r="Q1097" s="291"/>
      <c r="R1097" s="291"/>
      <c r="S1097" s="291"/>
      <c r="T1097" s="291"/>
      <c r="U1097" s="291"/>
      <c r="V1097" s="291"/>
      <c r="W1097" s="291"/>
      <c r="X1097" s="291"/>
      <c r="Y1097" s="412"/>
      <c r="Z1097" s="425"/>
      <c r="AA1097" s="425"/>
      <c r="AB1097" s="425"/>
      <c r="AC1097" s="425"/>
      <c r="AD1097" s="425"/>
      <c r="AE1097" s="425"/>
      <c r="AF1097" s="425"/>
      <c r="AG1097" s="425"/>
      <c r="AH1097" s="425"/>
      <c r="AI1097" s="425"/>
      <c r="AJ1097" s="425"/>
      <c r="AK1097" s="425"/>
      <c r="AL1097" s="425"/>
      <c r="AM1097" s="306"/>
    </row>
    <row r="1098" spans="1:39" ht="32" hidden="1" customHeight="1" outlineLevel="1">
      <c r="A1098" s="528">
        <v>46</v>
      </c>
      <c r="B1098" s="428" t="s">
        <v>138</v>
      </c>
      <c r="C1098" s="291" t="s">
        <v>25</v>
      </c>
      <c r="D1098" s="295"/>
      <c r="E1098" s="295"/>
      <c r="F1098" s="295"/>
      <c r="G1098" s="295"/>
      <c r="H1098" s="295"/>
      <c r="I1098" s="295"/>
      <c r="J1098" s="295"/>
      <c r="K1098" s="295"/>
      <c r="L1098" s="295"/>
      <c r="M1098" s="295"/>
      <c r="N1098" s="295">
        <v>12</v>
      </c>
      <c r="O1098" s="295"/>
      <c r="P1098" s="295"/>
      <c r="Q1098" s="295"/>
      <c r="R1098" s="295"/>
      <c r="S1098" s="295"/>
      <c r="T1098" s="295"/>
      <c r="U1098" s="295"/>
      <c r="V1098" s="295"/>
      <c r="W1098" s="295"/>
      <c r="X1098" s="295"/>
      <c r="Y1098" s="426"/>
      <c r="Z1098" s="415"/>
      <c r="AA1098" s="415"/>
      <c r="AB1098" s="415"/>
      <c r="AC1098" s="415"/>
      <c r="AD1098" s="415"/>
      <c r="AE1098" s="415"/>
      <c r="AF1098" s="415"/>
      <c r="AG1098" s="415"/>
      <c r="AH1098" s="415"/>
      <c r="AI1098" s="415"/>
      <c r="AJ1098" s="415"/>
      <c r="AK1098" s="415"/>
      <c r="AL1098" s="415"/>
      <c r="AM1098" s="296">
        <f>SUM(Y1098:AL1098)</f>
        <v>0</v>
      </c>
    </row>
    <row r="1099" spans="1:39" ht="15" hidden="1" customHeight="1" outlineLevel="1">
      <c r="A1099" s="528"/>
      <c r="B1099" s="294" t="s">
        <v>346</v>
      </c>
      <c r="C1099" s="291" t="s">
        <v>163</v>
      </c>
      <c r="D1099" s="295"/>
      <c r="E1099" s="295"/>
      <c r="F1099" s="295"/>
      <c r="G1099" s="295"/>
      <c r="H1099" s="295"/>
      <c r="I1099" s="295"/>
      <c r="J1099" s="295"/>
      <c r="K1099" s="295"/>
      <c r="L1099" s="295"/>
      <c r="M1099" s="295"/>
      <c r="N1099" s="295">
        <f>N1098</f>
        <v>12</v>
      </c>
      <c r="O1099" s="295"/>
      <c r="P1099" s="295"/>
      <c r="Q1099" s="295"/>
      <c r="R1099" s="295"/>
      <c r="S1099" s="295"/>
      <c r="T1099" s="295"/>
      <c r="U1099" s="295"/>
      <c r="V1099" s="295"/>
      <c r="W1099" s="295"/>
      <c r="X1099" s="295"/>
      <c r="Y1099" s="411">
        <f>Y1098</f>
        <v>0</v>
      </c>
      <c r="Z1099" s="411">
        <f t="shared" ref="Z1099" si="2917">Z1098</f>
        <v>0</v>
      </c>
      <c r="AA1099" s="411">
        <f t="shared" ref="AA1099" si="2918">AA1098</f>
        <v>0</v>
      </c>
      <c r="AB1099" s="411">
        <f t="shared" ref="AB1099" si="2919">AB1098</f>
        <v>0</v>
      </c>
      <c r="AC1099" s="411">
        <f t="shared" ref="AC1099" si="2920">AC1098</f>
        <v>0</v>
      </c>
      <c r="AD1099" s="411">
        <f t="shared" ref="AD1099" si="2921">AD1098</f>
        <v>0</v>
      </c>
      <c r="AE1099" s="411">
        <f t="shared" ref="AE1099" si="2922">AE1098</f>
        <v>0</v>
      </c>
      <c r="AF1099" s="411">
        <f t="shared" ref="AF1099" si="2923">AF1098</f>
        <v>0</v>
      </c>
      <c r="AG1099" s="411">
        <f t="shared" ref="AG1099" si="2924">AG1098</f>
        <v>0</v>
      </c>
      <c r="AH1099" s="411">
        <f t="shared" ref="AH1099" si="2925">AH1098</f>
        <v>0</v>
      </c>
      <c r="AI1099" s="411">
        <f t="shared" ref="AI1099" si="2926">AI1098</f>
        <v>0</v>
      </c>
      <c r="AJ1099" s="411">
        <f t="shared" ref="AJ1099" si="2927">AJ1098</f>
        <v>0</v>
      </c>
      <c r="AK1099" s="411">
        <f t="shared" ref="AK1099" si="2928">AK1098</f>
        <v>0</v>
      </c>
      <c r="AL1099" s="411">
        <f t="shared" ref="AL1099" si="2929">AL1098</f>
        <v>0</v>
      </c>
      <c r="AM1099" s="306"/>
    </row>
    <row r="1100" spans="1:39" ht="15" hidden="1" customHeight="1" outlineLevel="1">
      <c r="A1100" s="528"/>
      <c r="B1100" s="428"/>
      <c r="C1100" s="291"/>
      <c r="D1100" s="291"/>
      <c r="E1100" s="291"/>
      <c r="F1100" s="291"/>
      <c r="G1100" s="291"/>
      <c r="H1100" s="291"/>
      <c r="I1100" s="291"/>
      <c r="J1100" s="291"/>
      <c r="K1100" s="291"/>
      <c r="L1100" s="291"/>
      <c r="M1100" s="291"/>
      <c r="N1100" s="291"/>
      <c r="O1100" s="291"/>
      <c r="P1100" s="291"/>
      <c r="Q1100" s="291"/>
      <c r="R1100" s="291"/>
      <c r="S1100" s="291"/>
      <c r="T1100" s="291"/>
      <c r="U1100" s="291"/>
      <c r="V1100" s="291"/>
      <c r="W1100" s="291"/>
      <c r="X1100" s="291"/>
      <c r="Y1100" s="412"/>
      <c r="Z1100" s="425"/>
      <c r="AA1100" s="425"/>
      <c r="AB1100" s="425"/>
      <c r="AC1100" s="425"/>
      <c r="AD1100" s="425"/>
      <c r="AE1100" s="425"/>
      <c r="AF1100" s="425"/>
      <c r="AG1100" s="425"/>
      <c r="AH1100" s="425"/>
      <c r="AI1100" s="425"/>
      <c r="AJ1100" s="425"/>
      <c r="AK1100" s="425"/>
      <c r="AL1100" s="425"/>
      <c r="AM1100" s="306"/>
    </row>
    <row r="1101" spans="1:39" ht="35.4" hidden="1" customHeight="1" outlineLevel="1">
      <c r="A1101" s="528">
        <v>47</v>
      </c>
      <c r="B1101" s="428" t="s">
        <v>139</v>
      </c>
      <c r="C1101" s="291" t="s">
        <v>25</v>
      </c>
      <c r="D1101" s="295"/>
      <c r="E1101" s="295"/>
      <c r="F1101" s="295"/>
      <c r="G1101" s="295"/>
      <c r="H1101" s="295"/>
      <c r="I1101" s="295"/>
      <c r="J1101" s="295"/>
      <c r="K1101" s="295"/>
      <c r="L1101" s="295"/>
      <c r="M1101" s="295"/>
      <c r="N1101" s="295">
        <v>12</v>
      </c>
      <c r="O1101" s="295"/>
      <c r="P1101" s="295"/>
      <c r="Q1101" s="295"/>
      <c r="R1101" s="295"/>
      <c r="S1101" s="295"/>
      <c r="T1101" s="295"/>
      <c r="U1101" s="295"/>
      <c r="V1101" s="295"/>
      <c r="W1101" s="295"/>
      <c r="X1101" s="295"/>
      <c r="Y1101" s="426"/>
      <c r="Z1101" s="415"/>
      <c r="AA1101" s="415"/>
      <c r="AB1101" s="415"/>
      <c r="AC1101" s="415"/>
      <c r="AD1101" s="415"/>
      <c r="AE1101" s="415"/>
      <c r="AF1101" s="415"/>
      <c r="AG1101" s="415"/>
      <c r="AH1101" s="415"/>
      <c r="AI1101" s="415"/>
      <c r="AJ1101" s="415"/>
      <c r="AK1101" s="415"/>
      <c r="AL1101" s="415"/>
      <c r="AM1101" s="296">
        <f>SUM(Y1101:AL1101)</f>
        <v>0</v>
      </c>
    </row>
    <row r="1102" spans="1:39" ht="15" hidden="1" customHeight="1" outlineLevel="1">
      <c r="A1102" s="528"/>
      <c r="B1102" s="294" t="s">
        <v>346</v>
      </c>
      <c r="C1102" s="291" t="s">
        <v>163</v>
      </c>
      <c r="D1102" s="295"/>
      <c r="E1102" s="295"/>
      <c r="F1102" s="295"/>
      <c r="G1102" s="295"/>
      <c r="H1102" s="295"/>
      <c r="I1102" s="295"/>
      <c r="J1102" s="295"/>
      <c r="K1102" s="295"/>
      <c r="L1102" s="295"/>
      <c r="M1102" s="295"/>
      <c r="N1102" s="295">
        <f>N1101</f>
        <v>12</v>
      </c>
      <c r="O1102" s="295"/>
      <c r="P1102" s="295"/>
      <c r="Q1102" s="295"/>
      <c r="R1102" s="295"/>
      <c r="S1102" s="295"/>
      <c r="T1102" s="295"/>
      <c r="U1102" s="295"/>
      <c r="V1102" s="295"/>
      <c r="W1102" s="295"/>
      <c r="X1102" s="295"/>
      <c r="Y1102" s="411">
        <f>Y1101</f>
        <v>0</v>
      </c>
      <c r="Z1102" s="411">
        <f t="shared" ref="Z1102" si="2930">Z1101</f>
        <v>0</v>
      </c>
      <c r="AA1102" s="411">
        <f t="shared" ref="AA1102" si="2931">AA1101</f>
        <v>0</v>
      </c>
      <c r="AB1102" s="411">
        <f t="shared" ref="AB1102" si="2932">AB1101</f>
        <v>0</v>
      </c>
      <c r="AC1102" s="411">
        <f t="shared" ref="AC1102" si="2933">AC1101</f>
        <v>0</v>
      </c>
      <c r="AD1102" s="411">
        <f t="shared" ref="AD1102" si="2934">AD1101</f>
        <v>0</v>
      </c>
      <c r="AE1102" s="411">
        <f t="shared" ref="AE1102" si="2935">AE1101</f>
        <v>0</v>
      </c>
      <c r="AF1102" s="411">
        <f t="shared" ref="AF1102" si="2936">AF1101</f>
        <v>0</v>
      </c>
      <c r="AG1102" s="411">
        <f t="shared" ref="AG1102" si="2937">AG1101</f>
        <v>0</v>
      </c>
      <c r="AH1102" s="411">
        <f t="shared" ref="AH1102" si="2938">AH1101</f>
        <v>0</v>
      </c>
      <c r="AI1102" s="411">
        <f t="shared" ref="AI1102" si="2939">AI1101</f>
        <v>0</v>
      </c>
      <c r="AJ1102" s="411">
        <f t="shared" ref="AJ1102" si="2940">AJ1101</f>
        <v>0</v>
      </c>
      <c r="AK1102" s="411">
        <f t="shared" ref="AK1102" si="2941">AK1101</f>
        <v>0</v>
      </c>
      <c r="AL1102" s="411">
        <f t="shared" ref="AL1102" si="2942">AL1101</f>
        <v>0</v>
      </c>
      <c r="AM1102" s="306"/>
    </row>
    <row r="1103" spans="1:39" ht="15" hidden="1" customHeight="1" outlineLevel="1">
      <c r="A1103" s="528"/>
      <c r="B1103" s="428"/>
      <c r="C1103" s="291"/>
      <c r="D1103" s="291"/>
      <c r="E1103" s="291"/>
      <c r="F1103" s="291"/>
      <c r="G1103" s="291"/>
      <c r="H1103" s="291"/>
      <c r="I1103" s="291"/>
      <c r="J1103" s="291"/>
      <c r="K1103" s="291"/>
      <c r="L1103" s="291"/>
      <c r="M1103" s="291"/>
      <c r="N1103" s="291"/>
      <c r="O1103" s="291"/>
      <c r="P1103" s="291"/>
      <c r="Q1103" s="291"/>
      <c r="R1103" s="291"/>
      <c r="S1103" s="291"/>
      <c r="T1103" s="291"/>
      <c r="U1103" s="291"/>
      <c r="V1103" s="291"/>
      <c r="W1103" s="291"/>
      <c r="X1103" s="291"/>
      <c r="Y1103" s="412"/>
      <c r="Z1103" s="425"/>
      <c r="AA1103" s="425"/>
      <c r="AB1103" s="425"/>
      <c r="AC1103" s="425"/>
      <c r="AD1103" s="425"/>
      <c r="AE1103" s="425"/>
      <c r="AF1103" s="425"/>
      <c r="AG1103" s="425"/>
      <c r="AH1103" s="425"/>
      <c r="AI1103" s="425"/>
      <c r="AJ1103" s="425"/>
      <c r="AK1103" s="425"/>
      <c r="AL1103" s="425"/>
      <c r="AM1103" s="306"/>
    </row>
    <row r="1104" spans="1:39" ht="39.65" hidden="1" customHeight="1" outlineLevel="1">
      <c r="A1104" s="528">
        <v>48</v>
      </c>
      <c r="B1104" s="428" t="s">
        <v>140</v>
      </c>
      <c r="C1104" s="291" t="s">
        <v>25</v>
      </c>
      <c r="D1104" s="295"/>
      <c r="E1104" s="295"/>
      <c r="F1104" s="295"/>
      <c r="G1104" s="295"/>
      <c r="H1104" s="295"/>
      <c r="I1104" s="295"/>
      <c r="J1104" s="295"/>
      <c r="K1104" s="295"/>
      <c r="L1104" s="295"/>
      <c r="M1104" s="295"/>
      <c r="N1104" s="295">
        <v>12</v>
      </c>
      <c r="O1104" s="295"/>
      <c r="P1104" s="295"/>
      <c r="Q1104" s="295"/>
      <c r="R1104" s="295"/>
      <c r="S1104" s="295"/>
      <c r="T1104" s="295"/>
      <c r="U1104" s="295"/>
      <c r="V1104" s="295"/>
      <c r="W1104" s="295"/>
      <c r="X1104" s="295"/>
      <c r="Y1104" s="426"/>
      <c r="Z1104" s="415"/>
      <c r="AA1104" s="415"/>
      <c r="AB1104" s="415"/>
      <c r="AC1104" s="415"/>
      <c r="AD1104" s="415"/>
      <c r="AE1104" s="415"/>
      <c r="AF1104" s="415"/>
      <c r="AG1104" s="415"/>
      <c r="AH1104" s="415"/>
      <c r="AI1104" s="415"/>
      <c r="AJ1104" s="415"/>
      <c r="AK1104" s="415"/>
      <c r="AL1104" s="415"/>
      <c r="AM1104" s="296">
        <f>SUM(Y1104:AL1104)</f>
        <v>0</v>
      </c>
    </row>
    <row r="1105" spans="1:39" ht="15" hidden="1" customHeight="1" outlineLevel="1">
      <c r="A1105" s="528"/>
      <c r="B1105" s="294" t="s">
        <v>346</v>
      </c>
      <c r="C1105" s="291" t="s">
        <v>163</v>
      </c>
      <c r="D1105" s="295"/>
      <c r="E1105" s="295"/>
      <c r="F1105" s="295"/>
      <c r="G1105" s="295"/>
      <c r="H1105" s="295"/>
      <c r="I1105" s="295"/>
      <c r="J1105" s="295"/>
      <c r="K1105" s="295"/>
      <c r="L1105" s="295"/>
      <c r="M1105" s="295"/>
      <c r="N1105" s="295">
        <f>N1104</f>
        <v>12</v>
      </c>
      <c r="O1105" s="295"/>
      <c r="P1105" s="295"/>
      <c r="Q1105" s="295"/>
      <c r="R1105" s="295"/>
      <c r="S1105" s="295"/>
      <c r="T1105" s="295"/>
      <c r="U1105" s="295"/>
      <c r="V1105" s="295"/>
      <c r="W1105" s="295"/>
      <c r="X1105" s="295"/>
      <c r="Y1105" s="411">
        <f>Y1104</f>
        <v>0</v>
      </c>
      <c r="Z1105" s="411">
        <f t="shared" ref="Z1105" si="2943">Z1104</f>
        <v>0</v>
      </c>
      <c r="AA1105" s="411">
        <f t="shared" ref="AA1105" si="2944">AA1104</f>
        <v>0</v>
      </c>
      <c r="AB1105" s="411">
        <f t="shared" ref="AB1105" si="2945">AB1104</f>
        <v>0</v>
      </c>
      <c r="AC1105" s="411">
        <f t="shared" ref="AC1105" si="2946">AC1104</f>
        <v>0</v>
      </c>
      <c r="AD1105" s="411">
        <f t="shared" ref="AD1105" si="2947">AD1104</f>
        <v>0</v>
      </c>
      <c r="AE1105" s="411">
        <f t="shared" ref="AE1105" si="2948">AE1104</f>
        <v>0</v>
      </c>
      <c r="AF1105" s="411">
        <f t="shared" ref="AF1105" si="2949">AF1104</f>
        <v>0</v>
      </c>
      <c r="AG1105" s="411">
        <f t="shared" ref="AG1105" si="2950">AG1104</f>
        <v>0</v>
      </c>
      <c r="AH1105" s="411">
        <f t="shared" ref="AH1105" si="2951">AH1104</f>
        <v>0</v>
      </c>
      <c r="AI1105" s="411">
        <f t="shared" ref="AI1105" si="2952">AI1104</f>
        <v>0</v>
      </c>
      <c r="AJ1105" s="411">
        <f t="shared" ref="AJ1105" si="2953">AJ1104</f>
        <v>0</v>
      </c>
      <c r="AK1105" s="411">
        <f t="shared" ref="AK1105" si="2954">AK1104</f>
        <v>0</v>
      </c>
      <c r="AL1105" s="411">
        <f t="shared" ref="AL1105" si="2955">AL1104</f>
        <v>0</v>
      </c>
      <c r="AM1105" s="306"/>
    </row>
    <row r="1106" spans="1:39" ht="15" hidden="1" customHeight="1" outlineLevel="1">
      <c r="A1106" s="528"/>
      <c r="B1106" s="428"/>
      <c r="C1106" s="291"/>
      <c r="D1106" s="291"/>
      <c r="E1106" s="291"/>
      <c r="F1106" s="291"/>
      <c r="G1106" s="291"/>
      <c r="H1106" s="291"/>
      <c r="I1106" s="291"/>
      <c r="J1106" s="291"/>
      <c r="K1106" s="291"/>
      <c r="L1106" s="291"/>
      <c r="M1106" s="291"/>
      <c r="N1106" s="291"/>
      <c r="O1106" s="291"/>
      <c r="P1106" s="291"/>
      <c r="Q1106" s="291"/>
      <c r="R1106" s="291"/>
      <c r="S1106" s="291"/>
      <c r="T1106" s="291"/>
      <c r="U1106" s="291"/>
      <c r="V1106" s="291"/>
      <c r="W1106" s="291"/>
      <c r="X1106" s="291"/>
      <c r="Y1106" s="412"/>
      <c r="Z1106" s="425"/>
      <c r="AA1106" s="425"/>
      <c r="AB1106" s="425"/>
      <c r="AC1106" s="425"/>
      <c r="AD1106" s="425"/>
      <c r="AE1106" s="425"/>
      <c r="AF1106" s="425"/>
      <c r="AG1106" s="425"/>
      <c r="AH1106" s="425"/>
      <c r="AI1106" s="425"/>
      <c r="AJ1106" s="425"/>
      <c r="AK1106" s="425"/>
      <c r="AL1106" s="425"/>
      <c r="AM1106" s="306"/>
    </row>
    <row r="1107" spans="1:39" ht="33" hidden="1" customHeight="1" outlineLevel="1">
      <c r="A1107" s="528">
        <v>49</v>
      </c>
      <c r="B1107" s="428" t="s">
        <v>141</v>
      </c>
      <c r="C1107" s="291" t="s">
        <v>25</v>
      </c>
      <c r="D1107" s="295"/>
      <c r="E1107" s="295"/>
      <c r="F1107" s="295"/>
      <c r="G1107" s="295"/>
      <c r="H1107" s="295"/>
      <c r="I1107" s="295"/>
      <c r="J1107" s="295"/>
      <c r="K1107" s="295"/>
      <c r="L1107" s="295"/>
      <c r="M1107" s="295"/>
      <c r="N1107" s="295">
        <v>12</v>
      </c>
      <c r="O1107" s="295"/>
      <c r="P1107" s="295"/>
      <c r="Q1107" s="295"/>
      <c r="R1107" s="295"/>
      <c r="S1107" s="295"/>
      <c r="T1107" s="295"/>
      <c r="U1107" s="295"/>
      <c r="V1107" s="295"/>
      <c r="W1107" s="295"/>
      <c r="X1107" s="295"/>
      <c r="Y1107" s="426"/>
      <c r="Z1107" s="415"/>
      <c r="AA1107" s="415"/>
      <c r="AB1107" s="415"/>
      <c r="AC1107" s="415"/>
      <c r="AD1107" s="415"/>
      <c r="AE1107" s="415"/>
      <c r="AF1107" s="415"/>
      <c r="AG1107" s="415"/>
      <c r="AH1107" s="415"/>
      <c r="AI1107" s="415"/>
      <c r="AJ1107" s="415"/>
      <c r="AK1107" s="415"/>
      <c r="AL1107" s="415"/>
      <c r="AM1107" s="296">
        <f>SUM(Y1107:AL1107)</f>
        <v>0</v>
      </c>
    </row>
    <row r="1108" spans="1:39" ht="15" hidden="1" customHeight="1" outlineLevel="1">
      <c r="A1108" s="528"/>
      <c r="B1108" s="294" t="s">
        <v>346</v>
      </c>
      <c r="C1108" s="291" t="s">
        <v>163</v>
      </c>
      <c r="D1108" s="295"/>
      <c r="E1108" s="295"/>
      <c r="F1108" s="295"/>
      <c r="G1108" s="295"/>
      <c r="H1108" s="295"/>
      <c r="I1108" s="295"/>
      <c r="J1108" s="295"/>
      <c r="K1108" s="295"/>
      <c r="L1108" s="295"/>
      <c r="M1108" s="295"/>
      <c r="N1108" s="295">
        <f>N1107</f>
        <v>12</v>
      </c>
      <c r="O1108" s="295"/>
      <c r="P1108" s="295"/>
      <c r="Q1108" s="295"/>
      <c r="R1108" s="295"/>
      <c r="S1108" s="295"/>
      <c r="T1108" s="295"/>
      <c r="U1108" s="295"/>
      <c r="V1108" s="295"/>
      <c r="W1108" s="295"/>
      <c r="X1108" s="295"/>
      <c r="Y1108" s="411">
        <f>Y1107</f>
        <v>0</v>
      </c>
      <c r="Z1108" s="411">
        <f t="shared" ref="Z1108" si="2956">Z1107</f>
        <v>0</v>
      </c>
      <c r="AA1108" s="411">
        <f t="shared" ref="AA1108" si="2957">AA1107</f>
        <v>0</v>
      </c>
      <c r="AB1108" s="411">
        <f t="shared" ref="AB1108" si="2958">AB1107</f>
        <v>0</v>
      </c>
      <c r="AC1108" s="411">
        <f t="shared" ref="AC1108" si="2959">AC1107</f>
        <v>0</v>
      </c>
      <c r="AD1108" s="411">
        <f t="shared" ref="AD1108" si="2960">AD1107</f>
        <v>0</v>
      </c>
      <c r="AE1108" s="411">
        <f t="shared" ref="AE1108" si="2961">AE1107</f>
        <v>0</v>
      </c>
      <c r="AF1108" s="411">
        <f t="shared" ref="AF1108" si="2962">AF1107</f>
        <v>0</v>
      </c>
      <c r="AG1108" s="411">
        <f t="shared" ref="AG1108" si="2963">AG1107</f>
        <v>0</v>
      </c>
      <c r="AH1108" s="411">
        <f t="shared" ref="AH1108" si="2964">AH1107</f>
        <v>0</v>
      </c>
      <c r="AI1108" s="411">
        <f t="shared" ref="AI1108" si="2965">AI1107</f>
        <v>0</v>
      </c>
      <c r="AJ1108" s="411">
        <f t="shared" ref="AJ1108" si="2966">AJ1107</f>
        <v>0</v>
      </c>
      <c r="AK1108" s="411">
        <f t="shared" ref="AK1108" si="2967">AK1107</f>
        <v>0</v>
      </c>
      <c r="AL1108" s="411">
        <f t="shared" ref="AL1108" si="2968">AL1107</f>
        <v>0</v>
      </c>
      <c r="AM1108" s="306"/>
    </row>
    <row r="1109" spans="1:39" ht="15" hidden="1" customHeight="1" outlineLevel="1">
      <c r="A1109" s="528"/>
      <c r="B1109" s="294"/>
      <c r="C1109" s="305"/>
      <c r="D1109" s="291"/>
      <c r="E1109" s="291"/>
      <c r="F1109" s="291"/>
      <c r="G1109" s="291"/>
      <c r="H1109" s="291"/>
      <c r="I1109" s="291"/>
      <c r="J1109" s="291"/>
      <c r="K1109" s="291"/>
      <c r="L1109" s="291"/>
      <c r="M1109" s="291"/>
      <c r="N1109" s="291"/>
      <c r="O1109" s="291"/>
      <c r="P1109" s="291"/>
      <c r="Q1109" s="291"/>
      <c r="R1109" s="291"/>
      <c r="S1109" s="291"/>
      <c r="T1109" s="291"/>
      <c r="U1109" s="291"/>
      <c r="V1109" s="291"/>
      <c r="W1109" s="291"/>
      <c r="X1109" s="291"/>
      <c r="Y1109" s="301"/>
      <c r="Z1109" s="301"/>
      <c r="AA1109" s="301"/>
      <c r="AB1109" s="301"/>
      <c r="AC1109" s="301"/>
      <c r="AD1109" s="301"/>
      <c r="AE1109" s="301"/>
      <c r="AF1109" s="301"/>
      <c r="AG1109" s="301"/>
      <c r="AH1109" s="301"/>
      <c r="AI1109" s="301"/>
      <c r="AJ1109" s="301"/>
      <c r="AK1109" s="301"/>
      <c r="AL1109" s="301"/>
      <c r="AM1109" s="306"/>
    </row>
    <row r="1110" spans="1:39" ht="15.5" collapsed="1">
      <c r="B1110" s="327" t="s">
        <v>347</v>
      </c>
      <c r="C1110" s="329"/>
      <c r="D1110" s="329">
        <f>SUM(D953:D1108)</f>
        <v>0</v>
      </c>
      <c r="E1110" s="329"/>
      <c r="F1110" s="329"/>
      <c r="G1110" s="329"/>
      <c r="H1110" s="329"/>
      <c r="I1110" s="329"/>
      <c r="J1110" s="329"/>
      <c r="K1110" s="329"/>
      <c r="L1110" s="329"/>
      <c r="M1110" s="329"/>
      <c r="N1110" s="329"/>
      <c r="O1110" s="329">
        <f>SUM(O953:O1108)</f>
        <v>0</v>
      </c>
      <c r="P1110" s="329"/>
      <c r="Q1110" s="329"/>
      <c r="R1110" s="329"/>
      <c r="S1110" s="329"/>
      <c r="T1110" s="329"/>
      <c r="U1110" s="329"/>
      <c r="V1110" s="329"/>
      <c r="W1110" s="329"/>
      <c r="X1110" s="329"/>
      <c r="Y1110" s="329">
        <f>IF(Y951="kWh",SUMPRODUCT(D953:D1108,Y953:Y1108))</f>
        <v>0</v>
      </c>
      <c r="Z1110" s="329">
        <f>IF(Z951="kWh",SUMPRODUCT(D953:D1108,Z953:Z1108))</f>
        <v>0</v>
      </c>
      <c r="AA1110" s="329">
        <f>IF(AA951="kw",SUMPRODUCT(N953:N1108,O953:O1108,AA953:AA1108),SUMPRODUCT(D953:D1108,AA953:AA1108))</f>
        <v>0</v>
      </c>
      <c r="AB1110" s="329">
        <f>IF(AB951="kw",SUMPRODUCT(N953:N1108,O953:O1108,AB953:AB1108),SUMPRODUCT(D953:D1108,AB953:AB1108))</f>
        <v>0</v>
      </c>
      <c r="AC1110" s="329">
        <f>IF(AC951="kw",SUMPRODUCT(N953:N1108,O953:O1108,AC953:AC1108),SUMPRODUCT(D953:D1108,AC953:AC1108))</f>
        <v>0</v>
      </c>
      <c r="AD1110" s="329">
        <f>IF(AD951="kw",SUMPRODUCT(N953:N1108,O953:O1108,AD953:AD1108),SUMPRODUCT(D953:D1108,AD953:AD1108))</f>
        <v>0</v>
      </c>
      <c r="AE1110" s="329">
        <f>IF(AE951="kw",SUMPRODUCT(N953:N1108,O953:O1108,AE953:AE1108),SUMPRODUCT(D953:D1108,AE953:AE1108))</f>
        <v>0</v>
      </c>
      <c r="AF1110" s="329">
        <f>IF(AF951="kw",SUMPRODUCT(N953:N1108,O953:O1108,AF953:AF1108),SUMPRODUCT(D953:D1108,AF953:AF1108))</f>
        <v>0</v>
      </c>
      <c r="AG1110" s="329">
        <f>IF(AG951="kw",SUMPRODUCT(N953:N1108,O953:O1108,AG953:AG1108),SUMPRODUCT(D953:D1108,AG953:AG1108))</f>
        <v>0</v>
      </c>
      <c r="AH1110" s="329">
        <f>IF(AH951="kw",SUMPRODUCT(N953:N1108,O953:O1108,AH953:AH1108),SUMPRODUCT(D953:D1108,AH953:AH1108))</f>
        <v>0</v>
      </c>
      <c r="AI1110" s="329">
        <f>IF(AI951="kw",SUMPRODUCT(N953:N1108,O953:O1108,AI953:AI1108),SUMPRODUCT(D953:D1108,AI953:AI1108))</f>
        <v>0</v>
      </c>
      <c r="AJ1110" s="329">
        <f>IF(AJ951="kw",SUMPRODUCT(N953:N1108,O953:O1108,AJ953:AJ1108),SUMPRODUCT(D953:D1108,AJ953:AJ1108))</f>
        <v>0</v>
      </c>
      <c r="AK1110" s="329">
        <f>IF(AK951="kw",SUMPRODUCT(N953:N1108,O953:O1108,AK953:AK1108),SUMPRODUCT(D953:D1108,AK953:AK1108))</f>
        <v>0</v>
      </c>
      <c r="AL1110" s="329">
        <f>IF(AL951="kw",SUMPRODUCT(N953:N1108,O953:O1108,AL953:AL1108),SUMPRODUCT(D953:D1108,AL953:AL1108))</f>
        <v>0</v>
      </c>
      <c r="AM1110" s="330"/>
    </row>
    <row r="1111" spans="1:39" ht="15.5">
      <c r="B1111" s="391" t="s">
        <v>348</v>
      </c>
      <c r="C1111" s="392"/>
      <c r="D1111" s="392"/>
      <c r="E1111" s="392"/>
      <c r="F1111" s="392"/>
      <c r="G1111" s="392"/>
      <c r="H1111" s="392"/>
      <c r="I1111" s="392"/>
      <c r="J1111" s="392"/>
      <c r="K1111" s="392"/>
      <c r="L1111" s="392"/>
      <c r="M1111" s="392"/>
      <c r="N1111" s="392"/>
      <c r="O1111" s="392"/>
      <c r="P1111" s="392"/>
      <c r="Q1111" s="392"/>
      <c r="R1111" s="392"/>
      <c r="S1111" s="392"/>
      <c r="T1111" s="392"/>
      <c r="U1111" s="392"/>
      <c r="V1111" s="392"/>
      <c r="W1111" s="392"/>
      <c r="X1111" s="392"/>
      <c r="Y1111" s="392">
        <f>HLOOKUP(Y767,'2. LRAMVA Threshold'!$B$42:$Q$53,12,FALSE)</f>
        <v>0</v>
      </c>
      <c r="Z1111" s="392">
        <f>HLOOKUP(Z767,'2. LRAMVA Threshold'!$B$42:$Q$53,12,FALSE)</f>
        <v>0</v>
      </c>
      <c r="AA1111" s="392">
        <f>HLOOKUP(AA767,'2. LRAMVA Threshold'!$B$42:$Q$53,12,FALSE)</f>
        <v>0</v>
      </c>
      <c r="AB1111" s="392">
        <f>HLOOKUP(AB767,'2. LRAMVA Threshold'!$B$42:$Q$53,12,FALSE)</f>
        <v>0</v>
      </c>
      <c r="AC1111" s="392">
        <f>HLOOKUP(AC767,'2. LRAMVA Threshold'!$B$42:$Q$53,12,FALSE)</f>
        <v>0</v>
      </c>
      <c r="AD1111" s="392">
        <f>HLOOKUP(AD767,'2. LRAMVA Threshold'!$B$42:$Q$53,12,FALSE)</f>
        <v>0</v>
      </c>
      <c r="AE1111" s="392">
        <f>HLOOKUP(AE767,'2. LRAMVA Threshold'!$B$42:$Q$53,12,FALSE)</f>
        <v>0</v>
      </c>
      <c r="AF1111" s="392">
        <f>HLOOKUP(AF767,'2. LRAMVA Threshold'!$B$42:$Q$53,12,FALSE)</f>
        <v>0</v>
      </c>
      <c r="AG1111" s="392">
        <f>HLOOKUP(AG767,'2. LRAMVA Threshold'!$B$42:$Q$53,12,FALSE)</f>
        <v>0</v>
      </c>
      <c r="AH1111" s="392">
        <f>HLOOKUP(AH767,'2. LRAMVA Threshold'!$B$42:$Q$53,12,FALSE)</f>
        <v>0</v>
      </c>
      <c r="AI1111" s="392">
        <f>HLOOKUP(AI767,'2. LRAMVA Threshold'!$B$42:$Q$53,12,FALSE)</f>
        <v>0</v>
      </c>
      <c r="AJ1111" s="392">
        <f>HLOOKUP(AJ767,'2. LRAMVA Threshold'!$B$42:$Q$53,12,FALSE)</f>
        <v>0</v>
      </c>
      <c r="AK1111" s="392">
        <f>HLOOKUP(AK767,'2. LRAMVA Threshold'!$B$42:$Q$53,12,FALSE)</f>
        <v>0</v>
      </c>
      <c r="AL1111" s="392">
        <f>HLOOKUP(AL767,'2. LRAMVA Threshold'!$B$42:$Q$53,12,FALSE)</f>
        <v>0</v>
      </c>
      <c r="AM1111" s="442"/>
    </row>
    <row r="1112" spans="1:39" ht="15.5">
      <c r="B1112" s="394"/>
      <c r="C1112" s="432"/>
      <c r="D1112" s="433"/>
      <c r="E1112" s="433"/>
      <c r="F1112" s="433"/>
      <c r="G1112" s="433"/>
      <c r="H1112" s="433"/>
      <c r="I1112" s="433"/>
      <c r="J1112" s="433"/>
      <c r="K1112" s="433"/>
      <c r="L1112" s="433"/>
      <c r="M1112" s="433"/>
      <c r="N1112" s="433"/>
      <c r="O1112" s="434"/>
      <c r="P1112" s="433"/>
      <c r="Q1112" s="433"/>
      <c r="R1112" s="433"/>
      <c r="S1112" s="435"/>
      <c r="T1112" s="435"/>
      <c r="U1112" s="435"/>
      <c r="V1112" s="435"/>
      <c r="W1112" s="433"/>
      <c r="X1112" s="433"/>
      <c r="Y1112" s="436"/>
      <c r="Z1112" s="436"/>
      <c r="AA1112" s="436"/>
      <c r="AB1112" s="436"/>
      <c r="AC1112" s="436"/>
      <c r="AD1112" s="436"/>
      <c r="AE1112" s="436"/>
      <c r="AF1112" s="399"/>
      <c r="AG1112" s="399"/>
      <c r="AH1112" s="399"/>
      <c r="AI1112" s="399"/>
      <c r="AJ1112" s="399"/>
      <c r="AK1112" s="399"/>
      <c r="AL1112" s="399"/>
      <c r="AM1112" s="400"/>
    </row>
    <row r="1113" spans="1:39" ht="15.5">
      <c r="B1113" s="324" t="s">
        <v>349</v>
      </c>
      <c r="C1113" s="338"/>
      <c r="D1113" s="338"/>
      <c r="E1113" s="376"/>
      <c r="F1113" s="376"/>
      <c r="G1113" s="376"/>
      <c r="H1113" s="376"/>
      <c r="I1113" s="376"/>
      <c r="J1113" s="376"/>
      <c r="K1113" s="376"/>
      <c r="L1113" s="376"/>
      <c r="M1113" s="376"/>
      <c r="N1113" s="376"/>
      <c r="O1113" s="291"/>
      <c r="P1113" s="340"/>
      <c r="Q1113" s="340"/>
      <c r="R1113" s="340"/>
      <c r="S1113" s="339"/>
      <c r="T1113" s="339"/>
      <c r="U1113" s="339"/>
      <c r="V1113" s="339"/>
      <c r="W1113" s="340"/>
      <c r="X1113" s="340"/>
      <c r="Y1113" s="341">
        <f>HLOOKUP(Y$35,'3.  Distribution Rates'!$C$122:$P$133,12,FALSE)</f>
        <v>0</v>
      </c>
      <c r="Z1113" s="341">
        <f>HLOOKUP(Z$35,'3.  Distribution Rates'!$C$122:$P$133,12,FALSE)</f>
        <v>0</v>
      </c>
      <c r="AA1113" s="341">
        <f>HLOOKUP(AA$35,'3.  Distribution Rates'!$C$122:$P$133,12,FALSE)</f>
        <v>0</v>
      </c>
      <c r="AB1113" s="341">
        <f>HLOOKUP(AB$35,'3.  Distribution Rates'!$C$122:$P$133,12,FALSE)</f>
        <v>0</v>
      </c>
      <c r="AC1113" s="341">
        <f>HLOOKUP(AC$35,'3.  Distribution Rates'!$C$122:$P$133,12,FALSE)</f>
        <v>0</v>
      </c>
      <c r="AD1113" s="341">
        <f>HLOOKUP(AD$35,'3.  Distribution Rates'!$C$122:$P$133,12,FALSE)</f>
        <v>0</v>
      </c>
      <c r="AE1113" s="341">
        <f>HLOOKUP(AE$35,'3.  Distribution Rates'!$C$122:$P$133,12,FALSE)</f>
        <v>0</v>
      </c>
      <c r="AF1113" s="341">
        <f>HLOOKUP(AF$35,'3.  Distribution Rates'!$C$122:$P$133,12,FALSE)</f>
        <v>0</v>
      </c>
      <c r="AG1113" s="341">
        <f>HLOOKUP(AG$35,'3.  Distribution Rates'!$C$122:$P$133,12,FALSE)</f>
        <v>0</v>
      </c>
      <c r="AH1113" s="341">
        <f>HLOOKUP(AH$35,'3.  Distribution Rates'!$C$122:$P$133,12,FALSE)</f>
        <v>0</v>
      </c>
      <c r="AI1113" s="341">
        <f>HLOOKUP(AI$35,'3.  Distribution Rates'!$C$122:$P$133,12,FALSE)</f>
        <v>0</v>
      </c>
      <c r="AJ1113" s="341">
        <f>HLOOKUP(AJ$35,'3.  Distribution Rates'!$C$122:$P$133,12,FALSE)</f>
        <v>0</v>
      </c>
      <c r="AK1113" s="341">
        <f>HLOOKUP(AK$35,'3.  Distribution Rates'!$C$122:$P$133,12,FALSE)</f>
        <v>0</v>
      </c>
      <c r="AL1113" s="341">
        <f>HLOOKUP(AL$35,'3.  Distribution Rates'!$C$122:$P$133,12,FALSE)</f>
        <v>0</v>
      </c>
      <c r="AM1113" s="444"/>
    </row>
    <row r="1114" spans="1:39" ht="15.5">
      <c r="B1114" s="324" t="s">
        <v>353</v>
      </c>
      <c r="C1114" s="345"/>
      <c r="D1114" s="309"/>
      <c r="E1114" s="279"/>
      <c r="F1114" s="279"/>
      <c r="G1114" s="279"/>
      <c r="H1114" s="279"/>
      <c r="I1114" s="279"/>
      <c r="J1114" s="279"/>
      <c r="K1114" s="279"/>
      <c r="L1114" s="279"/>
      <c r="M1114" s="279"/>
      <c r="N1114" s="279"/>
      <c r="O1114" s="291"/>
      <c r="P1114" s="279"/>
      <c r="Q1114" s="279"/>
      <c r="R1114" s="279"/>
      <c r="S1114" s="309"/>
      <c r="T1114" s="309"/>
      <c r="U1114" s="309"/>
      <c r="V1114" s="309"/>
      <c r="W1114" s="279"/>
      <c r="X1114" s="279"/>
      <c r="Y1114" s="378">
        <f>'4.  2011-2014 LRAM'!Y143*Y1113</f>
        <v>0</v>
      </c>
      <c r="Z1114" s="378">
        <f>'4.  2011-2014 LRAM'!Z143*Z1113</f>
        <v>0</v>
      </c>
      <c r="AA1114" s="378">
        <f>'4.  2011-2014 LRAM'!AA143*AA1113</f>
        <v>0</v>
      </c>
      <c r="AB1114" s="378">
        <f>'4.  2011-2014 LRAM'!AB143*AB1113</f>
        <v>0</v>
      </c>
      <c r="AC1114" s="378">
        <f>'4.  2011-2014 LRAM'!AC143*AC1113</f>
        <v>0</v>
      </c>
      <c r="AD1114" s="378">
        <f>'4.  2011-2014 LRAM'!AD143*AD1113</f>
        <v>0</v>
      </c>
      <c r="AE1114" s="378">
        <f>'4.  2011-2014 LRAM'!AE143*AE1113</f>
        <v>0</v>
      </c>
      <c r="AF1114" s="378">
        <f>'4.  2011-2014 LRAM'!AF143*AF1113</f>
        <v>0</v>
      </c>
      <c r="AG1114" s="378">
        <f>'4.  2011-2014 LRAM'!AG143*AG1113</f>
        <v>0</v>
      </c>
      <c r="AH1114" s="378">
        <f>'4.  2011-2014 LRAM'!AH143*AH1113</f>
        <v>0</v>
      </c>
      <c r="AI1114" s="378">
        <f>'4.  2011-2014 LRAM'!AI143*AI1113</f>
        <v>0</v>
      </c>
      <c r="AJ1114" s="378">
        <f>'4.  2011-2014 LRAM'!AJ143*AJ1113</f>
        <v>0</v>
      </c>
      <c r="AK1114" s="378">
        <f>'4.  2011-2014 LRAM'!AK143*AK1113</f>
        <v>0</v>
      </c>
      <c r="AL1114" s="378">
        <f>'4.  2011-2014 LRAM'!AL143*AL1113</f>
        <v>0</v>
      </c>
      <c r="AM1114" s="625">
        <f t="shared" ref="AM1114:AM1123" si="2969">SUM(Y1114:AL1114)</f>
        <v>0</v>
      </c>
    </row>
    <row r="1115" spans="1:39" ht="15.5">
      <c r="B1115" s="324" t="s">
        <v>354</v>
      </c>
      <c r="C1115" s="345"/>
      <c r="D1115" s="309"/>
      <c r="E1115" s="279"/>
      <c r="F1115" s="279"/>
      <c r="G1115" s="279"/>
      <c r="H1115" s="279"/>
      <c r="I1115" s="279"/>
      <c r="J1115" s="279"/>
      <c r="K1115" s="279"/>
      <c r="L1115" s="279"/>
      <c r="M1115" s="279"/>
      <c r="N1115" s="279"/>
      <c r="O1115" s="291"/>
      <c r="P1115" s="279"/>
      <c r="Q1115" s="279"/>
      <c r="R1115" s="279"/>
      <c r="S1115" s="309"/>
      <c r="T1115" s="309"/>
      <c r="U1115" s="309"/>
      <c r="V1115" s="309"/>
      <c r="W1115" s="279"/>
      <c r="X1115" s="279"/>
      <c r="Y1115" s="378">
        <f>'4.  2011-2014 LRAM'!Y272*Y1113</f>
        <v>0</v>
      </c>
      <c r="Z1115" s="378">
        <f>'4.  2011-2014 LRAM'!Z272*Z1113</f>
        <v>0</v>
      </c>
      <c r="AA1115" s="378">
        <f>'4.  2011-2014 LRAM'!AA272*AA1113</f>
        <v>0</v>
      </c>
      <c r="AB1115" s="378">
        <f>'4.  2011-2014 LRAM'!AB272*AB1113</f>
        <v>0</v>
      </c>
      <c r="AC1115" s="378">
        <f>'4.  2011-2014 LRAM'!AC272*AC1113</f>
        <v>0</v>
      </c>
      <c r="AD1115" s="378">
        <f>'4.  2011-2014 LRAM'!AD272*AD1113</f>
        <v>0</v>
      </c>
      <c r="AE1115" s="378">
        <f>'4.  2011-2014 LRAM'!AE272*AE1113</f>
        <v>0</v>
      </c>
      <c r="AF1115" s="378">
        <f>'4.  2011-2014 LRAM'!AF272*AF1113</f>
        <v>0</v>
      </c>
      <c r="AG1115" s="378">
        <f>'4.  2011-2014 LRAM'!AG272*AG1113</f>
        <v>0</v>
      </c>
      <c r="AH1115" s="378">
        <f>'4.  2011-2014 LRAM'!AH272*AH1113</f>
        <v>0</v>
      </c>
      <c r="AI1115" s="378">
        <f>'4.  2011-2014 LRAM'!AI272*AI1113</f>
        <v>0</v>
      </c>
      <c r="AJ1115" s="378">
        <f>'4.  2011-2014 LRAM'!AJ272*AJ1113</f>
        <v>0</v>
      </c>
      <c r="AK1115" s="378">
        <f>'4.  2011-2014 LRAM'!AK272*AK1113</f>
        <v>0</v>
      </c>
      <c r="AL1115" s="378">
        <f>'4.  2011-2014 LRAM'!AL272*AL1113</f>
        <v>0</v>
      </c>
      <c r="AM1115" s="625">
        <f t="shared" si="2969"/>
        <v>0</v>
      </c>
    </row>
    <row r="1116" spans="1:39" ht="15.5">
      <c r="B1116" s="324" t="s">
        <v>355</v>
      </c>
      <c r="C1116" s="345"/>
      <c r="D1116" s="309"/>
      <c r="E1116" s="279"/>
      <c r="F1116" s="279"/>
      <c r="G1116" s="279"/>
      <c r="H1116" s="279"/>
      <c r="I1116" s="279"/>
      <c r="J1116" s="279"/>
      <c r="K1116" s="279"/>
      <c r="L1116" s="279"/>
      <c r="M1116" s="279"/>
      <c r="N1116" s="279"/>
      <c r="O1116" s="291"/>
      <c r="P1116" s="279"/>
      <c r="Q1116" s="279"/>
      <c r="R1116" s="279"/>
      <c r="S1116" s="309"/>
      <c r="T1116" s="309"/>
      <c r="U1116" s="309"/>
      <c r="V1116" s="309"/>
      <c r="W1116" s="279"/>
      <c r="X1116" s="279"/>
      <c r="Y1116" s="378">
        <f>'4.  2011-2014 LRAM'!Y401*Y1113</f>
        <v>0</v>
      </c>
      <c r="Z1116" s="378">
        <f>'4.  2011-2014 LRAM'!Z401*Z1113</f>
        <v>0</v>
      </c>
      <c r="AA1116" s="378">
        <f>'4.  2011-2014 LRAM'!AA401*AA1113</f>
        <v>0</v>
      </c>
      <c r="AB1116" s="378">
        <f>'4.  2011-2014 LRAM'!AB401*AB1113</f>
        <v>0</v>
      </c>
      <c r="AC1116" s="378">
        <f>'4.  2011-2014 LRAM'!AC401*AC1113</f>
        <v>0</v>
      </c>
      <c r="AD1116" s="378">
        <f>'4.  2011-2014 LRAM'!AD401*AD1113</f>
        <v>0</v>
      </c>
      <c r="AE1116" s="378">
        <f>'4.  2011-2014 LRAM'!AE401*AE1113</f>
        <v>0</v>
      </c>
      <c r="AF1116" s="378">
        <f>'4.  2011-2014 LRAM'!AF401*AF1113</f>
        <v>0</v>
      </c>
      <c r="AG1116" s="378">
        <f>'4.  2011-2014 LRAM'!AG401*AG1113</f>
        <v>0</v>
      </c>
      <c r="AH1116" s="378">
        <f>'4.  2011-2014 LRAM'!AH401*AH1113</f>
        <v>0</v>
      </c>
      <c r="AI1116" s="378">
        <f>'4.  2011-2014 LRAM'!AI401*AI1113</f>
        <v>0</v>
      </c>
      <c r="AJ1116" s="378">
        <f>'4.  2011-2014 LRAM'!AJ401*AJ1113</f>
        <v>0</v>
      </c>
      <c r="AK1116" s="378">
        <f>'4.  2011-2014 LRAM'!AK401*AK1113</f>
        <v>0</v>
      </c>
      <c r="AL1116" s="378">
        <f>'4.  2011-2014 LRAM'!AL401*AL1113</f>
        <v>0</v>
      </c>
      <c r="AM1116" s="625">
        <f t="shared" si="2969"/>
        <v>0</v>
      </c>
    </row>
    <row r="1117" spans="1:39" ht="15.5">
      <c r="B1117" s="324" t="s">
        <v>356</v>
      </c>
      <c r="C1117" s="345"/>
      <c r="D1117" s="309"/>
      <c r="E1117" s="279"/>
      <c r="F1117" s="279"/>
      <c r="G1117" s="279"/>
      <c r="H1117" s="279"/>
      <c r="I1117" s="279"/>
      <c r="J1117" s="279"/>
      <c r="K1117" s="279"/>
      <c r="L1117" s="279"/>
      <c r="M1117" s="279"/>
      <c r="N1117" s="279"/>
      <c r="O1117" s="291"/>
      <c r="P1117" s="279"/>
      <c r="Q1117" s="279"/>
      <c r="R1117" s="279"/>
      <c r="S1117" s="309"/>
      <c r="T1117" s="309"/>
      <c r="U1117" s="309"/>
      <c r="V1117" s="309"/>
      <c r="W1117" s="279"/>
      <c r="X1117" s="279"/>
      <c r="Y1117" s="378">
        <f>'4.  2011-2014 LRAM'!Y531*Y1113</f>
        <v>0</v>
      </c>
      <c r="Z1117" s="378">
        <f>'4.  2011-2014 LRAM'!Z531*Z1113</f>
        <v>0</v>
      </c>
      <c r="AA1117" s="378">
        <f>'4.  2011-2014 LRAM'!AA531*AA1113</f>
        <v>0</v>
      </c>
      <c r="AB1117" s="378">
        <f>'4.  2011-2014 LRAM'!AB531*AB1113</f>
        <v>0</v>
      </c>
      <c r="AC1117" s="378">
        <f>'4.  2011-2014 LRAM'!AC531*AC1113</f>
        <v>0</v>
      </c>
      <c r="AD1117" s="378">
        <f>'4.  2011-2014 LRAM'!AD531*AD1113</f>
        <v>0</v>
      </c>
      <c r="AE1117" s="378">
        <f>'4.  2011-2014 LRAM'!AE531*AE1113</f>
        <v>0</v>
      </c>
      <c r="AF1117" s="378">
        <f>'4.  2011-2014 LRAM'!AF531*AF1113</f>
        <v>0</v>
      </c>
      <c r="AG1117" s="378">
        <f>'4.  2011-2014 LRAM'!AG531*AG1113</f>
        <v>0</v>
      </c>
      <c r="AH1117" s="378">
        <f>'4.  2011-2014 LRAM'!AH531*AH1113</f>
        <v>0</v>
      </c>
      <c r="AI1117" s="378">
        <f>'4.  2011-2014 LRAM'!AI531*AI1113</f>
        <v>0</v>
      </c>
      <c r="AJ1117" s="378">
        <f>'4.  2011-2014 LRAM'!AJ531*AJ1113</f>
        <v>0</v>
      </c>
      <c r="AK1117" s="378">
        <f>'4.  2011-2014 LRAM'!AK531*AK1113</f>
        <v>0</v>
      </c>
      <c r="AL1117" s="378">
        <f>'4.  2011-2014 LRAM'!AL531*AL1113</f>
        <v>0</v>
      </c>
      <c r="AM1117" s="625">
        <f t="shared" si="2969"/>
        <v>0</v>
      </c>
    </row>
    <row r="1118" spans="1:39" ht="15.5">
      <c r="B1118" s="324" t="s">
        <v>357</v>
      </c>
      <c r="C1118" s="345"/>
      <c r="D1118" s="309"/>
      <c r="E1118" s="279"/>
      <c r="F1118" s="279"/>
      <c r="G1118" s="279"/>
      <c r="H1118" s="279"/>
      <c r="I1118" s="279"/>
      <c r="J1118" s="279"/>
      <c r="K1118" s="279"/>
      <c r="L1118" s="279"/>
      <c r="M1118" s="279"/>
      <c r="N1118" s="279"/>
      <c r="O1118" s="291"/>
      <c r="P1118" s="279"/>
      <c r="Q1118" s="279"/>
      <c r="R1118" s="279"/>
      <c r="S1118" s="309"/>
      <c r="T1118" s="309"/>
      <c r="U1118" s="309"/>
      <c r="V1118" s="309"/>
      <c r="W1118" s="279"/>
      <c r="X1118" s="279"/>
      <c r="Y1118" s="378">
        <f t="shared" ref="Y1118:AL1118" si="2970">Y212*Y1113</f>
        <v>0</v>
      </c>
      <c r="Z1118" s="378">
        <f t="shared" si="2970"/>
        <v>0</v>
      </c>
      <c r="AA1118" s="378">
        <f t="shared" si="2970"/>
        <v>0</v>
      </c>
      <c r="AB1118" s="378">
        <f t="shared" si="2970"/>
        <v>0</v>
      </c>
      <c r="AC1118" s="378">
        <f t="shared" si="2970"/>
        <v>0</v>
      </c>
      <c r="AD1118" s="378">
        <f t="shared" si="2970"/>
        <v>0</v>
      </c>
      <c r="AE1118" s="378">
        <f t="shared" si="2970"/>
        <v>0</v>
      </c>
      <c r="AF1118" s="378">
        <f t="shared" si="2970"/>
        <v>0</v>
      </c>
      <c r="AG1118" s="378">
        <f t="shared" si="2970"/>
        <v>0</v>
      </c>
      <c r="AH1118" s="378">
        <f t="shared" si="2970"/>
        <v>0</v>
      </c>
      <c r="AI1118" s="378">
        <f t="shared" si="2970"/>
        <v>0</v>
      </c>
      <c r="AJ1118" s="378">
        <f t="shared" si="2970"/>
        <v>0</v>
      </c>
      <c r="AK1118" s="378">
        <f t="shared" si="2970"/>
        <v>0</v>
      </c>
      <c r="AL1118" s="378">
        <f t="shared" si="2970"/>
        <v>0</v>
      </c>
      <c r="AM1118" s="625">
        <f t="shared" si="2969"/>
        <v>0</v>
      </c>
    </row>
    <row r="1119" spans="1:39" ht="15.5">
      <c r="B1119" s="324" t="s">
        <v>358</v>
      </c>
      <c r="C1119" s="345"/>
      <c r="D1119" s="309"/>
      <c r="E1119" s="279"/>
      <c r="F1119" s="279"/>
      <c r="G1119" s="279"/>
      <c r="H1119" s="279"/>
      <c r="I1119" s="279"/>
      <c r="J1119" s="279"/>
      <c r="K1119" s="279"/>
      <c r="L1119" s="279"/>
      <c r="M1119" s="279"/>
      <c r="N1119" s="279"/>
      <c r="O1119" s="291"/>
      <c r="P1119" s="279"/>
      <c r="Q1119" s="279"/>
      <c r="R1119" s="279"/>
      <c r="S1119" s="309"/>
      <c r="T1119" s="309"/>
      <c r="U1119" s="309"/>
      <c r="V1119" s="309"/>
      <c r="W1119" s="279"/>
      <c r="X1119" s="279"/>
      <c r="Y1119" s="378">
        <f t="shared" ref="Y1119:AL1119" si="2971">Y395*Y1113</f>
        <v>0</v>
      </c>
      <c r="Z1119" s="378">
        <f t="shared" si="2971"/>
        <v>0</v>
      </c>
      <c r="AA1119" s="378">
        <f t="shared" si="2971"/>
        <v>0</v>
      </c>
      <c r="AB1119" s="378">
        <f t="shared" si="2971"/>
        <v>0</v>
      </c>
      <c r="AC1119" s="378">
        <f t="shared" si="2971"/>
        <v>0</v>
      </c>
      <c r="AD1119" s="378">
        <f t="shared" si="2971"/>
        <v>0</v>
      </c>
      <c r="AE1119" s="378">
        <f t="shared" si="2971"/>
        <v>0</v>
      </c>
      <c r="AF1119" s="378">
        <f t="shared" si="2971"/>
        <v>0</v>
      </c>
      <c r="AG1119" s="378">
        <f t="shared" si="2971"/>
        <v>0</v>
      </c>
      <c r="AH1119" s="378">
        <f t="shared" si="2971"/>
        <v>0</v>
      </c>
      <c r="AI1119" s="378">
        <f t="shared" si="2971"/>
        <v>0</v>
      </c>
      <c r="AJ1119" s="378">
        <f t="shared" si="2971"/>
        <v>0</v>
      </c>
      <c r="AK1119" s="378">
        <f t="shared" si="2971"/>
        <v>0</v>
      </c>
      <c r="AL1119" s="378">
        <f t="shared" si="2971"/>
        <v>0</v>
      </c>
      <c r="AM1119" s="625">
        <f t="shared" si="2969"/>
        <v>0</v>
      </c>
    </row>
    <row r="1120" spans="1:39" ht="15.5">
      <c r="B1120" s="324" t="s">
        <v>359</v>
      </c>
      <c r="C1120" s="345"/>
      <c r="D1120" s="309"/>
      <c r="E1120" s="279"/>
      <c r="F1120" s="279"/>
      <c r="G1120" s="279"/>
      <c r="H1120" s="279"/>
      <c r="I1120" s="279"/>
      <c r="J1120" s="279"/>
      <c r="K1120" s="279"/>
      <c r="L1120" s="279"/>
      <c r="M1120" s="279"/>
      <c r="N1120" s="279"/>
      <c r="O1120" s="291"/>
      <c r="P1120" s="279"/>
      <c r="Q1120" s="279"/>
      <c r="R1120" s="279"/>
      <c r="S1120" s="309"/>
      <c r="T1120" s="309"/>
      <c r="U1120" s="309"/>
      <c r="V1120" s="309"/>
      <c r="W1120" s="279"/>
      <c r="X1120" s="279"/>
      <c r="Y1120" s="378">
        <f t="shared" ref="Y1120:AL1120" si="2972">Y578*Y1113</f>
        <v>0</v>
      </c>
      <c r="Z1120" s="378">
        <f t="shared" si="2972"/>
        <v>0</v>
      </c>
      <c r="AA1120" s="378">
        <f t="shared" si="2972"/>
        <v>0</v>
      </c>
      <c r="AB1120" s="378">
        <f t="shared" si="2972"/>
        <v>0</v>
      </c>
      <c r="AC1120" s="378">
        <f t="shared" si="2972"/>
        <v>0</v>
      </c>
      <c r="AD1120" s="378">
        <f t="shared" si="2972"/>
        <v>0</v>
      </c>
      <c r="AE1120" s="378">
        <f t="shared" si="2972"/>
        <v>0</v>
      </c>
      <c r="AF1120" s="378">
        <f t="shared" si="2972"/>
        <v>0</v>
      </c>
      <c r="AG1120" s="378">
        <f t="shared" si="2972"/>
        <v>0</v>
      </c>
      <c r="AH1120" s="378">
        <f t="shared" si="2972"/>
        <v>0</v>
      </c>
      <c r="AI1120" s="378">
        <f t="shared" si="2972"/>
        <v>0</v>
      </c>
      <c r="AJ1120" s="378">
        <f t="shared" si="2972"/>
        <v>0</v>
      </c>
      <c r="AK1120" s="378">
        <f t="shared" si="2972"/>
        <v>0</v>
      </c>
      <c r="AL1120" s="378">
        <f t="shared" si="2972"/>
        <v>0</v>
      </c>
      <c r="AM1120" s="625">
        <f t="shared" si="2969"/>
        <v>0</v>
      </c>
    </row>
    <row r="1121" spans="2:39" ht="15.5">
      <c r="B1121" s="324" t="s">
        <v>360</v>
      </c>
      <c r="C1121" s="345"/>
      <c r="D1121" s="309"/>
      <c r="E1121" s="279"/>
      <c r="F1121" s="279"/>
      <c r="G1121" s="279"/>
      <c r="H1121" s="279"/>
      <c r="I1121" s="279"/>
      <c r="J1121" s="279"/>
      <c r="K1121" s="279"/>
      <c r="L1121" s="279"/>
      <c r="M1121" s="279"/>
      <c r="N1121" s="279"/>
      <c r="O1121" s="291"/>
      <c r="P1121" s="279"/>
      <c r="Q1121" s="279"/>
      <c r="R1121" s="279"/>
      <c r="S1121" s="309"/>
      <c r="T1121" s="309"/>
      <c r="U1121" s="309"/>
      <c r="V1121" s="309"/>
      <c r="W1121" s="279"/>
      <c r="X1121" s="279"/>
      <c r="Y1121" s="378">
        <f t="shared" ref="Y1121:AL1121" si="2973">Y761*Y1113</f>
        <v>0</v>
      </c>
      <c r="Z1121" s="378">
        <f t="shared" si="2973"/>
        <v>0</v>
      </c>
      <c r="AA1121" s="378">
        <f t="shared" si="2973"/>
        <v>0</v>
      </c>
      <c r="AB1121" s="378">
        <f t="shared" si="2973"/>
        <v>0</v>
      </c>
      <c r="AC1121" s="378">
        <f t="shared" si="2973"/>
        <v>0</v>
      </c>
      <c r="AD1121" s="378">
        <f t="shared" si="2973"/>
        <v>0</v>
      </c>
      <c r="AE1121" s="378">
        <f t="shared" si="2973"/>
        <v>0</v>
      </c>
      <c r="AF1121" s="378">
        <f t="shared" si="2973"/>
        <v>0</v>
      </c>
      <c r="AG1121" s="378">
        <f t="shared" si="2973"/>
        <v>0</v>
      </c>
      <c r="AH1121" s="378">
        <f t="shared" si="2973"/>
        <v>0</v>
      </c>
      <c r="AI1121" s="378">
        <f t="shared" si="2973"/>
        <v>0</v>
      </c>
      <c r="AJ1121" s="378">
        <f t="shared" si="2973"/>
        <v>0</v>
      </c>
      <c r="AK1121" s="378">
        <f t="shared" si="2973"/>
        <v>0</v>
      </c>
      <c r="AL1121" s="378">
        <f t="shared" si="2973"/>
        <v>0</v>
      </c>
      <c r="AM1121" s="625">
        <f t="shared" si="2969"/>
        <v>0</v>
      </c>
    </row>
    <row r="1122" spans="2:39" ht="15.5">
      <c r="B1122" s="324" t="s">
        <v>361</v>
      </c>
      <c r="C1122" s="345"/>
      <c r="D1122" s="309"/>
      <c r="E1122" s="279"/>
      <c r="F1122" s="279"/>
      <c r="G1122" s="279"/>
      <c r="H1122" s="279"/>
      <c r="I1122" s="279"/>
      <c r="J1122" s="279"/>
      <c r="K1122" s="279"/>
      <c r="L1122" s="279"/>
      <c r="M1122" s="279"/>
      <c r="N1122" s="279"/>
      <c r="O1122" s="291"/>
      <c r="P1122" s="279"/>
      <c r="Q1122" s="279"/>
      <c r="R1122" s="279"/>
      <c r="S1122" s="309"/>
      <c r="T1122" s="309"/>
      <c r="U1122" s="309"/>
      <c r="V1122" s="309"/>
      <c r="W1122" s="279"/>
      <c r="X1122" s="279"/>
      <c r="Y1122" s="378">
        <f t="shared" ref="Y1122:AL1122" si="2974">Y944*Y1113</f>
        <v>0</v>
      </c>
      <c r="Z1122" s="378">
        <f t="shared" si="2974"/>
        <v>0</v>
      </c>
      <c r="AA1122" s="378">
        <f t="shared" si="2974"/>
        <v>0</v>
      </c>
      <c r="AB1122" s="378">
        <f t="shared" si="2974"/>
        <v>0</v>
      </c>
      <c r="AC1122" s="378">
        <f t="shared" si="2974"/>
        <v>0</v>
      </c>
      <c r="AD1122" s="378">
        <f t="shared" si="2974"/>
        <v>0</v>
      </c>
      <c r="AE1122" s="378">
        <f t="shared" si="2974"/>
        <v>0</v>
      </c>
      <c r="AF1122" s="378">
        <f t="shared" si="2974"/>
        <v>0</v>
      </c>
      <c r="AG1122" s="378">
        <f t="shared" si="2974"/>
        <v>0</v>
      </c>
      <c r="AH1122" s="378">
        <f t="shared" si="2974"/>
        <v>0</v>
      </c>
      <c r="AI1122" s="378">
        <f t="shared" si="2974"/>
        <v>0</v>
      </c>
      <c r="AJ1122" s="378">
        <f t="shared" si="2974"/>
        <v>0</v>
      </c>
      <c r="AK1122" s="378">
        <f t="shared" si="2974"/>
        <v>0</v>
      </c>
      <c r="AL1122" s="378">
        <f t="shared" si="2974"/>
        <v>0</v>
      </c>
      <c r="AM1122" s="625">
        <f t="shared" si="2969"/>
        <v>0</v>
      </c>
    </row>
    <row r="1123" spans="2:39" ht="15.5">
      <c r="B1123" s="324" t="s">
        <v>362</v>
      </c>
      <c r="C1123" s="345"/>
      <c r="D1123" s="309"/>
      <c r="E1123" s="279"/>
      <c r="F1123" s="279"/>
      <c r="G1123" s="279"/>
      <c r="H1123" s="279"/>
      <c r="I1123" s="279"/>
      <c r="J1123" s="279"/>
      <c r="K1123" s="279"/>
      <c r="L1123" s="279"/>
      <c r="M1123" s="279"/>
      <c r="N1123" s="279"/>
      <c r="O1123" s="291"/>
      <c r="P1123" s="279"/>
      <c r="Q1123" s="279"/>
      <c r="R1123" s="279"/>
      <c r="S1123" s="309"/>
      <c r="T1123" s="309"/>
      <c r="U1123" s="309"/>
      <c r="V1123" s="309"/>
      <c r="W1123" s="279"/>
      <c r="X1123" s="279"/>
      <c r="Y1123" s="378">
        <f>Y1110*Y1113</f>
        <v>0</v>
      </c>
      <c r="Z1123" s="378">
        <f>Z1110*Z1113</f>
        <v>0</v>
      </c>
      <c r="AA1123" s="378">
        <f t="shared" ref="AA1123:AL1123" si="2975">AA1110*AA1113</f>
        <v>0</v>
      </c>
      <c r="AB1123" s="378">
        <f t="shared" si="2975"/>
        <v>0</v>
      </c>
      <c r="AC1123" s="378">
        <f t="shared" si="2975"/>
        <v>0</v>
      </c>
      <c r="AD1123" s="378">
        <f t="shared" si="2975"/>
        <v>0</v>
      </c>
      <c r="AE1123" s="378">
        <f t="shared" si="2975"/>
        <v>0</v>
      </c>
      <c r="AF1123" s="378">
        <f t="shared" si="2975"/>
        <v>0</v>
      </c>
      <c r="AG1123" s="378">
        <f t="shared" si="2975"/>
        <v>0</v>
      </c>
      <c r="AH1123" s="378">
        <f t="shared" si="2975"/>
        <v>0</v>
      </c>
      <c r="AI1123" s="378">
        <f t="shared" si="2975"/>
        <v>0</v>
      </c>
      <c r="AJ1123" s="378">
        <f t="shared" si="2975"/>
        <v>0</v>
      </c>
      <c r="AK1123" s="378">
        <f t="shared" si="2975"/>
        <v>0</v>
      </c>
      <c r="AL1123" s="378">
        <f t="shared" si="2975"/>
        <v>0</v>
      </c>
      <c r="AM1123" s="625">
        <f t="shared" si="2969"/>
        <v>0</v>
      </c>
    </row>
    <row r="1124" spans="2:39" ht="15.5">
      <c r="B1124" s="349" t="s">
        <v>352</v>
      </c>
      <c r="C1124" s="345"/>
      <c r="D1124" s="336"/>
      <c r="E1124" s="334"/>
      <c r="F1124" s="334"/>
      <c r="G1124" s="334"/>
      <c r="H1124" s="334"/>
      <c r="I1124" s="334"/>
      <c r="J1124" s="334"/>
      <c r="K1124" s="334"/>
      <c r="L1124" s="334"/>
      <c r="M1124" s="334"/>
      <c r="N1124" s="334"/>
      <c r="O1124" s="300"/>
      <c r="P1124" s="334"/>
      <c r="Q1124" s="334"/>
      <c r="R1124" s="334"/>
      <c r="S1124" s="336"/>
      <c r="T1124" s="336"/>
      <c r="U1124" s="336"/>
      <c r="V1124" s="336"/>
      <c r="W1124" s="334"/>
      <c r="X1124" s="334"/>
      <c r="Y1124" s="346">
        <f>SUM(Y1114:Y1123)</f>
        <v>0</v>
      </c>
      <c r="Z1124" s="346">
        <f t="shared" ref="Z1124:AE1124" si="2976">SUM(Z1114:Z1123)</f>
        <v>0</v>
      </c>
      <c r="AA1124" s="346">
        <f t="shared" si="2976"/>
        <v>0</v>
      </c>
      <c r="AB1124" s="346">
        <f t="shared" si="2976"/>
        <v>0</v>
      </c>
      <c r="AC1124" s="346">
        <f t="shared" si="2976"/>
        <v>0</v>
      </c>
      <c r="AD1124" s="346">
        <f t="shared" si="2976"/>
        <v>0</v>
      </c>
      <c r="AE1124" s="346">
        <f t="shared" si="2976"/>
        <v>0</v>
      </c>
      <c r="AF1124" s="346">
        <f>SUM(AF1114:AF1123)</f>
        <v>0</v>
      </c>
      <c r="AG1124" s="346">
        <f t="shared" ref="AG1124:AL1124" si="2977">SUM(AG1114:AG1123)</f>
        <v>0</v>
      </c>
      <c r="AH1124" s="346">
        <f t="shared" si="2977"/>
        <v>0</v>
      </c>
      <c r="AI1124" s="346">
        <f t="shared" si="2977"/>
        <v>0</v>
      </c>
      <c r="AJ1124" s="346">
        <f t="shared" si="2977"/>
        <v>0</v>
      </c>
      <c r="AK1124" s="346">
        <f t="shared" si="2977"/>
        <v>0</v>
      </c>
      <c r="AL1124" s="346">
        <f t="shared" si="2977"/>
        <v>0</v>
      </c>
      <c r="AM1124" s="407">
        <f>SUM(AM1114:AM1123)</f>
        <v>0</v>
      </c>
    </row>
    <row r="1125" spans="2:39" ht="15.5">
      <c r="B1125" s="349" t="s">
        <v>351</v>
      </c>
      <c r="C1125" s="345"/>
      <c r="D1125" s="350"/>
      <c r="E1125" s="334"/>
      <c r="F1125" s="334"/>
      <c r="G1125" s="334"/>
      <c r="H1125" s="334"/>
      <c r="I1125" s="334"/>
      <c r="J1125" s="334"/>
      <c r="K1125" s="334"/>
      <c r="L1125" s="334"/>
      <c r="M1125" s="334"/>
      <c r="N1125" s="334"/>
      <c r="O1125" s="300"/>
      <c r="P1125" s="334"/>
      <c r="Q1125" s="334"/>
      <c r="R1125" s="334"/>
      <c r="S1125" s="336"/>
      <c r="T1125" s="336"/>
      <c r="U1125" s="336"/>
      <c r="V1125" s="336"/>
      <c r="W1125" s="334"/>
      <c r="X1125" s="334"/>
      <c r="Y1125" s="347">
        <f>Y1111*Y1113</f>
        <v>0</v>
      </c>
      <c r="Z1125" s="347">
        <f t="shared" ref="Z1125:AE1125" si="2978">Z1111*Z1113</f>
        <v>0</v>
      </c>
      <c r="AA1125" s="347">
        <f>AA1111*AA1113</f>
        <v>0</v>
      </c>
      <c r="AB1125" s="347">
        <f t="shared" si="2978"/>
        <v>0</v>
      </c>
      <c r="AC1125" s="347">
        <f t="shared" si="2978"/>
        <v>0</v>
      </c>
      <c r="AD1125" s="347">
        <f t="shared" si="2978"/>
        <v>0</v>
      </c>
      <c r="AE1125" s="347">
        <f t="shared" si="2978"/>
        <v>0</v>
      </c>
      <c r="AF1125" s="347">
        <f t="shared" ref="AF1125:AL1125" si="2979">AF1111*AF1113</f>
        <v>0</v>
      </c>
      <c r="AG1125" s="347">
        <f t="shared" si="2979"/>
        <v>0</v>
      </c>
      <c r="AH1125" s="347">
        <f t="shared" si="2979"/>
        <v>0</v>
      </c>
      <c r="AI1125" s="347">
        <f t="shared" si="2979"/>
        <v>0</v>
      </c>
      <c r="AJ1125" s="347">
        <f t="shared" si="2979"/>
        <v>0</v>
      </c>
      <c r="AK1125" s="347">
        <f t="shared" si="2979"/>
        <v>0</v>
      </c>
      <c r="AL1125" s="347">
        <f t="shared" si="2979"/>
        <v>0</v>
      </c>
      <c r="AM1125" s="407">
        <f>SUM(Y1125:AL1125)</f>
        <v>0</v>
      </c>
    </row>
    <row r="1126" spans="2:39" ht="15.5">
      <c r="B1126" s="349" t="s">
        <v>350</v>
      </c>
      <c r="C1126" s="345"/>
      <c r="D1126" s="350"/>
      <c r="E1126" s="334"/>
      <c r="F1126" s="334"/>
      <c r="G1126" s="334"/>
      <c r="H1126" s="334"/>
      <c r="I1126" s="334"/>
      <c r="J1126" s="334"/>
      <c r="K1126" s="334"/>
      <c r="L1126" s="334"/>
      <c r="M1126" s="334"/>
      <c r="N1126" s="334"/>
      <c r="O1126" s="300"/>
      <c r="P1126" s="334"/>
      <c r="Q1126" s="334"/>
      <c r="R1126" s="334"/>
      <c r="S1126" s="350"/>
      <c r="T1126" s="350"/>
      <c r="U1126" s="350"/>
      <c r="V1126" s="350"/>
      <c r="W1126" s="334"/>
      <c r="X1126" s="334"/>
      <c r="Y1126" s="351"/>
      <c r="Z1126" s="351"/>
      <c r="AA1126" s="351"/>
      <c r="AB1126" s="351"/>
      <c r="AC1126" s="351"/>
      <c r="AD1126" s="351"/>
      <c r="AE1126" s="351"/>
      <c r="AF1126" s="351"/>
      <c r="AG1126" s="351"/>
      <c r="AH1126" s="351"/>
      <c r="AI1126" s="351"/>
      <c r="AJ1126" s="351"/>
      <c r="AK1126" s="351"/>
      <c r="AL1126" s="351"/>
      <c r="AM1126" s="407">
        <f>AM1124-AM1125</f>
        <v>0</v>
      </c>
    </row>
    <row r="1127" spans="2:39" ht="15.5">
      <c r="B1127" s="381"/>
      <c r="C1127" s="445"/>
      <c r="D1127" s="445"/>
      <c r="E1127" s="446"/>
      <c r="F1127" s="446"/>
      <c r="G1127" s="446"/>
      <c r="H1127" s="446"/>
      <c r="I1127" s="446"/>
      <c r="J1127" s="446"/>
      <c r="K1127" s="446"/>
      <c r="L1127" s="446"/>
      <c r="M1127" s="446"/>
      <c r="N1127" s="446"/>
      <c r="O1127" s="447"/>
      <c r="P1127" s="446"/>
      <c r="Q1127" s="446"/>
      <c r="R1127" s="446"/>
      <c r="S1127" s="445"/>
      <c r="T1127" s="448"/>
      <c r="U1127" s="445"/>
      <c r="V1127" s="445"/>
      <c r="W1127" s="446"/>
      <c r="X1127" s="446"/>
      <c r="Y1127" s="449"/>
      <c r="Z1127" s="449"/>
      <c r="AA1127" s="449"/>
      <c r="AB1127" s="449"/>
      <c r="AC1127" s="449"/>
      <c r="AD1127" s="449"/>
      <c r="AE1127" s="449"/>
      <c r="AF1127" s="449"/>
      <c r="AG1127" s="449"/>
      <c r="AH1127" s="449"/>
      <c r="AI1127" s="449"/>
      <c r="AJ1127" s="449"/>
      <c r="AK1127" s="449"/>
      <c r="AL1127" s="449"/>
      <c r="AM1127" s="386"/>
    </row>
    <row r="1128" spans="2:39" ht="19.5" customHeight="1">
      <c r="B1128" s="368" t="s">
        <v>583</v>
      </c>
      <c r="C1128" s="387"/>
      <c r="D1128" s="388"/>
      <c r="E1128" s="388"/>
      <c r="F1128" s="388"/>
      <c r="G1128" s="388"/>
      <c r="H1128" s="388"/>
      <c r="I1128" s="388"/>
      <c r="J1128" s="388"/>
      <c r="K1128" s="388"/>
      <c r="L1128" s="388"/>
      <c r="M1128" s="388"/>
      <c r="N1128" s="388"/>
      <c r="O1128" s="388"/>
      <c r="P1128" s="388"/>
      <c r="Q1128" s="388"/>
      <c r="R1128" s="388"/>
      <c r="S1128" s="371"/>
      <c r="T1128" s="372"/>
      <c r="U1128" s="388"/>
      <c r="V1128" s="388"/>
      <c r="W1128" s="388"/>
      <c r="X1128" s="388"/>
      <c r="Y1128" s="409"/>
      <c r="Z1128" s="409"/>
      <c r="AA1128" s="409"/>
      <c r="AB1128" s="409"/>
      <c r="AC1128" s="409"/>
      <c r="AD1128" s="409"/>
      <c r="AE1128" s="409"/>
      <c r="AF1128" s="409"/>
      <c r="AG1128" s="409"/>
      <c r="AH1128" s="409"/>
      <c r="AI1128" s="409"/>
      <c r="AJ1128" s="409"/>
      <c r="AK1128" s="409"/>
      <c r="AL1128" s="409"/>
      <c r="AM1128" s="389"/>
    </row>
    <row r="1130" spans="2:39">
      <c r="B1130" s="586" t="s">
        <v>525</v>
      </c>
    </row>
  </sheetData>
  <sheetProtection formatCells="0" formatColumns="0" formatRows="0" insertColumns="0" insertRows="0" insertHyperlinks="0" deleteColumns="0" deleteRows="0" sort="0" autoFilter="0" pivotTables="0"/>
  <mergeCells count="45">
    <mergeCell ref="Y949:AM949"/>
    <mergeCell ref="P583:X583"/>
    <mergeCell ref="B766:B767"/>
    <mergeCell ref="C766:C767"/>
    <mergeCell ref="E766:M766"/>
    <mergeCell ref="N766:N767"/>
    <mergeCell ref="P766:X766"/>
    <mergeCell ref="Y766:AM766"/>
    <mergeCell ref="Y583:AM583"/>
    <mergeCell ref="P949:X949"/>
    <mergeCell ref="N949:N950"/>
    <mergeCell ref="B949:B950"/>
    <mergeCell ref="C949:C950"/>
    <mergeCell ref="E949:M949"/>
    <mergeCell ref="C400:C401"/>
    <mergeCell ref="E400:M400"/>
    <mergeCell ref="N400:N401"/>
    <mergeCell ref="B583:B584"/>
    <mergeCell ref="C583:C584"/>
    <mergeCell ref="E583:M583"/>
    <mergeCell ref="N583:N584"/>
    <mergeCell ref="B400:B401"/>
    <mergeCell ref="B217:B218"/>
    <mergeCell ref="C217:C218"/>
    <mergeCell ref="E217:M217"/>
    <mergeCell ref="N217:N218"/>
    <mergeCell ref="P217:X217"/>
    <mergeCell ref="Y400:AM400"/>
    <mergeCell ref="Y217:AM217"/>
    <mergeCell ref="N34:N35"/>
    <mergeCell ref="P34:X34"/>
    <mergeCell ref="Y34:AM34"/>
    <mergeCell ref="P400:X400"/>
    <mergeCell ref="B14:B16"/>
    <mergeCell ref="B34:B35"/>
    <mergeCell ref="C34:C35"/>
    <mergeCell ref="E34:M34"/>
    <mergeCell ref="B18:B19"/>
    <mergeCell ref="B24:B25"/>
    <mergeCell ref="C18:X18"/>
    <mergeCell ref="C19:X19"/>
    <mergeCell ref="C20:X20"/>
    <mergeCell ref="C21:X21"/>
    <mergeCell ref="C22:X22"/>
    <mergeCell ref="C16:D16"/>
  </mergeCells>
  <hyperlinks>
    <hyperlink ref="C24" location="Table_5_a.__2015_Lost_Revenues_Work_Form" display="Table 5-a.  2015 Lost Revenues" xr:uid="{00000000-0004-0000-0A00-000000000000}"/>
    <hyperlink ref="C25" location="Table_5_b.__2016_Lost_Revenues_Work_Form" display="Table 5-b.  2016 Lost Revenues " xr:uid="{00000000-0004-0000-0A00-000001000000}"/>
    <hyperlink ref="C26" location="Table_5_c.__2017_Lost_Revenues_Work_Form" display="Table 5-c.  2017 Lost Revenues " xr:uid="{00000000-0004-0000-0A00-000002000000}"/>
    <hyperlink ref="C27" location="Table_5_d.__2018_Lost_Revenues_Work_Form" display="Table 5-d.  2018 Lost Revenues " xr:uid="{00000000-0004-0000-0A00-000003000000}"/>
    <hyperlink ref="D582" location="'5.  2015-2020 LRAM'!A1" display="Return to top" xr:uid="{00000000-0004-0000-0A00-000004000000}"/>
    <hyperlink ref="C28" location="Table_5_e.__2019_Lost_Revenues_Work_Form" display="Table 5-e.  2019 Lost Revenues" xr:uid="{00000000-0004-0000-0A00-000005000000}"/>
    <hyperlink ref="C29" location="Table_5_f.__2020_Lost_Revenues_Work_Form" display="Table 5-f.  2020 Lost Revenues" xr:uid="{00000000-0004-0000-0A00-000006000000}"/>
    <hyperlink ref="D216" location="'5.  2015-2020 LRAM'!A1" display="Return to top" xr:uid="{00000000-0004-0000-0A00-000007000000}"/>
    <hyperlink ref="D399" location="'5.  2015-2020 LRAM'!A1" display="Return to top" xr:uid="{00000000-0004-0000-0A00-000008000000}"/>
    <hyperlink ref="D765" location="'5.  2015-2020 LRAM'!A1" display="Return to top" xr:uid="{00000000-0004-0000-0A00-000009000000}"/>
    <hyperlink ref="D948" location="'5.  2015-2020 LRAM'!A1" display="Return to top" xr:uid="{00000000-0004-0000-0A00-00000A000000}"/>
    <hyperlink ref="B1130" location="'5.  2015-2020 LRAM'!A1" display="Return to top" xr:uid="{00000000-0004-0000-0A00-00000B000000}"/>
  </hyperlinks>
  <pageMargins left="0.70866141732283472" right="0.70866141732283472" top="0.74803149606299213" bottom="0.74803149606299213" header="0.31496062992125984" footer="0.31496062992125984"/>
  <pageSetup paperSize="17" scale="53" fitToHeight="0" orientation="landscape" r:id="rId1"/>
  <headerFooter>
    <oddFooter>&amp;R&amp;P of &amp;N</oddFooter>
  </headerFooter>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AB165"/>
  <sheetViews>
    <sheetView topLeftCell="A44" zoomScale="60" zoomScaleNormal="60" workbookViewId="0">
      <selection activeCell="C51" sqref="A1:S51"/>
    </sheetView>
  </sheetViews>
  <sheetFormatPr defaultColWidth="9.08984375" defaultRowHeight="14.5"/>
  <cols>
    <col min="1" max="1" width="4.54296875" style="12" customWidth="1"/>
    <col min="2" max="2" width="19.54296875" style="11" customWidth="1"/>
    <col min="3" max="3" width="30.90625" style="12" customWidth="1"/>
    <col min="4" max="4" width="5" style="12" customWidth="1"/>
    <col min="5" max="5" width="14.36328125" style="12" customWidth="1"/>
    <col min="6" max="6" width="15.08984375" style="12" customWidth="1"/>
    <col min="7" max="7" width="11.453125" style="12" customWidth="1"/>
    <col min="8" max="8" width="13" style="18" customWidth="1"/>
    <col min="9" max="10" width="14" style="12" customWidth="1"/>
    <col min="11" max="11" width="18" style="12" customWidth="1"/>
    <col min="12" max="12" width="19.08984375" style="12" customWidth="1"/>
    <col min="13" max="13" width="16.90625" style="12" customWidth="1"/>
    <col min="14" max="14" width="16" style="12" customWidth="1"/>
    <col min="15" max="15" width="14.54296875" style="12" customWidth="1"/>
    <col min="16" max="16" width="14.6328125" style="12" customWidth="1"/>
    <col min="17" max="17" width="14" style="12" customWidth="1"/>
    <col min="18" max="18" width="15.6328125" style="12" customWidth="1"/>
    <col min="19" max="19" width="14.08984375" style="12" customWidth="1"/>
    <col min="20" max="22" width="15" style="12" hidden="1" customWidth="1"/>
    <col min="23" max="23" width="13.453125" style="12" customWidth="1"/>
    <col min="24" max="24" width="4.08984375" style="12" customWidth="1"/>
    <col min="25" max="29" width="9.08984375" style="12"/>
    <col min="30" max="38" width="0" style="12" hidden="1" customWidth="1"/>
    <col min="39" max="16384" width="9.08984375" style="12"/>
  </cols>
  <sheetData>
    <row r="1" spans="1:28" ht="153" customHeight="1">
      <c r="E1" s="1"/>
      <c r="G1" s="1"/>
      <c r="I1" s="1"/>
      <c r="J1" s="1"/>
      <c r="K1" s="1"/>
      <c r="L1" s="1"/>
      <c r="M1" s="1"/>
      <c r="N1" s="1"/>
      <c r="O1" s="1"/>
      <c r="W1" s="1"/>
      <c r="X1" s="1"/>
      <c r="Y1" s="1"/>
      <c r="Z1" s="1"/>
      <c r="AA1" s="1"/>
    </row>
    <row r="3" spans="1:28" ht="14.25" customHeight="1" thickBot="1">
      <c r="B3" s="23"/>
      <c r="C3" s="56"/>
      <c r="D3" s="56"/>
      <c r="E3" s="57"/>
      <c r="F3" s="57"/>
      <c r="G3" s="57"/>
      <c r="H3" s="57"/>
      <c r="I3" s="57"/>
      <c r="J3" s="57"/>
      <c r="K3" s="57"/>
      <c r="L3" s="57"/>
      <c r="M3" s="57"/>
      <c r="N3" s="57"/>
      <c r="O3" s="57"/>
      <c r="P3" s="57"/>
      <c r="Q3" s="57"/>
      <c r="R3" s="57"/>
      <c r="S3" s="57"/>
      <c r="T3" s="57"/>
      <c r="U3" s="57"/>
      <c r="V3" s="57"/>
      <c r="W3" s="57"/>
      <c r="Z3" s="2"/>
    </row>
    <row r="4" spans="1:28" s="9" customFormat="1" ht="30" customHeight="1" thickBot="1">
      <c r="B4" s="119" t="s">
        <v>171</v>
      </c>
      <c r="C4" s="126" t="s">
        <v>175</v>
      </c>
      <c r="D4" s="17"/>
      <c r="E4" s="17"/>
      <c r="F4" s="17"/>
      <c r="G4" s="177"/>
      <c r="H4" s="178"/>
      <c r="I4" s="179"/>
      <c r="J4" s="179"/>
      <c r="K4" s="179"/>
      <c r="L4" s="179"/>
      <c r="M4" s="179"/>
      <c r="N4" s="177"/>
      <c r="O4" s="177"/>
      <c r="P4" s="177"/>
      <c r="Q4" s="177"/>
      <c r="R4" s="177"/>
      <c r="S4" s="177"/>
      <c r="T4" s="177"/>
      <c r="U4" s="177"/>
      <c r="V4" s="177"/>
      <c r="W4" s="180"/>
    </row>
    <row r="5" spans="1:28" s="9" customFormat="1" ht="25.5" customHeight="1" thickBot="1">
      <c r="B5" s="48"/>
      <c r="C5" s="129" t="s">
        <v>172</v>
      </c>
      <c r="D5" s="177"/>
      <c r="E5" s="177"/>
      <c r="F5" s="17"/>
      <c r="G5" s="177"/>
      <c r="H5" s="178"/>
      <c r="I5" s="179"/>
      <c r="J5" s="179"/>
      <c r="K5" s="179"/>
      <c r="L5" s="179"/>
      <c r="M5" s="179"/>
      <c r="N5" s="177"/>
      <c r="O5" s="177"/>
      <c r="P5" s="177"/>
      <c r="Q5" s="177"/>
      <c r="R5" s="177"/>
      <c r="S5" s="177"/>
      <c r="T5" s="177"/>
      <c r="U5" s="177"/>
      <c r="V5" s="177"/>
      <c r="W5" s="17"/>
    </row>
    <row r="6" spans="1:28" s="9" customFormat="1" ht="31.5" customHeight="1" thickBot="1">
      <c r="B6" s="88"/>
      <c r="C6" s="606" t="s">
        <v>550</v>
      </c>
      <c r="D6" s="177"/>
      <c r="E6" s="177"/>
      <c r="F6" s="17"/>
      <c r="G6" s="177"/>
      <c r="H6" s="178"/>
      <c r="I6" s="179"/>
      <c r="J6" s="179"/>
      <c r="K6" s="179"/>
      <c r="L6" s="179"/>
      <c r="M6" s="179"/>
      <c r="N6" s="177"/>
      <c r="O6" s="177"/>
      <c r="P6" s="177"/>
      <c r="Q6" s="177"/>
      <c r="R6" s="177"/>
      <c r="S6" s="177"/>
      <c r="T6" s="177"/>
      <c r="U6" s="177"/>
      <c r="V6" s="177"/>
      <c r="W6" s="17"/>
    </row>
    <row r="7" spans="1:28" s="9" customFormat="1" ht="25.25" customHeight="1">
      <c r="B7" s="88"/>
      <c r="C7" s="177"/>
      <c r="D7" s="177"/>
      <c r="E7" s="177"/>
      <c r="F7" s="17"/>
      <c r="G7" s="177"/>
      <c r="H7" s="178"/>
      <c r="I7" s="179"/>
      <c r="J7" s="179"/>
      <c r="K7" s="179"/>
      <c r="L7" s="179"/>
      <c r="M7" s="179"/>
      <c r="N7" s="177"/>
      <c r="O7" s="177"/>
      <c r="P7" s="177"/>
      <c r="Q7" s="177"/>
      <c r="R7" s="177"/>
      <c r="S7" s="177"/>
      <c r="T7" s="177"/>
      <c r="U7" s="177"/>
      <c r="V7" s="177"/>
      <c r="W7" s="17"/>
    </row>
    <row r="8" spans="1:28" s="9" customFormat="1" ht="36" customHeight="1">
      <c r="A8" s="26"/>
      <c r="B8" s="116" t="s">
        <v>504</v>
      </c>
      <c r="C8" s="884" t="s">
        <v>660</v>
      </c>
      <c r="D8" s="884"/>
      <c r="E8" s="884"/>
      <c r="F8" s="884"/>
      <c r="G8" s="884"/>
      <c r="H8" s="884"/>
      <c r="I8" s="884"/>
      <c r="J8" s="884"/>
      <c r="K8" s="884"/>
      <c r="L8" s="884"/>
      <c r="M8" s="884"/>
      <c r="N8" s="884"/>
      <c r="O8" s="884"/>
      <c r="P8" s="884"/>
      <c r="Q8" s="884"/>
      <c r="R8" s="884"/>
      <c r="S8" s="884"/>
      <c r="T8" s="105"/>
      <c r="U8" s="105"/>
      <c r="V8" s="105"/>
      <c r="W8" s="105"/>
    </row>
    <row r="9" spans="1:28" s="9" customFormat="1" ht="47" customHeight="1">
      <c r="B9" s="55"/>
      <c r="C9" s="841" t="s">
        <v>671</v>
      </c>
      <c r="D9" s="841"/>
      <c r="E9" s="841"/>
      <c r="F9" s="841"/>
      <c r="G9" s="841"/>
      <c r="H9" s="841"/>
      <c r="I9" s="841"/>
      <c r="J9" s="841"/>
      <c r="K9" s="841"/>
      <c r="L9" s="841"/>
      <c r="M9" s="841"/>
      <c r="N9" s="841"/>
      <c r="O9" s="841"/>
      <c r="P9" s="841"/>
      <c r="Q9" s="841"/>
      <c r="R9" s="841"/>
      <c r="S9" s="841"/>
      <c r="T9" s="105"/>
      <c r="U9" s="105"/>
      <c r="V9" s="105"/>
      <c r="W9" s="105"/>
    </row>
    <row r="10" spans="1:28" s="9" customFormat="1" ht="38" customHeight="1">
      <c r="B10" s="88"/>
      <c r="C10" s="862" t="s">
        <v>672</v>
      </c>
      <c r="D10" s="841"/>
      <c r="E10" s="841"/>
      <c r="F10" s="841"/>
      <c r="G10" s="841"/>
      <c r="H10" s="841"/>
      <c r="I10" s="841"/>
      <c r="J10" s="841"/>
      <c r="K10" s="841"/>
      <c r="L10" s="841"/>
      <c r="M10" s="841"/>
      <c r="N10" s="841"/>
      <c r="O10" s="841"/>
      <c r="P10" s="841"/>
      <c r="Q10" s="841"/>
      <c r="R10" s="841"/>
      <c r="S10" s="841"/>
      <c r="T10" s="88"/>
      <c r="U10" s="88"/>
      <c r="V10" s="88"/>
    </row>
    <row r="11" spans="1:28" ht="32.4" customHeight="1">
      <c r="B11" s="23"/>
      <c r="C11" s="23"/>
      <c r="D11" s="45"/>
      <c r="E11" s="24"/>
      <c r="F11" s="24"/>
      <c r="G11" s="24"/>
      <c r="H11" s="57"/>
      <c r="I11" s="43"/>
      <c r="J11" s="43"/>
      <c r="K11" s="43"/>
      <c r="L11" s="43"/>
      <c r="M11" s="43"/>
      <c r="N11" s="24"/>
      <c r="O11" s="24"/>
      <c r="P11" s="24"/>
      <c r="Q11" s="24"/>
      <c r="R11" s="24"/>
      <c r="S11" s="24"/>
      <c r="T11" s="24"/>
      <c r="U11" s="24"/>
      <c r="V11" s="24"/>
      <c r="W11" s="24"/>
      <c r="Y11" s="9"/>
      <c r="Z11" s="9"/>
      <c r="AA11" s="9"/>
      <c r="AB11" s="9"/>
    </row>
    <row r="12" spans="1:28" s="50" customFormat="1" ht="17.25" customHeight="1">
      <c r="B12" s="883" t="s">
        <v>235</v>
      </c>
      <c r="C12" s="883"/>
      <c r="D12" s="181"/>
      <c r="E12" s="182" t="s">
        <v>236</v>
      </c>
      <c r="F12" s="51"/>
      <c r="G12" s="51"/>
      <c r="H12" s="44"/>
      <c r="I12" s="51"/>
      <c r="K12" s="588" t="s">
        <v>534</v>
      </c>
      <c r="L12" s="52"/>
      <c r="M12" s="52"/>
      <c r="N12" s="52"/>
      <c r="O12" s="52"/>
      <c r="P12" s="52"/>
      <c r="Q12" s="52"/>
      <c r="R12" s="52"/>
      <c r="S12" s="52"/>
      <c r="T12" s="52"/>
      <c r="U12" s="52"/>
      <c r="V12" s="52"/>
      <c r="W12" s="52"/>
      <c r="Y12" s="9"/>
      <c r="Z12" s="9"/>
      <c r="AA12" s="9"/>
      <c r="AB12" s="9"/>
    </row>
    <row r="13" spans="1:28" s="2" customFormat="1" ht="11.25" customHeight="1">
      <c r="B13" s="21"/>
      <c r="E13" s="8"/>
      <c r="F13" s="8"/>
      <c r="G13" s="1"/>
      <c r="H13" s="18"/>
      <c r="I13" s="1"/>
      <c r="J13" s="1"/>
      <c r="K13" s="1"/>
      <c r="L13" s="1"/>
      <c r="M13" s="1"/>
      <c r="N13" s="1"/>
      <c r="O13" s="1"/>
      <c r="P13" s="12"/>
      <c r="Q13" s="12"/>
      <c r="R13" s="12"/>
      <c r="S13" s="12"/>
      <c r="T13" s="12"/>
      <c r="U13" s="12"/>
      <c r="V13" s="12"/>
      <c r="W13" s="1"/>
      <c r="Y13" s="9"/>
      <c r="Z13" s="9"/>
      <c r="AA13" s="9"/>
      <c r="AB13" s="9"/>
    </row>
    <row r="14" spans="1:28" s="9" customFormat="1" ht="63" customHeight="1">
      <c r="B14" s="201" t="s">
        <v>63</v>
      </c>
      <c r="C14" s="202" t="s">
        <v>471</v>
      </c>
      <c r="D14" s="203"/>
      <c r="E14" s="204" t="s">
        <v>62</v>
      </c>
      <c r="F14" s="204" t="s">
        <v>493</v>
      </c>
      <c r="G14" s="204" t="s">
        <v>63</v>
      </c>
      <c r="H14" s="204" t="s">
        <v>64</v>
      </c>
      <c r="I14" s="204" t="str">
        <f>'1.  LRAMVA Summary'!D52</f>
        <v>Residential</v>
      </c>
      <c r="J14" s="204" t="str">
        <f>'1.  LRAMVA Summary'!E52</f>
        <v>GS&lt;50 kW</v>
      </c>
      <c r="K14" s="204" t="str">
        <f>'1.  LRAMVA Summary'!F52</f>
        <v>GS&gt;50 kW - Thermal Demand Meter</v>
      </c>
      <c r="L14" s="204" t="str">
        <f>'1.  LRAMVA Summary'!G52</f>
        <v>GS&gt;50 kW - Interval Meter</v>
      </c>
      <c r="M14" s="204" t="str">
        <f>'1.  LRAMVA Summary'!H52</f>
        <v>Street Lighting</v>
      </c>
      <c r="N14" s="204" t="str">
        <f>'1.  LRAMVA Summary'!I52</f>
        <v/>
      </c>
      <c r="O14" s="204" t="str">
        <f>'1.  LRAMVA Summary'!J52</f>
        <v/>
      </c>
      <c r="P14" s="204" t="str">
        <f>'1.  LRAMVA Summary'!K52</f>
        <v/>
      </c>
      <c r="Q14" s="204" t="str">
        <f>'1.  LRAMVA Summary'!L52</f>
        <v/>
      </c>
      <c r="R14" s="204" t="str">
        <f>'1.  LRAMVA Summary'!M52</f>
        <v/>
      </c>
      <c r="S14" s="204" t="str">
        <f>'1.  LRAMVA Summary'!N52</f>
        <v/>
      </c>
      <c r="T14" s="204" t="str">
        <f>'1.  LRAMVA Summary'!O52</f>
        <v/>
      </c>
      <c r="U14" s="204" t="str">
        <f>'1.  LRAMVA Summary'!P52</f>
        <v/>
      </c>
      <c r="V14" s="204" t="str">
        <f>'1.  LRAMVA Summary'!Q52</f>
        <v/>
      </c>
      <c r="W14" s="204" t="str">
        <f>'1.  LRAMVA Summary'!R52</f>
        <v>Total</v>
      </c>
    </row>
    <row r="15" spans="1:28" s="9" customFormat="1">
      <c r="B15" s="205" t="s">
        <v>44</v>
      </c>
      <c r="C15" s="205">
        <v>1.47E-2</v>
      </c>
      <c r="D15" s="206"/>
      <c r="E15" s="207">
        <v>40544</v>
      </c>
      <c r="F15" s="208">
        <v>2011</v>
      </c>
      <c r="G15" s="209" t="s">
        <v>65</v>
      </c>
      <c r="H15" s="210">
        <f>C$15/12</f>
        <v>1.225E-3</v>
      </c>
      <c r="I15" s="211">
        <f>SUM('1.  LRAMVA Summary'!D$54:D$55)*(MONTH($E15)-1)/12*$H15</f>
        <v>0</v>
      </c>
      <c r="J15" s="211">
        <f>SUM('1.  LRAMVA Summary'!E$54:E$55)*(MONTH($E15)-1)/12*$H15</f>
        <v>0</v>
      </c>
      <c r="K15" s="211">
        <f>SUM('1.  LRAMVA Summary'!F$54:F$55)*(MONTH($E15)-1)/12*$H15</f>
        <v>0</v>
      </c>
      <c r="L15" s="211">
        <f>SUM('1.  LRAMVA Summary'!G$54:G$55)*(MONTH($E15)-1)/12*$H15</f>
        <v>0</v>
      </c>
      <c r="M15" s="211">
        <f>SUM('1.  LRAMVA Summary'!H$54:H$55)*(MONTH($E15)-1)/12*$H15</f>
        <v>0</v>
      </c>
      <c r="N15" s="211">
        <f>SUM('1.  LRAMVA Summary'!I$54:I$55)*(MONTH($E15)-1)/12*$H15</f>
        <v>0</v>
      </c>
      <c r="O15" s="211">
        <f>SUM('1.  LRAMVA Summary'!J$54:J$55)*(MONTH($E15)-1)/12*$H15</f>
        <v>0</v>
      </c>
      <c r="P15" s="211">
        <f>SUM('1.  LRAMVA Summary'!K$54:K$55)*(MONTH($E15)-1)/12*$H15</f>
        <v>0</v>
      </c>
      <c r="Q15" s="211">
        <f>SUM('1.  LRAMVA Summary'!L$54:L$55)*(MONTH($E15)-1)/12*$H15</f>
        <v>0</v>
      </c>
      <c r="R15" s="211">
        <f>SUM('1.  LRAMVA Summary'!M$54:M$55)*(MONTH($E15)-1)/12*$H15</f>
        <v>0</v>
      </c>
      <c r="S15" s="211">
        <f>SUM('1.  LRAMVA Summary'!N$54:N$55)*(MONTH($E15)-1)/12*$H15</f>
        <v>0</v>
      </c>
      <c r="T15" s="211">
        <f>SUM('1.  LRAMVA Summary'!O$54:O$55)*(MONTH($E15)-1)/12*$H15</f>
        <v>0</v>
      </c>
      <c r="U15" s="211">
        <f>SUM('1.  LRAMVA Summary'!P$54:P$55)*(MONTH($E15)-1)/12*$H15</f>
        <v>0</v>
      </c>
      <c r="V15" s="211">
        <f>SUM('1.  LRAMVA Summary'!Q$54:Q$55)*(MONTH($E15)-1)/12*$H15</f>
        <v>0</v>
      </c>
      <c r="W15" s="212">
        <f>SUM(I15:V15)</f>
        <v>0</v>
      </c>
    </row>
    <row r="16" spans="1:28" s="9" customFormat="1">
      <c r="B16" s="213" t="s">
        <v>45</v>
      </c>
      <c r="C16" s="213">
        <v>1.47E-2</v>
      </c>
      <c r="D16" s="206"/>
      <c r="E16" s="207">
        <v>40575</v>
      </c>
      <c r="F16" s="208">
        <v>2011</v>
      </c>
      <c r="G16" s="209" t="s">
        <v>65</v>
      </c>
      <c r="H16" s="210">
        <f>C$15/12</f>
        <v>1.225E-3</v>
      </c>
      <c r="I16" s="211">
        <f>SUM('1.  LRAMVA Summary'!D$54:D$55)*(MONTH($E16)-1)/12*$H16</f>
        <v>0</v>
      </c>
      <c r="J16" s="211">
        <f>SUM('1.  LRAMVA Summary'!E$54:E$55)*(MONTH($E16)-1)/12*$H16</f>
        <v>0</v>
      </c>
      <c r="K16" s="211">
        <f>SUM('1.  LRAMVA Summary'!F$54:F$55)*(MONTH($E16)-1)/12*$H16</f>
        <v>0</v>
      </c>
      <c r="L16" s="211">
        <f>SUM('1.  LRAMVA Summary'!G$54:G$55)*(MONTH($E16)-1)/12*$H16</f>
        <v>0</v>
      </c>
      <c r="M16" s="211">
        <f>SUM('1.  LRAMVA Summary'!H$54:H$55)*(MONTH($E16)-1)/12*$H16</f>
        <v>0</v>
      </c>
      <c r="N16" s="211">
        <f>SUM('1.  LRAMVA Summary'!I$54:I$55)*(MONTH($E16)-1)/12*$H16</f>
        <v>0</v>
      </c>
      <c r="O16" s="211">
        <f>SUM('1.  LRAMVA Summary'!J$54:J$55)*(MONTH($E16)-1)/12*$H16</f>
        <v>0</v>
      </c>
      <c r="P16" s="211">
        <f>SUM('1.  LRAMVA Summary'!K$54:K$55)*(MONTH($E16)-1)/12*$H16</f>
        <v>0</v>
      </c>
      <c r="Q16" s="211">
        <f>SUM('1.  LRAMVA Summary'!L$54:L$55)*(MONTH($E16)-1)/12*$H16</f>
        <v>0</v>
      </c>
      <c r="R16" s="211">
        <f>SUM('1.  LRAMVA Summary'!M$54:M$55)*(MONTH($E16)-1)/12*$H16</f>
        <v>0</v>
      </c>
      <c r="S16" s="211">
        <f>SUM('1.  LRAMVA Summary'!N$54:N$55)*(MONTH($E16)-1)/12*$H16</f>
        <v>0</v>
      </c>
      <c r="T16" s="211">
        <f>SUM('1.  LRAMVA Summary'!O$54:O$55)*(MONTH($E16)-1)/12*$H16</f>
        <v>0</v>
      </c>
      <c r="U16" s="211">
        <f>SUM('1.  LRAMVA Summary'!P$54:P$55)*(MONTH($E16)-1)/12*$H16</f>
        <v>0</v>
      </c>
      <c r="V16" s="211">
        <f>SUM('1.  LRAMVA Summary'!Q$54:Q$55)*(MONTH($E16)-1)/12*$H16</f>
        <v>0</v>
      </c>
      <c r="W16" s="212">
        <f t="shared" ref="W16:W25" si="0">SUM(I16:V16)</f>
        <v>0</v>
      </c>
    </row>
    <row r="17" spans="2:23" s="9" customFormat="1">
      <c r="B17" s="213" t="s">
        <v>46</v>
      </c>
      <c r="C17" s="213">
        <v>1.47E-2</v>
      </c>
      <c r="D17" s="206"/>
      <c r="E17" s="207">
        <v>40603</v>
      </c>
      <c r="F17" s="208">
        <v>2011</v>
      </c>
      <c r="G17" s="209" t="s">
        <v>65</v>
      </c>
      <c r="H17" s="210">
        <f>C$15/12</f>
        <v>1.225E-3</v>
      </c>
      <c r="I17" s="211">
        <f>SUM('1.  LRAMVA Summary'!D$54:D$55)*(MONTH($E17)-1)/12*$H17</f>
        <v>0</v>
      </c>
      <c r="J17" s="211">
        <f>SUM('1.  LRAMVA Summary'!E$54:E$55)*(MONTH($E17)-1)/12*$H17</f>
        <v>0</v>
      </c>
      <c r="K17" s="211">
        <f>SUM('1.  LRAMVA Summary'!F$54:F$55)*(MONTH($E17)-1)/12*$H17</f>
        <v>0</v>
      </c>
      <c r="L17" s="211">
        <f>SUM('1.  LRAMVA Summary'!G$54:G$55)*(MONTH($E17)-1)/12*$H17</f>
        <v>0</v>
      </c>
      <c r="M17" s="211">
        <f>SUM('1.  LRAMVA Summary'!H$54:H$55)*(MONTH($E17)-1)/12*$H17</f>
        <v>0</v>
      </c>
      <c r="N17" s="211">
        <f>SUM('1.  LRAMVA Summary'!I$54:I$55)*(MONTH($E17)-1)/12*$H17</f>
        <v>0</v>
      </c>
      <c r="O17" s="211">
        <f>SUM('1.  LRAMVA Summary'!J$54:J$55)*(MONTH($E17)-1)/12*$H17</f>
        <v>0</v>
      </c>
      <c r="P17" s="211">
        <f>SUM('1.  LRAMVA Summary'!K$54:K$55)*(MONTH($E17)-1)/12*$H17</f>
        <v>0</v>
      </c>
      <c r="Q17" s="211">
        <f>SUM('1.  LRAMVA Summary'!L$54:L$55)*(MONTH($E17)-1)/12*$H17</f>
        <v>0</v>
      </c>
      <c r="R17" s="211">
        <f>SUM('1.  LRAMVA Summary'!M$54:M$55)*(MONTH($E17)-1)/12*$H17</f>
        <v>0</v>
      </c>
      <c r="S17" s="211">
        <f>SUM('1.  LRAMVA Summary'!N$54:N$55)*(MONTH($E17)-1)/12*$H17</f>
        <v>0</v>
      </c>
      <c r="T17" s="211">
        <f>SUM('1.  LRAMVA Summary'!O$54:O$55)*(MONTH($E17)-1)/12*$H17</f>
        <v>0</v>
      </c>
      <c r="U17" s="211">
        <f>SUM('1.  LRAMVA Summary'!P$54:P$55)*(MONTH($E17)-1)/12*$H17</f>
        <v>0</v>
      </c>
      <c r="V17" s="211">
        <f>SUM('1.  LRAMVA Summary'!Q$54:Q$55)*(MONTH($E17)-1)/12*$H17</f>
        <v>0</v>
      </c>
      <c r="W17" s="212">
        <f>SUM(I17:V17)</f>
        <v>0</v>
      </c>
    </row>
    <row r="18" spans="2:23" s="9" customFormat="1">
      <c r="B18" s="213" t="s">
        <v>47</v>
      </c>
      <c r="C18" s="213">
        <v>1.47E-2</v>
      </c>
      <c r="D18" s="206"/>
      <c r="E18" s="214">
        <v>40634</v>
      </c>
      <c r="F18" s="208">
        <v>2011</v>
      </c>
      <c r="G18" s="215" t="s">
        <v>66</v>
      </c>
      <c r="H18" s="210">
        <f>C$16/12</f>
        <v>1.225E-3</v>
      </c>
      <c r="I18" s="211">
        <f>SUM('1.  LRAMVA Summary'!D$54:D$55)*(MONTH($E18)-1)/12*$H18</f>
        <v>0</v>
      </c>
      <c r="J18" s="211">
        <f>SUM('1.  LRAMVA Summary'!E$54:E$55)*(MONTH($E18)-1)/12*$H18</f>
        <v>0</v>
      </c>
      <c r="K18" s="211">
        <f>SUM('1.  LRAMVA Summary'!F$54:F$55)*(MONTH($E18)-1)/12*$H18</f>
        <v>0</v>
      </c>
      <c r="L18" s="211">
        <f>SUM('1.  LRAMVA Summary'!G$54:G$55)*(MONTH($E18)-1)/12*$H18</f>
        <v>0</v>
      </c>
      <c r="M18" s="211">
        <f>SUM('1.  LRAMVA Summary'!H$54:H$55)*(MONTH($E18)-1)/12*$H18</f>
        <v>0</v>
      </c>
      <c r="N18" s="211">
        <f>SUM('1.  LRAMVA Summary'!I$54:I$55)*(MONTH($E18)-1)/12*$H18</f>
        <v>0</v>
      </c>
      <c r="O18" s="211">
        <f>SUM('1.  LRAMVA Summary'!J$54:J$55)*(MONTH($E18)-1)/12*$H18</f>
        <v>0</v>
      </c>
      <c r="P18" s="211">
        <f>SUM('1.  LRAMVA Summary'!K$54:K$55)*(MONTH($E18)-1)/12*$H18</f>
        <v>0</v>
      </c>
      <c r="Q18" s="211">
        <f>SUM('1.  LRAMVA Summary'!L$54:L$55)*(MONTH($E18)-1)/12*$H18</f>
        <v>0</v>
      </c>
      <c r="R18" s="211">
        <f>SUM('1.  LRAMVA Summary'!M$54:M$55)*(MONTH($E18)-1)/12*$H18</f>
        <v>0</v>
      </c>
      <c r="S18" s="211">
        <f>SUM('1.  LRAMVA Summary'!N$54:N$55)*(MONTH($E18)-1)/12*$H18</f>
        <v>0</v>
      </c>
      <c r="T18" s="211">
        <f>SUM('1.  LRAMVA Summary'!O$54:O$55)*(MONTH($E18)-1)/12*$H18</f>
        <v>0</v>
      </c>
      <c r="U18" s="211">
        <f>SUM('1.  LRAMVA Summary'!P$54:P$55)*(MONTH($E18)-1)/12*$H18</f>
        <v>0</v>
      </c>
      <c r="V18" s="211">
        <f>SUM('1.  LRAMVA Summary'!Q$54:Q$55)*(MONTH($E18)-1)/12*$H18</f>
        <v>0</v>
      </c>
      <c r="W18" s="212">
        <f>SUM(I18:V18)</f>
        <v>0</v>
      </c>
    </row>
    <row r="19" spans="2:23" s="9" customFormat="1">
      <c r="B19" s="213" t="s">
        <v>48</v>
      </c>
      <c r="C19" s="213">
        <v>1.47E-2</v>
      </c>
      <c r="D19" s="206"/>
      <c r="E19" s="214">
        <v>40664</v>
      </c>
      <c r="F19" s="208">
        <v>2011</v>
      </c>
      <c r="G19" s="215" t="s">
        <v>66</v>
      </c>
      <c r="H19" s="210">
        <f>C$16/12</f>
        <v>1.225E-3</v>
      </c>
      <c r="I19" s="211">
        <f>SUM('1.  LRAMVA Summary'!D$54:D$55)*(MONTH($E19)-1)/12*$H19</f>
        <v>0</v>
      </c>
      <c r="J19" s="211">
        <f>SUM('1.  LRAMVA Summary'!E$54:E$55)*(MONTH($E19)-1)/12*$H19</f>
        <v>0</v>
      </c>
      <c r="K19" s="211">
        <f>SUM('1.  LRAMVA Summary'!F$54:F$55)*(MONTH($E19)-1)/12*$H19</f>
        <v>0</v>
      </c>
      <c r="L19" s="211">
        <f>SUM('1.  LRAMVA Summary'!G$54:G$55)*(MONTH($E19)-1)/12*$H19</f>
        <v>0</v>
      </c>
      <c r="M19" s="211">
        <f>SUM('1.  LRAMVA Summary'!H$54:H$55)*(MONTH($E19)-1)/12*$H19</f>
        <v>0</v>
      </c>
      <c r="N19" s="211">
        <f>SUM('1.  LRAMVA Summary'!I$54:I$55)*(MONTH($E19)-1)/12*$H19</f>
        <v>0</v>
      </c>
      <c r="O19" s="211">
        <f>SUM('1.  LRAMVA Summary'!J$54:J$55)*(MONTH($E19)-1)/12*$H19</f>
        <v>0</v>
      </c>
      <c r="P19" s="211">
        <f>SUM('1.  LRAMVA Summary'!K$54:K$55)*(MONTH($E19)-1)/12*$H19</f>
        <v>0</v>
      </c>
      <c r="Q19" s="211">
        <f>SUM('1.  LRAMVA Summary'!L$54:L$55)*(MONTH($E19)-1)/12*$H19</f>
        <v>0</v>
      </c>
      <c r="R19" s="211">
        <f>SUM('1.  LRAMVA Summary'!M$54:M$55)*(MONTH($E19)-1)/12*$H19</f>
        <v>0</v>
      </c>
      <c r="S19" s="211">
        <f>SUM('1.  LRAMVA Summary'!N$54:N$55)*(MONTH($E19)-1)/12*$H19</f>
        <v>0</v>
      </c>
      <c r="T19" s="211">
        <f>SUM('1.  LRAMVA Summary'!O$54:O$55)*(MONTH($E19)-1)/12*$H19</f>
        <v>0</v>
      </c>
      <c r="U19" s="211">
        <f>SUM('1.  LRAMVA Summary'!P$54:P$55)*(MONTH($E19)-1)/12*$H19</f>
        <v>0</v>
      </c>
      <c r="V19" s="211">
        <f>SUM('1.  LRAMVA Summary'!Q$54:Q$55)*(MONTH($E19)-1)/12*$H19</f>
        <v>0</v>
      </c>
      <c r="W19" s="212">
        <f t="shared" si="0"/>
        <v>0</v>
      </c>
    </row>
    <row r="20" spans="2:23" s="9" customFormat="1">
      <c r="B20" s="213" t="s">
        <v>49</v>
      </c>
      <c r="C20" s="213">
        <v>1.47E-2</v>
      </c>
      <c r="D20" s="206"/>
      <c r="E20" s="214">
        <v>40695</v>
      </c>
      <c r="F20" s="208">
        <v>2011</v>
      </c>
      <c r="G20" s="215" t="s">
        <v>66</v>
      </c>
      <c r="H20" s="210">
        <f>C$16/12</f>
        <v>1.225E-3</v>
      </c>
      <c r="I20" s="211">
        <f>SUM('1.  LRAMVA Summary'!D$54:D$55)*(MONTH($E20)-1)/12*$H20</f>
        <v>0</v>
      </c>
      <c r="J20" s="211">
        <f>SUM('1.  LRAMVA Summary'!E$54:E$55)*(MONTH($E20)-1)/12*$H20</f>
        <v>0</v>
      </c>
      <c r="K20" s="211">
        <f>SUM('1.  LRAMVA Summary'!F$54:F$55)*(MONTH($E20)-1)/12*$H20</f>
        <v>0</v>
      </c>
      <c r="L20" s="211">
        <f>SUM('1.  LRAMVA Summary'!G$54:G$55)*(MONTH($E20)-1)/12*$H20</f>
        <v>0</v>
      </c>
      <c r="M20" s="211">
        <f>SUM('1.  LRAMVA Summary'!H$54:H$55)*(MONTH($E20)-1)/12*$H20</f>
        <v>0</v>
      </c>
      <c r="N20" s="211">
        <f>SUM('1.  LRAMVA Summary'!I$54:I$55)*(MONTH($E20)-1)/12*$H20</f>
        <v>0</v>
      </c>
      <c r="O20" s="211">
        <f>SUM('1.  LRAMVA Summary'!J$54:J$55)*(MONTH($E20)-1)/12*$H20</f>
        <v>0</v>
      </c>
      <c r="P20" s="211">
        <f>SUM('1.  LRAMVA Summary'!K$54:K$55)*(MONTH($E20)-1)/12*$H20</f>
        <v>0</v>
      </c>
      <c r="Q20" s="211">
        <f>SUM('1.  LRAMVA Summary'!L$54:L$55)*(MONTH($E20)-1)/12*$H20</f>
        <v>0</v>
      </c>
      <c r="R20" s="211">
        <f>SUM('1.  LRAMVA Summary'!M$54:M$55)*(MONTH($E20)-1)/12*$H20</f>
        <v>0</v>
      </c>
      <c r="S20" s="211">
        <f>SUM('1.  LRAMVA Summary'!N$54:N$55)*(MONTH($E20)-1)/12*$H20</f>
        <v>0</v>
      </c>
      <c r="T20" s="211">
        <f>SUM('1.  LRAMVA Summary'!O$54:O$55)*(MONTH($E20)-1)/12*$H20</f>
        <v>0</v>
      </c>
      <c r="U20" s="211">
        <f>SUM('1.  LRAMVA Summary'!P$54:P$55)*(MONTH($E20)-1)/12*$H20</f>
        <v>0</v>
      </c>
      <c r="V20" s="211">
        <f>SUM('1.  LRAMVA Summary'!Q$54:Q$55)*(MONTH($E20)-1)/12*$H20</f>
        <v>0</v>
      </c>
      <c r="W20" s="212">
        <f t="shared" si="0"/>
        <v>0</v>
      </c>
    </row>
    <row r="21" spans="2:23" s="9" customFormat="1">
      <c r="B21" s="213" t="s">
        <v>50</v>
      </c>
      <c r="C21" s="213">
        <v>1.47E-2</v>
      </c>
      <c r="D21" s="206"/>
      <c r="E21" s="214">
        <v>40725</v>
      </c>
      <c r="F21" s="208">
        <v>2011</v>
      </c>
      <c r="G21" s="215" t="s">
        <v>68</v>
      </c>
      <c r="H21" s="210">
        <f>C$17/12</f>
        <v>1.225E-3</v>
      </c>
      <c r="I21" s="211">
        <f>SUM('1.  LRAMVA Summary'!D$54:D$55)*(MONTH($E21)-1)/12*$H21</f>
        <v>0</v>
      </c>
      <c r="J21" s="211">
        <f>SUM('1.  LRAMVA Summary'!E$54:E$55)*(MONTH($E21)-1)/12*$H21</f>
        <v>0</v>
      </c>
      <c r="K21" s="211">
        <f>SUM('1.  LRAMVA Summary'!F$54:F$55)*(MONTH($E21)-1)/12*$H21</f>
        <v>0</v>
      </c>
      <c r="L21" s="211">
        <f>SUM('1.  LRAMVA Summary'!G$54:G$55)*(MONTH($E21)-1)/12*$H21</f>
        <v>0</v>
      </c>
      <c r="M21" s="211">
        <f>SUM('1.  LRAMVA Summary'!H$54:H$55)*(MONTH($E21)-1)/12*$H21</f>
        <v>0</v>
      </c>
      <c r="N21" s="211">
        <f>SUM('1.  LRAMVA Summary'!I$54:I$55)*(MONTH($E21)-1)/12*$H21</f>
        <v>0</v>
      </c>
      <c r="O21" s="211">
        <f>SUM('1.  LRAMVA Summary'!J$54:J$55)*(MONTH($E21)-1)/12*$H21</f>
        <v>0</v>
      </c>
      <c r="P21" s="211">
        <f>SUM('1.  LRAMVA Summary'!K$54:K$55)*(MONTH($E21)-1)/12*$H21</f>
        <v>0</v>
      </c>
      <c r="Q21" s="211">
        <f>SUM('1.  LRAMVA Summary'!L$54:L$55)*(MONTH($E21)-1)/12*$H21</f>
        <v>0</v>
      </c>
      <c r="R21" s="211">
        <f>SUM('1.  LRAMVA Summary'!M$54:M$55)*(MONTH($E21)-1)/12*$H21</f>
        <v>0</v>
      </c>
      <c r="S21" s="211">
        <f>SUM('1.  LRAMVA Summary'!N$54:N$55)*(MONTH($E21)-1)/12*$H21</f>
        <v>0</v>
      </c>
      <c r="T21" s="211">
        <f>SUM('1.  LRAMVA Summary'!O$54:O$55)*(MONTH($E21)-1)/12*$H21</f>
        <v>0</v>
      </c>
      <c r="U21" s="211">
        <f>SUM('1.  LRAMVA Summary'!P$54:P$55)*(MONTH($E21)-1)/12*$H21</f>
        <v>0</v>
      </c>
      <c r="V21" s="211">
        <f>SUM('1.  LRAMVA Summary'!Q$54:Q$55)*(MONTH($E21)-1)/12*$H21</f>
        <v>0</v>
      </c>
      <c r="W21" s="212">
        <f t="shared" si="0"/>
        <v>0</v>
      </c>
    </row>
    <row r="22" spans="2:23" s="9" customFormat="1">
      <c r="B22" s="213" t="s">
        <v>51</v>
      </c>
      <c r="C22" s="213">
        <v>1.47E-2</v>
      </c>
      <c r="D22" s="206"/>
      <c r="E22" s="214">
        <v>40756</v>
      </c>
      <c r="F22" s="208">
        <v>2011</v>
      </c>
      <c r="G22" s="215" t="s">
        <v>68</v>
      </c>
      <c r="H22" s="210">
        <f>C$17/12</f>
        <v>1.225E-3</v>
      </c>
      <c r="I22" s="211">
        <f>SUM('1.  LRAMVA Summary'!D$54:D$55)*(MONTH($E22)-1)/12*$H22</f>
        <v>0</v>
      </c>
      <c r="J22" s="211">
        <f>SUM('1.  LRAMVA Summary'!E$54:E$55)*(MONTH($E22)-1)/12*$H22</f>
        <v>0</v>
      </c>
      <c r="K22" s="211">
        <f>SUM('1.  LRAMVA Summary'!F$54:F$55)*(MONTH($E22)-1)/12*$H22</f>
        <v>0</v>
      </c>
      <c r="L22" s="211">
        <f>SUM('1.  LRAMVA Summary'!G$54:G$55)*(MONTH($E22)-1)/12*$H22</f>
        <v>0</v>
      </c>
      <c r="M22" s="211">
        <f>SUM('1.  LRAMVA Summary'!H$54:H$55)*(MONTH($E22)-1)/12*$H22</f>
        <v>0</v>
      </c>
      <c r="N22" s="211">
        <f>SUM('1.  LRAMVA Summary'!I$54:I$55)*(MONTH($E22)-1)/12*$H22</f>
        <v>0</v>
      </c>
      <c r="O22" s="211">
        <f>SUM('1.  LRAMVA Summary'!J$54:J$55)*(MONTH($E22)-1)/12*$H22</f>
        <v>0</v>
      </c>
      <c r="P22" s="211">
        <f>SUM('1.  LRAMVA Summary'!K$54:K$55)*(MONTH($E22)-1)/12*$H22</f>
        <v>0</v>
      </c>
      <c r="Q22" s="211">
        <f>SUM('1.  LRAMVA Summary'!L$54:L$55)*(MONTH($E22)-1)/12*$H22</f>
        <v>0</v>
      </c>
      <c r="R22" s="211">
        <f>SUM('1.  LRAMVA Summary'!M$54:M$55)*(MONTH($E22)-1)/12*$H22</f>
        <v>0</v>
      </c>
      <c r="S22" s="211">
        <f>SUM('1.  LRAMVA Summary'!N$54:N$55)*(MONTH($E22)-1)/12*$H22</f>
        <v>0</v>
      </c>
      <c r="T22" s="211">
        <f>SUM('1.  LRAMVA Summary'!O$54:O$55)*(MONTH($E22)-1)/12*$H22</f>
        <v>0</v>
      </c>
      <c r="U22" s="211">
        <f>SUM('1.  LRAMVA Summary'!P$54:P$55)*(MONTH($E22)-1)/12*$H22</f>
        <v>0</v>
      </c>
      <c r="V22" s="211">
        <f>SUM('1.  LRAMVA Summary'!Q$54:Q$55)*(MONTH($E22)-1)/12*$H22</f>
        <v>0</v>
      </c>
      <c r="W22" s="212">
        <f t="shared" si="0"/>
        <v>0</v>
      </c>
    </row>
    <row r="23" spans="2:23" s="9" customFormat="1">
      <c r="B23" s="213" t="s">
        <v>52</v>
      </c>
      <c r="C23" s="213">
        <v>1.47E-2</v>
      </c>
      <c r="D23" s="206"/>
      <c r="E23" s="214">
        <v>40787</v>
      </c>
      <c r="F23" s="208">
        <v>2011</v>
      </c>
      <c r="G23" s="215" t="s">
        <v>68</v>
      </c>
      <c r="H23" s="210">
        <f>C$17/12</f>
        <v>1.225E-3</v>
      </c>
      <c r="I23" s="211">
        <f>SUM('1.  LRAMVA Summary'!D$54:D$55)*(MONTH($E23)-1)/12*$H23</f>
        <v>0</v>
      </c>
      <c r="J23" s="211">
        <f>SUM('1.  LRAMVA Summary'!E$54:E$55)*(MONTH($E23)-1)/12*$H23</f>
        <v>0</v>
      </c>
      <c r="K23" s="211">
        <f>SUM('1.  LRAMVA Summary'!F$54:F$55)*(MONTH($E23)-1)/12*$H23</f>
        <v>0</v>
      </c>
      <c r="L23" s="211">
        <f>SUM('1.  LRAMVA Summary'!G$54:G$55)*(MONTH($E23)-1)/12*$H23</f>
        <v>0</v>
      </c>
      <c r="M23" s="211">
        <f>SUM('1.  LRAMVA Summary'!H$54:H$55)*(MONTH($E23)-1)/12*$H23</f>
        <v>0</v>
      </c>
      <c r="N23" s="211">
        <f>SUM('1.  LRAMVA Summary'!I$54:I$55)*(MONTH($E23)-1)/12*$H23</f>
        <v>0</v>
      </c>
      <c r="O23" s="211">
        <f>SUM('1.  LRAMVA Summary'!J$54:J$55)*(MONTH($E23)-1)/12*$H23</f>
        <v>0</v>
      </c>
      <c r="P23" s="211">
        <f>SUM('1.  LRAMVA Summary'!K$54:K$55)*(MONTH($E23)-1)/12*$H23</f>
        <v>0</v>
      </c>
      <c r="Q23" s="211">
        <f>SUM('1.  LRAMVA Summary'!L$54:L$55)*(MONTH($E23)-1)/12*$H23</f>
        <v>0</v>
      </c>
      <c r="R23" s="211">
        <f>SUM('1.  LRAMVA Summary'!M$54:M$55)*(MONTH($E23)-1)/12*$H23</f>
        <v>0</v>
      </c>
      <c r="S23" s="211">
        <f>SUM('1.  LRAMVA Summary'!N$54:N$55)*(MONTH($E23)-1)/12*$H23</f>
        <v>0</v>
      </c>
      <c r="T23" s="211">
        <f>SUM('1.  LRAMVA Summary'!O$54:O$55)*(MONTH($E23)-1)/12*$H23</f>
        <v>0</v>
      </c>
      <c r="U23" s="211">
        <f>SUM('1.  LRAMVA Summary'!P$54:P$55)*(MONTH($E23)-1)/12*$H23</f>
        <v>0</v>
      </c>
      <c r="V23" s="211">
        <f>SUM('1.  LRAMVA Summary'!Q$54:Q$55)*(MONTH($E23)-1)/12*$H23</f>
        <v>0</v>
      </c>
      <c r="W23" s="212">
        <f t="shared" si="0"/>
        <v>0</v>
      </c>
    </row>
    <row r="24" spans="2:23" s="9" customFormat="1">
      <c r="B24" s="213" t="s">
        <v>53</v>
      </c>
      <c r="C24" s="213">
        <v>1.47E-2</v>
      </c>
      <c r="D24" s="206"/>
      <c r="E24" s="214">
        <v>40817</v>
      </c>
      <c r="F24" s="208">
        <v>2011</v>
      </c>
      <c r="G24" s="215" t="s">
        <v>69</v>
      </c>
      <c r="H24" s="210">
        <f>C$18/12</f>
        <v>1.225E-3</v>
      </c>
      <c r="I24" s="211">
        <f>SUM('1.  LRAMVA Summary'!D$54:D$55)*(MONTH($E24)-1)/12*$H24</f>
        <v>0</v>
      </c>
      <c r="J24" s="211">
        <f>SUM('1.  LRAMVA Summary'!E$54:E$55)*(MONTH($E24)-1)/12*$H24</f>
        <v>0</v>
      </c>
      <c r="K24" s="211">
        <f>SUM('1.  LRAMVA Summary'!F$54:F$55)*(MONTH($E24)-1)/12*$H24</f>
        <v>0</v>
      </c>
      <c r="L24" s="211">
        <f>SUM('1.  LRAMVA Summary'!G$54:G$55)*(MONTH($E24)-1)/12*$H24</f>
        <v>0</v>
      </c>
      <c r="M24" s="211">
        <f>SUM('1.  LRAMVA Summary'!H$54:H$55)*(MONTH($E24)-1)/12*$H24</f>
        <v>0</v>
      </c>
      <c r="N24" s="211">
        <f>SUM('1.  LRAMVA Summary'!I$54:I$55)*(MONTH($E24)-1)/12*$H24</f>
        <v>0</v>
      </c>
      <c r="O24" s="211">
        <f>SUM('1.  LRAMVA Summary'!J$54:J$55)*(MONTH($E24)-1)/12*$H24</f>
        <v>0</v>
      </c>
      <c r="P24" s="211">
        <f>SUM('1.  LRAMVA Summary'!K$54:K$55)*(MONTH($E24)-1)/12*$H24</f>
        <v>0</v>
      </c>
      <c r="Q24" s="211">
        <f>SUM('1.  LRAMVA Summary'!L$54:L$55)*(MONTH($E24)-1)/12*$H24</f>
        <v>0</v>
      </c>
      <c r="R24" s="211">
        <f>SUM('1.  LRAMVA Summary'!M$54:M$55)*(MONTH($E24)-1)/12*$H24</f>
        <v>0</v>
      </c>
      <c r="S24" s="211">
        <f>SUM('1.  LRAMVA Summary'!N$54:N$55)*(MONTH($E24)-1)/12*$H24</f>
        <v>0</v>
      </c>
      <c r="T24" s="211">
        <f>SUM('1.  LRAMVA Summary'!O$54:O$55)*(MONTH($E24)-1)/12*$H24</f>
        <v>0</v>
      </c>
      <c r="U24" s="211">
        <f>SUM('1.  LRAMVA Summary'!P$54:P$55)*(MONTH($E24)-1)/12*$H24</f>
        <v>0</v>
      </c>
      <c r="V24" s="211">
        <f>SUM('1.  LRAMVA Summary'!Q$54:Q$55)*(MONTH($E24)-1)/12*$H24</f>
        <v>0</v>
      </c>
      <c r="W24" s="212">
        <f t="shared" si="0"/>
        <v>0</v>
      </c>
    </row>
    <row r="25" spans="2:23" s="9" customFormat="1">
      <c r="B25" s="213" t="s">
        <v>54</v>
      </c>
      <c r="C25" s="213">
        <v>1.47E-2</v>
      </c>
      <c r="D25" s="206"/>
      <c r="E25" s="214">
        <v>40848</v>
      </c>
      <c r="F25" s="208">
        <v>2011</v>
      </c>
      <c r="G25" s="215" t="s">
        <v>69</v>
      </c>
      <c r="H25" s="210">
        <f>C$18/12</f>
        <v>1.225E-3</v>
      </c>
      <c r="I25" s="211">
        <f>SUM('1.  LRAMVA Summary'!D$54:D$55)*(MONTH($E25)-1)/12*$H25</f>
        <v>0</v>
      </c>
      <c r="J25" s="211">
        <f>SUM('1.  LRAMVA Summary'!E$54:E$55)*(MONTH($E25)-1)/12*$H25</f>
        <v>0</v>
      </c>
      <c r="K25" s="211">
        <f>SUM('1.  LRAMVA Summary'!F$54:F$55)*(MONTH($E25)-1)/12*$H25</f>
        <v>0</v>
      </c>
      <c r="L25" s="211">
        <f>SUM('1.  LRAMVA Summary'!G$54:G$55)*(MONTH($E25)-1)/12*$H25</f>
        <v>0</v>
      </c>
      <c r="M25" s="211">
        <f>SUM('1.  LRAMVA Summary'!H$54:H$55)*(MONTH($E25)-1)/12*$H25</f>
        <v>0</v>
      </c>
      <c r="N25" s="211">
        <f>SUM('1.  LRAMVA Summary'!I$54:I$55)*(MONTH($E25)-1)/12*$H25</f>
        <v>0</v>
      </c>
      <c r="O25" s="211">
        <f>SUM('1.  LRAMVA Summary'!J$54:J$55)*(MONTH($E25)-1)/12*$H25</f>
        <v>0</v>
      </c>
      <c r="P25" s="211">
        <f>SUM('1.  LRAMVA Summary'!K$54:K$55)*(MONTH($E25)-1)/12*$H25</f>
        <v>0</v>
      </c>
      <c r="Q25" s="211">
        <f>SUM('1.  LRAMVA Summary'!L$54:L$55)*(MONTH($E25)-1)/12*$H25</f>
        <v>0</v>
      </c>
      <c r="R25" s="211">
        <f>SUM('1.  LRAMVA Summary'!M$54:M$55)*(MONTH($E25)-1)/12*$H25</f>
        <v>0</v>
      </c>
      <c r="S25" s="211">
        <f>SUM('1.  LRAMVA Summary'!N$54:N$55)*(MONTH($E25)-1)/12*$H25</f>
        <v>0</v>
      </c>
      <c r="T25" s="211">
        <f>SUM('1.  LRAMVA Summary'!O$54:O$55)*(MONTH($E25)-1)/12*$H25</f>
        <v>0</v>
      </c>
      <c r="U25" s="211">
        <f>SUM('1.  LRAMVA Summary'!P$54:P$55)*(MONTH($E25)-1)/12*$H25</f>
        <v>0</v>
      </c>
      <c r="V25" s="211">
        <f>SUM('1.  LRAMVA Summary'!Q$54:Q$55)*(MONTH($E25)-1)/12*$H25</f>
        <v>0</v>
      </c>
      <c r="W25" s="212">
        <f t="shared" si="0"/>
        <v>0</v>
      </c>
    </row>
    <row r="26" spans="2:23" s="9" customFormat="1">
      <c r="B26" s="213" t="s">
        <v>55</v>
      </c>
      <c r="C26" s="213">
        <v>1.47E-2</v>
      </c>
      <c r="D26" s="206"/>
      <c r="E26" s="214">
        <v>40878</v>
      </c>
      <c r="F26" s="208">
        <v>2011</v>
      </c>
      <c r="G26" s="215" t="s">
        <v>69</v>
      </c>
      <c r="H26" s="210">
        <f>C$18/12</f>
        <v>1.225E-3</v>
      </c>
      <c r="I26" s="211">
        <f>SUM('1.  LRAMVA Summary'!D$54:D$55)*(MONTH($E26)-1)/12*$H26</f>
        <v>0</v>
      </c>
      <c r="J26" s="211">
        <f>SUM('1.  LRAMVA Summary'!E$54:E$55)*(MONTH($E26)-1)/12*$H26</f>
        <v>0</v>
      </c>
      <c r="K26" s="211">
        <f>SUM('1.  LRAMVA Summary'!F$54:F$55)*(MONTH($E26)-1)/12*$H26</f>
        <v>0</v>
      </c>
      <c r="L26" s="211">
        <f>SUM('1.  LRAMVA Summary'!G$54:G$55)*(MONTH($E26)-1)/12*$H26</f>
        <v>0</v>
      </c>
      <c r="M26" s="211">
        <f>SUM('1.  LRAMVA Summary'!H$54:H$55)*(MONTH($E26)-1)/12*$H26</f>
        <v>0</v>
      </c>
      <c r="N26" s="211">
        <f>SUM('1.  LRAMVA Summary'!I$54:I$55)*(MONTH($E26)-1)/12*$H26</f>
        <v>0</v>
      </c>
      <c r="O26" s="211">
        <f>SUM('1.  LRAMVA Summary'!J$54:J$55)*(MONTH($E26)-1)/12*$H26</f>
        <v>0</v>
      </c>
      <c r="P26" s="211">
        <f>SUM('1.  LRAMVA Summary'!K$54:K$55)*(MONTH($E26)-1)/12*$H26</f>
        <v>0</v>
      </c>
      <c r="Q26" s="211">
        <f>SUM('1.  LRAMVA Summary'!L$54:L$55)*(MONTH($E26)-1)/12*$H26</f>
        <v>0</v>
      </c>
      <c r="R26" s="211">
        <f>SUM('1.  LRAMVA Summary'!M$54:M$55)*(MONTH($E26)-1)/12*$H26</f>
        <v>0</v>
      </c>
      <c r="S26" s="211">
        <f>SUM('1.  LRAMVA Summary'!N$54:N$55)*(MONTH($E26)-1)/12*$H26</f>
        <v>0</v>
      </c>
      <c r="T26" s="211">
        <f>SUM('1.  LRAMVA Summary'!O$54:O$55)*(MONTH($E26)-1)/12*$H26</f>
        <v>0</v>
      </c>
      <c r="U26" s="211">
        <f>SUM('1.  LRAMVA Summary'!P$54:P$55)*(MONTH($E26)-1)/12*$H26</f>
        <v>0</v>
      </c>
      <c r="V26" s="211">
        <f>SUM('1.  LRAMVA Summary'!Q$54:Q$55)*(MONTH($E26)-1)/12*$H26</f>
        <v>0</v>
      </c>
      <c r="W26" s="212">
        <f>SUM(I26:V26)</f>
        <v>0</v>
      </c>
    </row>
    <row r="27" spans="2:23" s="9" customFormat="1" ht="15" thickBot="1">
      <c r="B27" s="213" t="s">
        <v>56</v>
      </c>
      <c r="C27" s="213">
        <v>1.47E-2</v>
      </c>
      <c r="D27" s="206"/>
      <c r="E27" s="216" t="s">
        <v>460</v>
      </c>
      <c r="F27" s="216"/>
      <c r="G27" s="217"/>
      <c r="H27" s="218"/>
      <c r="I27" s="219">
        <f>SUM(I15:I26)</f>
        <v>0</v>
      </c>
      <c r="J27" s="219">
        <f t="shared" ref="J27:O27" si="1">SUM(J15:J26)</f>
        <v>0</v>
      </c>
      <c r="K27" s="219">
        <f t="shared" si="1"/>
        <v>0</v>
      </c>
      <c r="L27" s="219">
        <f t="shared" si="1"/>
        <v>0</v>
      </c>
      <c r="M27" s="219">
        <f t="shared" si="1"/>
        <v>0</v>
      </c>
      <c r="N27" s="219">
        <f t="shared" si="1"/>
        <v>0</v>
      </c>
      <c r="O27" s="219">
        <f t="shared" si="1"/>
        <v>0</v>
      </c>
      <c r="P27" s="219">
        <f t="shared" ref="P27:V27" si="2">SUM(P15:P26)</f>
        <v>0</v>
      </c>
      <c r="Q27" s="219">
        <f t="shared" si="2"/>
        <v>0</v>
      </c>
      <c r="R27" s="219">
        <f t="shared" si="2"/>
        <v>0</v>
      </c>
      <c r="S27" s="219">
        <f t="shared" si="2"/>
        <v>0</v>
      </c>
      <c r="T27" s="219">
        <f t="shared" si="2"/>
        <v>0</v>
      </c>
      <c r="U27" s="219">
        <f t="shared" si="2"/>
        <v>0</v>
      </c>
      <c r="V27" s="219">
        <f t="shared" si="2"/>
        <v>0</v>
      </c>
      <c r="W27" s="219">
        <f>SUM(W15:W26)</f>
        <v>0</v>
      </c>
    </row>
    <row r="28" spans="2:23" s="9" customFormat="1" ht="15" thickTop="1">
      <c r="B28" s="213" t="s">
        <v>57</v>
      </c>
      <c r="C28" s="213">
        <v>1.47E-2</v>
      </c>
      <c r="D28" s="206"/>
      <c r="E28" s="220" t="s">
        <v>67</v>
      </c>
      <c r="F28" s="220"/>
      <c r="G28" s="221"/>
      <c r="H28" s="222"/>
      <c r="I28" s="223"/>
      <c r="J28" s="223"/>
      <c r="K28" s="223"/>
      <c r="L28" s="223"/>
      <c r="M28" s="223"/>
      <c r="N28" s="223"/>
      <c r="O28" s="223"/>
      <c r="P28" s="223"/>
      <c r="Q28" s="223"/>
      <c r="R28" s="223"/>
      <c r="S28" s="223"/>
      <c r="T28" s="223"/>
      <c r="U28" s="223"/>
      <c r="V28" s="223"/>
      <c r="W28" s="224"/>
    </row>
    <row r="29" spans="2:23" s="9" customFormat="1">
      <c r="B29" s="213" t="s">
        <v>58</v>
      </c>
      <c r="C29" s="213">
        <v>1.47E-2</v>
      </c>
      <c r="D29" s="206"/>
      <c r="E29" s="225" t="s">
        <v>424</v>
      </c>
      <c r="F29" s="225"/>
      <c r="G29" s="226"/>
      <c r="H29" s="227"/>
      <c r="I29" s="228">
        <f>I27+I28</f>
        <v>0</v>
      </c>
      <c r="J29" s="228">
        <f t="shared" ref="J29:M29" si="3">J27+J28</f>
        <v>0</v>
      </c>
      <c r="K29" s="228">
        <f t="shared" si="3"/>
        <v>0</v>
      </c>
      <c r="L29" s="228">
        <f t="shared" si="3"/>
        <v>0</v>
      </c>
      <c r="M29" s="228">
        <f t="shared" si="3"/>
        <v>0</v>
      </c>
      <c r="N29" s="228">
        <f>N27+N28</f>
        <v>0</v>
      </c>
      <c r="O29" s="228">
        <f>O27+O28</f>
        <v>0</v>
      </c>
      <c r="P29" s="228">
        <f t="shared" ref="P29:V29" si="4">P27+P28</f>
        <v>0</v>
      </c>
      <c r="Q29" s="228">
        <f t="shared" si="4"/>
        <v>0</v>
      </c>
      <c r="R29" s="228">
        <f t="shared" si="4"/>
        <v>0</v>
      </c>
      <c r="S29" s="228">
        <f t="shared" si="4"/>
        <v>0</v>
      </c>
      <c r="T29" s="228">
        <f t="shared" si="4"/>
        <v>0</v>
      </c>
      <c r="U29" s="228">
        <f t="shared" si="4"/>
        <v>0</v>
      </c>
      <c r="V29" s="228">
        <f t="shared" si="4"/>
        <v>0</v>
      </c>
      <c r="W29" s="228">
        <f>W27+W28</f>
        <v>0</v>
      </c>
    </row>
    <row r="30" spans="2:23" s="9" customFormat="1">
      <c r="B30" s="213" t="s">
        <v>59</v>
      </c>
      <c r="C30" s="213">
        <v>1.47E-2</v>
      </c>
      <c r="D30" s="206"/>
      <c r="E30" s="214">
        <v>40909</v>
      </c>
      <c r="F30" s="214" t="s">
        <v>178</v>
      </c>
      <c r="G30" s="215" t="s">
        <v>65</v>
      </c>
      <c r="H30" s="229">
        <f>C$19/12</f>
        <v>1.225E-3</v>
      </c>
      <c r="I30" s="230">
        <f>(SUM('1.  LRAMVA Summary'!D$54:D$56)+SUM('1.  LRAMVA Summary'!D$57:D$58)*(MONTH($E30)-1)/12)*$H30</f>
        <v>0</v>
      </c>
      <c r="J30" s="230">
        <f>(SUM('1.  LRAMVA Summary'!E$54:E$56)+SUM('1.  LRAMVA Summary'!E$57:E$58)*(MONTH($E30)-1)/12)*$H30</f>
        <v>0</v>
      </c>
      <c r="K30" s="230">
        <f>(SUM('1.  LRAMVA Summary'!F$54:F$56)+SUM('1.  LRAMVA Summary'!F$57:F$58)*(MONTH($E30)-1)/12)*$H30</f>
        <v>0</v>
      </c>
      <c r="L30" s="230">
        <f>(SUM('1.  LRAMVA Summary'!G$54:G$56)+SUM('1.  LRAMVA Summary'!G$57:G$58)*(MONTH($E30)-1)/12)*$H30</f>
        <v>0</v>
      </c>
      <c r="M30" s="230">
        <f>(SUM('1.  LRAMVA Summary'!H$54:H$56)+SUM('1.  LRAMVA Summary'!H$57:H$58)*(MONTH($E30)-1)/12)*$H30</f>
        <v>0</v>
      </c>
      <c r="N30" s="230">
        <f>(SUM('1.  LRAMVA Summary'!I$54:I$56)+SUM('1.  LRAMVA Summary'!I$57:I$58)*(MONTH($E30)-1)/12)*$H30</f>
        <v>0</v>
      </c>
      <c r="O30" s="230">
        <f>(SUM('1.  LRAMVA Summary'!J$54:J$56)+SUM('1.  LRAMVA Summary'!J$57:J$58)*(MONTH($E30)-1)/12)*$H30</f>
        <v>0</v>
      </c>
      <c r="P30" s="230">
        <f>(SUM('1.  LRAMVA Summary'!K$54:K$56)+SUM('1.  LRAMVA Summary'!K$57:K$58)*(MONTH($E30)-1)/12)*$H30</f>
        <v>0</v>
      </c>
      <c r="Q30" s="230">
        <f>(SUM('1.  LRAMVA Summary'!L$54:L$56)+SUM('1.  LRAMVA Summary'!L$57:L$58)*(MONTH($E30)-1)/12)*$H30</f>
        <v>0</v>
      </c>
      <c r="R30" s="230">
        <f>(SUM('1.  LRAMVA Summary'!M$54:M$56)+SUM('1.  LRAMVA Summary'!M$57:M$58)*(MONTH($E30)-1)/12)*$H30</f>
        <v>0</v>
      </c>
      <c r="S30" s="230">
        <f>(SUM('1.  LRAMVA Summary'!N$54:N$56)+SUM('1.  LRAMVA Summary'!N$57:N$58)*(MONTH($E30)-1)/12)*$H30</f>
        <v>0</v>
      </c>
      <c r="T30" s="230">
        <f>(SUM('1.  LRAMVA Summary'!O$54:O$56)+SUM('1.  LRAMVA Summary'!O$57:O$58)*(MONTH($E30)-1)/12)*$H30</f>
        <v>0</v>
      </c>
      <c r="U30" s="230">
        <f>(SUM('1.  LRAMVA Summary'!P$54:P$56)+SUM('1.  LRAMVA Summary'!P$57:P$58)*(MONTH($E30)-1)/12)*$H30</f>
        <v>0</v>
      </c>
      <c r="V30" s="230">
        <f>(SUM('1.  LRAMVA Summary'!Q$54:Q$56)+SUM('1.  LRAMVA Summary'!Q$57:Q$58)*(MONTH($E30)-1)/12)*$H30</f>
        <v>0</v>
      </c>
      <c r="W30" s="231">
        <f>SUM(I30:V30)</f>
        <v>0</v>
      </c>
    </row>
    <row r="31" spans="2:23" s="9" customFormat="1">
      <c r="B31" s="213" t="s">
        <v>60</v>
      </c>
      <c r="C31" s="213">
        <v>1.47E-2</v>
      </c>
      <c r="D31" s="206"/>
      <c r="E31" s="214">
        <v>40940</v>
      </c>
      <c r="F31" s="214" t="s">
        <v>178</v>
      </c>
      <c r="G31" s="215" t="s">
        <v>65</v>
      </c>
      <c r="H31" s="229">
        <f>C$19/12</f>
        <v>1.225E-3</v>
      </c>
      <c r="I31" s="230">
        <f>(SUM('1.  LRAMVA Summary'!D$54:D$56)+SUM('1.  LRAMVA Summary'!D$57:D$58)*(MONTH($E31)-1)/12)*$H31</f>
        <v>0</v>
      </c>
      <c r="J31" s="230">
        <f>(SUM('1.  LRAMVA Summary'!E$54:E$56)+SUM('1.  LRAMVA Summary'!E$57:E$58)*(MONTH($E31)-1)/12)*$H31</f>
        <v>0</v>
      </c>
      <c r="K31" s="230">
        <f>(SUM('1.  LRAMVA Summary'!F$54:F$56)+SUM('1.  LRAMVA Summary'!F$57:F$58)*(MONTH($E31)-1)/12)*$H31</f>
        <v>0</v>
      </c>
      <c r="L31" s="230">
        <f>(SUM('1.  LRAMVA Summary'!G$54:G$56)+SUM('1.  LRAMVA Summary'!G$57:G$58)*(MONTH($E31)-1)/12)*$H31</f>
        <v>0</v>
      </c>
      <c r="M31" s="230">
        <f>(SUM('1.  LRAMVA Summary'!H$54:H$56)+SUM('1.  LRAMVA Summary'!H$57:H$58)*(MONTH($E31)-1)/12)*$H31</f>
        <v>0</v>
      </c>
      <c r="N31" s="230">
        <f>(SUM('1.  LRAMVA Summary'!I$54:I$56)+SUM('1.  LRAMVA Summary'!I$57:I$58)*(MONTH($E31)-1)/12)*$H31</f>
        <v>0</v>
      </c>
      <c r="O31" s="230">
        <f>(SUM('1.  LRAMVA Summary'!J$54:J$56)+SUM('1.  LRAMVA Summary'!J$57:J$58)*(MONTH($E31)-1)/12)*$H31</f>
        <v>0</v>
      </c>
      <c r="P31" s="230">
        <f>(SUM('1.  LRAMVA Summary'!K$54:K$56)+SUM('1.  LRAMVA Summary'!K$57:K$58)*(MONTH($E31)-1)/12)*$H31</f>
        <v>0</v>
      </c>
      <c r="Q31" s="230">
        <f>(SUM('1.  LRAMVA Summary'!L$54:L$56)+SUM('1.  LRAMVA Summary'!L$57:L$58)*(MONTH($E31)-1)/12)*$H31</f>
        <v>0</v>
      </c>
      <c r="R31" s="230">
        <f>(SUM('1.  LRAMVA Summary'!M$54:M$56)+SUM('1.  LRAMVA Summary'!M$57:M$58)*(MONTH($E31)-1)/12)*$H31</f>
        <v>0</v>
      </c>
      <c r="S31" s="230">
        <f>(SUM('1.  LRAMVA Summary'!N$54:N$56)+SUM('1.  LRAMVA Summary'!N$57:N$58)*(MONTH($E31)-1)/12)*$H31</f>
        <v>0</v>
      </c>
      <c r="T31" s="230">
        <f>(SUM('1.  LRAMVA Summary'!O$54:O$56)+SUM('1.  LRAMVA Summary'!O$57:O$58)*(MONTH($E31)-1)/12)*$H31</f>
        <v>0</v>
      </c>
      <c r="U31" s="230">
        <f>(SUM('1.  LRAMVA Summary'!P$54:P$56)+SUM('1.  LRAMVA Summary'!P$57:P$58)*(MONTH($E31)-1)/12)*$H31</f>
        <v>0</v>
      </c>
      <c r="V31" s="230">
        <f>(SUM('1.  LRAMVA Summary'!Q$54:Q$56)+SUM('1.  LRAMVA Summary'!Q$57:Q$58)*(MONTH($E31)-1)/12)*$H31</f>
        <v>0</v>
      </c>
      <c r="W31" s="231">
        <f t="shared" ref="W31:W40" si="5">SUM(I31:V31)</f>
        <v>0</v>
      </c>
    </row>
    <row r="32" spans="2:23" s="9" customFormat="1">
      <c r="B32" s="213" t="s">
        <v>61</v>
      </c>
      <c r="C32" s="213">
        <v>1.0999999999999999E-2</v>
      </c>
      <c r="D32" s="206"/>
      <c r="E32" s="214">
        <v>40969</v>
      </c>
      <c r="F32" s="214" t="s">
        <v>178</v>
      </c>
      <c r="G32" s="215" t="s">
        <v>65</v>
      </c>
      <c r="H32" s="229">
        <f>C$19/12</f>
        <v>1.225E-3</v>
      </c>
      <c r="I32" s="230">
        <f>(SUM('1.  LRAMVA Summary'!D$54:D$56)+SUM('1.  LRAMVA Summary'!D$57:D$58)*(MONTH($E32)-1)/12)*$H32</f>
        <v>0</v>
      </c>
      <c r="J32" s="230">
        <f>(SUM('1.  LRAMVA Summary'!E$54:E$56)+SUM('1.  LRAMVA Summary'!E$57:E$58)*(MONTH($E32)-1)/12)*$H32</f>
        <v>0</v>
      </c>
      <c r="K32" s="230">
        <f>(SUM('1.  LRAMVA Summary'!F$54:F$56)+SUM('1.  LRAMVA Summary'!F$57:F$58)*(MONTH($E32)-1)/12)*$H32</f>
        <v>0</v>
      </c>
      <c r="L32" s="230">
        <f>(SUM('1.  LRAMVA Summary'!G$54:G$56)+SUM('1.  LRAMVA Summary'!G$57:G$58)*(MONTH($E32)-1)/12)*$H32</f>
        <v>0</v>
      </c>
      <c r="M32" s="230">
        <f>(SUM('1.  LRAMVA Summary'!H$54:H$56)+SUM('1.  LRAMVA Summary'!H$57:H$58)*(MONTH($E32)-1)/12)*$H32</f>
        <v>0</v>
      </c>
      <c r="N32" s="230">
        <f>(SUM('1.  LRAMVA Summary'!I$54:I$56)+SUM('1.  LRAMVA Summary'!I$57:I$58)*(MONTH($E32)-1)/12)*$H32</f>
        <v>0</v>
      </c>
      <c r="O32" s="230">
        <f>(SUM('1.  LRAMVA Summary'!J$54:J$56)+SUM('1.  LRAMVA Summary'!J$57:J$58)*(MONTH($E32)-1)/12)*$H32</f>
        <v>0</v>
      </c>
      <c r="P32" s="230">
        <f>(SUM('1.  LRAMVA Summary'!K$54:K$56)+SUM('1.  LRAMVA Summary'!K$57:K$58)*(MONTH($E32)-1)/12)*$H32</f>
        <v>0</v>
      </c>
      <c r="Q32" s="230">
        <f>(SUM('1.  LRAMVA Summary'!L$54:L$56)+SUM('1.  LRAMVA Summary'!L$57:L$58)*(MONTH($E32)-1)/12)*$H32</f>
        <v>0</v>
      </c>
      <c r="R32" s="230">
        <f>(SUM('1.  LRAMVA Summary'!M$54:M$56)+SUM('1.  LRAMVA Summary'!M$57:M$58)*(MONTH($E32)-1)/12)*$H32</f>
        <v>0</v>
      </c>
      <c r="S32" s="230">
        <f>(SUM('1.  LRAMVA Summary'!N$54:N$56)+SUM('1.  LRAMVA Summary'!N$57:N$58)*(MONTH($E32)-1)/12)*$H32</f>
        <v>0</v>
      </c>
      <c r="T32" s="230">
        <f>(SUM('1.  LRAMVA Summary'!O$54:O$56)+SUM('1.  LRAMVA Summary'!O$57:O$58)*(MONTH($E32)-1)/12)*$H32</f>
        <v>0</v>
      </c>
      <c r="U32" s="230">
        <f>(SUM('1.  LRAMVA Summary'!P$54:P$56)+SUM('1.  LRAMVA Summary'!P$57:P$58)*(MONTH($E32)-1)/12)*$H32</f>
        <v>0</v>
      </c>
      <c r="V32" s="230">
        <f>(SUM('1.  LRAMVA Summary'!Q$54:Q$56)+SUM('1.  LRAMVA Summary'!Q$57:Q$58)*(MONTH($E32)-1)/12)*$H32</f>
        <v>0</v>
      </c>
      <c r="W32" s="231">
        <f t="shared" si="5"/>
        <v>0</v>
      </c>
    </row>
    <row r="33" spans="2:23" s="9" customFormat="1">
      <c r="B33" s="213" t="s">
        <v>176</v>
      </c>
      <c r="C33" s="213">
        <v>1.0999999999999999E-2</v>
      </c>
      <c r="D33" s="206"/>
      <c r="E33" s="214">
        <v>41000</v>
      </c>
      <c r="F33" s="214" t="s">
        <v>178</v>
      </c>
      <c r="G33" s="215" t="s">
        <v>66</v>
      </c>
      <c r="H33" s="232">
        <f>C$20/12</f>
        <v>1.225E-3</v>
      </c>
      <c r="I33" s="230">
        <f>(SUM('1.  LRAMVA Summary'!D$54:D$56)+SUM('1.  LRAMVA Summary'!D$57:D$58)*(MONTH($E33)-1)/12)*$H33</f>
        <v>0</v>
      </c>
      <c r="J33" s="230">
        <f>(SUM('1.  LRAMVA Summary'!E$54:E$56)+SUM('1.  LRAMVA Summary'!E$57:E$58)*(MONTH($E33)-1)/12)*$H33</f>
        <v>0</v>
      </c>
      <c r="K33" s="230">
        <f>(SUM('1.  LRAMVA Summary'!F$54:F$56)+SUM('1.  LRAMVA Summary'!F$57:F$58)*(MONTH($E33)-1)/12)*$H33</f>
        <v>0</v>
      </c>
      <c r="L33" s="230">
        <f>(SUM('1.  LRAMVA Summary'!G$54:G$56)+SUM('1.  LRAMVA Summary'!G$57:G$58)*(MONTH($E33)-1)/12)*$H33</f>
        <v>0</v>
      </c>
      <c r="M33" s="230">
        <f>(SUM('1.  LRAMVA Summary'!H$54:H$56)+SUM('1.  LRAMVA Summary'!H$57:H$58)*(MONTH($E33)-1)/12)*$H33</f>
        <v>0</v>
      </c>
      <c r="N33" s="230">
        <f>(SUM('1.  LRAMVA Summary'!I$54:I$56)+SUM('1.  LRAMVA Summary'!I$57:I$58)*(MONTH($E33)-1)/12)*$H33</f>
        <v>0</v>
      </c>
      <c r="O33" s="230">
        <f>(SUM('1.  LRAMVA Summary'!J$54:J$56)+SUM('1.  LRAMVA Summary'!J$57:J$58)*(MONTH($E33)-1)/12)*$H33</f>
        <v>0</v>
      </c>
      <c r="P33" s="230">
        <f>(SUM('1.  LRAMVA Summary'!K$54:K$56)+SUM('1.  LRAMVA Summary'!K$57:K$58)*(MONTH($E33)-1)/12)*$H33</f>
        <v>0</v>
      </c>
      <c r="Q33" s="230">
        <f>(SUM('1.  LRAMVA Summary'!L$54:L$56)+SUM('1.  LRAMVA Summary'!L$57:L$58)*(MONTH($E33)-1)/12)*$H33</f>
        <v>0</v>
      </c>
      <c r="R33" s="230">
        <f>(SUM('1.  LRAMVA Summary'!M$54:M$56)+SUM('1.  LRAMVA Summary'!M$57:M$58)*(MONTH($E33)-1)/12)*$H33</f>
        <v>0</v>
      </c>
      <c r="S33" s="230">
        <f>(SUM('1.  LRAMVA Summary'!N$54:N$56)+SUM('1.  LRAMVA Summary'!N$57:N$58)*(MONTH($E33)-1)/12)*$H33</f>
        <v>0</v>
      </c>
      <c r="T33" s="230">
        <f>(SUM('1.  LRAMVA Summary'!O$54:O$56)+SUM('1.  LRAMVA Summary'!O$57:O$58)*(MONTH($E33)-1)/12)*$H33</f>
        <v>0</v>
      </c>
      <c r="U33" s="230">
        <f>(SUM('1.  LRAMVA Summary'!P$54:P$56)+SUM('1.  LRAMVA Summary'!P$57:P$58)*(MONTH($E33)-1)/12)*$H33</f>
        <v>0</v>
      </c>
      <c r="V33" s="230">
        <f>(SUM('1.  LRAMVA Summary'!Q$54:Q$56)+SUM('1.  LRAMVA Summary'!Q$57:Q$58)*(MONTH($E33)-1)/12)*$H33</f>
        <v>0</v>
      </c>
      <c r="W33" s="231">
        <f t="shared" si="5"/>
        <v>0</v>
      </c>
    </row>
    <row r="34" spans="2:23" s="9" customFormat="1">
      <c r="B34" s="213" t="s">
        <v>177</v>
      </c>
      <c r="C34" s="213">
        <v>1.0999999999999999E-2</v>
      </c>
      <c r="D34" s="206"/>
      <c r="E34" s="214">
        <v>41030</v>
      </c>
      <c r="F34" s="214" t="s">
        <v>178</v>
      </c>
      <c r="G34" s="215" t="s">
        <v>66</v>
      </c>
      <c r="H34" s="229">
        <f>C$20/12</f>
        <v>1.225E-3</v>
      </c>
      <c r="I34" s="230">
        <f>(SUM('1.  LRAMVA Summary'!D$54:D$56)+SUM('1.  LRAMVA Summary'!D$57:D$58)*(MONTH($E34)-1)/12)*$H34</f>
        <v>0</v>
      </c>
      <c r="J34" s="230">
        <f>(SUM('1.  LRAMVA Summary'!E$54:E$56)+SUM('1.  LRAMVA Summary'!E$57:E$58)*(MONTH($E34)-1)/12)*$H34</f>
        <v>0</v>
      </c>
      <c r="K34" s="230">
        <f>(SUM('1.  LRAMVA Summary'!F$54:F$56)+SUM('1.  LRAMVA Summary'!F$57:F$58)*(MONTH($E34)-1)/12)*$H34</f>
        <v>0</v>
      </c>
      <c r="L34" s="230">
        <f>(SUM('1.  LRAMVA Summary'!G$54:G$56)+SUM('1.  LRAMVA Summary'!G$57:G$58)*(MONTH($E34)-1)/12)*$H34</f>
        <v>0</v>
      </c>
      <c r="M34" s="230">
        <f>(SUM('1.  LRAMVA Summary'!H$54:H$56)+SUM('1.  LRAMVA Summary'!H$57:H$58)*(MONTH($E34)-1)/12)*$H34</f>
        <v>0</v>
      </c>
      <c r="N34" s="230">
        <f>(SUM('1.  LRAMVA Summary'!I$54:I$56)+SUM('1.  LRAMVA Summary'!I$57:I$58)*(MONTH($E34)-1)/12)*$H34</f>
        <v>0</v>
      </c>
      <c r="O34" s="230">
        <f>(SUM('1.  LRAMVA Summary'!J$54:J$56)+SUM('1.  LRAMVA Summary'!J$57:J$58)*(MONTH($E34)-1)/12)*$H34</f>
        <v>0</v>
      </c>
      <c r="P34" s="230">
        <f>(SUM('1.  LRAMVA Summary'!K$54:K$56)+SUM('1.  LRAMVA Summary'!K$57:K$58)*(MONTH($E34)-1)/12)*$H34</f>
        <v>0</v>
      </c>
      <c r="Q34" s="230">
        <f>(SUM('1.  LRAMVA Summary'!L$54:L$56)+SUM('1.  LRAMVA Summary'!L$57:L$58)*(MONTH($E34)-1)/12)*$H34</f>
        <v>0</v>
      </c>
      <c r="R34" s="230">
        <f>(SUM('1.  LRAMVA Summary'!M$54:M$56)+SUM('1.  LRAMVA Summary'!M$57:M$58)*(MONTH($E34)-1)/12)*$H34</f>
        <v>0</v>
      </c>
      <c r="S34" s="230">
        <f>(SUM('1.  LRAMVA Summary'!N$54:N$56)+SUM('1.  LRAMVA Summary'!N$57:N$58)*(MONTH($E34)-1)/12)*$H34</f>
        <v>0</v>
      </c>
      <c r="T34" s="230">
        <f>(SUM('1.  LRAMVA Summary'!O$54:O$56)+SUM('1.  LRAMVA Summary'!O$57:O$58)*(MONTH($E34)-1)/12)*$H34</f>
        <v>0</v>
      </c>
      <c r="U34" s="230">
        <f>(SUM('1.  LRAMVA Summary'!P$54:P$56)+SUM('1.  LRAMVA Summary'!P$57:P$58)*(MONTH($E34)-1)/12)*$H34</f>
        <v>0</v>
      </c>
      <c r="V34" s="230">
        <f>(SUM('1.  LRAMVA Summary'!Q$54:Q$56)+SUM('1.  LRAMVA Summary'!Q$57:Q$58)*(MONTH($E34)-1)/12)*$H34</f>
        <v>0</v>
      </c>
      <c r="W34" s="231">
        <f t="shared" si="5"/>
        <v>0</v>
      </c>
    </row>
    <row r="35" spans="2:23" s="9" customFormat="1">
      <c r="B35" s="213" t="s">
        <v>73</v>
      </c>
      <c r="C35" s="213">
        <v>1.0999999999999999E-2</v>
      </c>
      <c r="D35" s="206"/>
      <c r="E35" s="214">
        <v>41061</v>
      </c>
      <c r="F35" s="214" t="s">
        <v>178</v>
      </c>
      <c r="G35" s="215" t="s">
        <v>66</v>
      </c>
      <c r="H35" s="229">
        <f>C$20/12</f>
        <v>1.225E-3</v>
      </c>
      <c r="I35" s="230">
        <f>(SUM('1.  LRAMVA Summary'!D$54:D$56)+SUM('1.  LRAMVA Summary'!D$57:D$58)*(MONTH($E35)-1)/12)*$H35</f>
        <v>0</v>
      </c>
      <c r="J35" s="230">
        <f>(SUM('1.  LRAMVA Summary'!E$54:E$56)+SUM('1.  LRAMVA Summary'!E$57:E$58)*(MONTH($E35)-1)/12)*$H35</f>
        <v>0</v>
      </c>
      <c r="K35" s="230">
        <f>(SUM('1.  LRAMVA Summary'!F$54:F$56)+SUM('1.  LRAMVA Summary'!F$57:F$58)*(MONTH($E35)-1)/12)*$H35</f>
        <v>0</v>
      </c>
      <c r="L35" s="230">
        <f>(SUM('1.  LRAMVA Summary'!G$54:G$56)+SUM('1.  LRAMVA Summary'!G$57:G$58)*(MONTH($E35)-1)/12)*$H35</f>
        <v>0</v>
      </c>
      <c r="M35" s="230">
        <f>(SUM('1.  LRAMVA Summary'!H$54:H$56)+SUM('1.  LRAMVA Summary'!H$57:H$58)*(MONTH($E35)-1)/12)*$H35</f>
        <v>0</v>
      </c>
      <c r="N35" s="230">
        <f>(SUM('1.  LRAMVA Summary'!I$54:I$56)+SUM('1.  LRAMVA Summary'!I$57:I$58)*(MONTH($E35)-1)/12)*$H35</f>
        <v>0</v>
      </c>
      <c r="O35" s="230">
        <f>(SUM('1.  LRAMVA Summary'!J$54:J$56)+SUM('1.  LRAMVA Summary'!J$57:J$58)*(MONTH($E35)-1)/12)*$H35</f>
        <v>0</v>
      </c>
      <c r="P35" s="230">
        <f>(SUM('1.  LRAMVA Summary'!K$54:K$56)+SUM('1.  LRAMVA Summary'!K$57:K$58)*(MONTH($E35)-1)/12)*$H35</f>
        <v>0</v>
      </c>
      <c r="Q35" s="230">
        <f>(SUM('1.  LRAMVA Summary'!L$54:L$56)+SUM('1.  LRAMVA Summary'!L$57:L$58)*(MONTH($E35)-1)/12)*$H35</f>
        <v>0</v>
      </c>
      <c r="R35" s="230">
        <f>(SUM('1.  LRAMVA Summary'!M$54:M$56)+SUM('1.  LRAMVA Summary'!M$57:M$58)*(MONTH($E35)-1)/12)*$H35</f>
        <v>0</v>
      </c>
      <c r="S35" s="230">
        <f>(SUM('1.  LRAMVA Summary'!N$54:N$56)+SUM('1.  LRAMVA Summary'!N$57:N$58)*(MONTH($E35)-1)/12)*$H35</f>
        <v>0</v>
      </c>
      <c r="T35" s="230">
        <f>(SUM('1.  LRAMVA Summary'!O$54:O$56)+SUM('1.  LRAMVA Summary'!O$57:O$58)*(MONTH($E35)-1)/12)*$H35</f>
        <v>0</v>
      </c>
      <c r="U35" s="230">
        <f>(SUM('1.  LRAMVA Summary'!P$54:P$56)+SUM('1.  LRAMVA Summary'!P$57:P$58)*(MONTH($E35)-1)/12)*$H35</f>
        <v>0</v>
      </c>
      <c r="V35" s="230">
        <f>(SUM('1.  LRAMVA Summary'!Q$54:Q$56)+SUM('1.  LRAMVA Summary'!Q$57:Q$58)*(MONTH($E35)-1)/12)*$H35</f>
        <v>0</v>
      </c>
      <c r="W35" s="231">
        <f t="shared" si="5"/>
        <v>0</v>
      </c>
    </row>
    <row r="36" spans="2:23" s="9" customFormat="1">
      <c r="B36" s="213" t="s">
        <v>74</v>
      </c>
      <c r="C36" s="213">
        <v>1.0999999999999999E-2</v>
      </c>
      <c r="D36" s="206"/>
      <c r="E36" s="214">
        <v>41091</v>
      </c>
      <c r="F36" s="214" t="s">
        <v>178</v>
      </c>
      <c r="G36" s="215" t="s">
        <v>68</v>
      </c>
      <c r="H36" s="232">
        <f>C$21/12</f>
        <v>1.225E-3</v>
      </c>
      <c r="I36" s="230">
        <f>(SUM('1.  LRAMVA Summary'!D$54:D$56)+SUM('1.  LRAMVA Summary'!D$57:D$58)*(MONTH($E36)-1)/12)*$H36</f>
        <v>0</v>
      </c>
      <c r="J36" s="230">
        <f>(SUM('1.  LRAMVA Summary'!E$54:E$56)+SUM('1.  LRAMVA Summary'!E$57:E$58)*(MONTH($E36)-1)/12)*$H36</f>
        <v>0</v>
      </c>
      <c r="K36" s="230">
        <f>(SUM('1.  LRAMVA Summary'!F$54:F$56)+SUM('1.  LRAMVA Summary'!F$57:F$58)*(MONTH($E36)-1)/12)*$H36</f>
        <v>0</v>
      </c>
      <c r="L36" s="230">
        <f>(SUM('1.  LRAMVA Summary'!G$54:G$56)+SUM('1.  LRAMVA Summary'!G$57:G$58)*(MONTH($E36)-1)/12)*$H36</f>
        <v>0</v>
      </c>
      <c r="M36" s="230">
        <f>(SUM('1.  LRAMVA Summary'!H$54:H$56)+SUM('1.  LRAMVA Summary'!H$57:H$58)*(MONTH($E36)-1)/12)*$H36</f>
        <v>0</v>
      </c>
      <c r="N36" s="230">
        <f>(SUM('1.  LRAMVA Summary'!I$54:I$56)+SUM('1.  LRAMVA Summary'!I$57:I$58)*(MONTH($E36)-1)/12)*$H36</f>
        <v>0</v>
      </c>
      <c r="O36" s="230">
        <f>(SUM('1.  LRAMVA Summary'!J$54:J$56)+SUM('1.  LRAMVA Summary'!J$57:J$58)*(MONTH($E36)-1)/12)*$H36</f>
        <v>0</v>
      </c>
      <c r="P36" s="230">
        <f>(SUM('1.  LRAMVA Summary'!K$54:K$56)+SUM('1.  LRAMVA Summary'!K$57:K$58)*(MONTH($E36)-1)/12)*$H36</f>
        <v>0</v>
      </c>
      <c r="Q36" s="230">
        <f>(SUM('1.  LRAMVA Summary'!L$54:L$56)+SUM('1.  LRAMVA Summary'!L$57:L$58)*(MONTH($E36)-1)/12)*$H36</f>
        <v>0</v>
      </c>
      <c r="R36" s="230">
        <f>(SUM('1.  LRAMVA Summary'!M$54:M$56)+SUM('1.  LRAMVA Summary'!M$57:M$58)*(MONTH($E36)-1)/12)*$H36</f>
        <v>0</v>
      </c>
      <c r="S36" s="230">
        <f>(SUM('1.  LRAMVA Summary'!N$54:N$56)+SUM('1.  LRAMVA Summary'!N$57:N$58)*(MONTH($E36)-1)/12)*$H36</f>
        <v>0</v>
      </c>
      <c r="T36" s="230">
        <f>(SUM('1.  LRAMVA Summary'!O$54:O$56)+SUM('1.  LRAMVA Summary'!O$57:O$58)*(MONTH($E36)-1)/12)*$H36</f>
        <v>0</v>
      </c>
      <c r="U36" s="230">
        <f>(SUM('1.  LRAMVA Summary'!P$54:P$56)+SUM('1.  LRAMVA Summary'!P$57:P$58)*(MONTH($E36)-1)/12)*$H36</f>
        <v>0</v>
      </c>
      <c r="V36" s="230">
        <f>(SUM('1.  LRAMVA Summary'!Q$54:Q$56)+SUM('1.  LRAMVA Summary'!Q$57:Q$58)*(MONTH($E36)-1)/12)*$H36</f>
        <v>0</v>
      </c>
      <c r="W36" s="231">
        <f t="shared" si="5"/>
        <v>0</v>
      </c>
    </row>
    <row r="37" spans="2:23" s="9" customFormat="1">
      <c r="B37" s="213" t="s">
        <v>75</v>
      </c>
      <c r="C37" s="213">
        <v>1.0999999999999999E-2</v>
      </c>
      <c r="D37" s="206"/>
      <c r="E37" s="214">
        <v>41122</v>
      </c>
      <c r="F37" s="214" t="s">
        <v>178</v>
      </c>
      <c r="G37" s="215" t="s">
        <v>68</v>
      </c>
      <c r="H37" s="229">
        <f>C$21/12</f>
        <v>1.225E-3</v>
      </c>
      <c r="I37" s="230">
        <f>(SUM('1.  LRAMVA Summary'!D$54:D$56)+SUM('1.  LRAMVA Summary'!D$57:D$58)*(MONTH($E37)-1)/12)*$H37</f>
        <v>0</v>
      </c>
      <c r="J37" s="230">
        <f>(SUM('1.  LRAMVA Summary'!E$54:E$56)+SUM('1.  LRAMVA Summary'!E$57:E$58)*(MONTH($E37)-1)/12)*$H37</f>
        <v>0</v>
      </c>
      <c r="K37" s="230">
        <f>(SUM('1.  LRAMVA Summary'!F$54:F$56)+SUM('1.  LRAMVA Summary'!F$57:F$58)*(MONTH($E37)-1)/12)*$H37</f>
        <v>0</v>
      </c>
      <c r="L37" s="230">
        <f>(SUM('1.  LRAMVA Summary'!G$54:G$56)+SUM('1.  LRAMVA Summary'!G$57:G$58)*(MONTH($E37)-1)/12)*$H37</f>
        <v>0</v>
      </c>
      <c r="M37" s="230">
        <f>(SUM('1.  LRAMVA Summary'!H$54:H$56)+SUM('1.  LRAMVA Summary'!H$57:H$58)*(MONTH($E37)-1)/12)*$H37</f>
        <v>0</v>
      </c>
      <c r="N37" s="230">
        <f>(SUM('1.  LRAMVA Summary'!I$54:I$56)+SUM('1.  LRAMVA Summary'!I$57:I$58)*(MONTH($E37)-1)/12)*$H37</f>
        <v>0</v>
      </c>
      <c r="O37" s="230">
        <f>(SUM('1.  LRAMVA Summary'!J$54:J$56)+SUM('1.  LRAMVA Summary'!J$57:J$58)*(MONTH($E37)-1)/12)*$H37</f>
        <v>0</v>
      </c>
      <c r="P37" s="230">
        <f>(SUM('1.  LRAMVA Summary'!K$54:K$56)+SUM('1.  LRAMVA Summary'!K$57:K$58)*(MONTH($E37)-1)/12)*$H37</f>
        <v>0</v>
      </c>
      <c r="Q37" s="230">
        <f>(SUM('1.  LRAMVA Summary'!L$54:L$56)+SUM('1.  LRAMVA Summary'!L$57:L$58)*(MONTH($E37)-1)/12)*$H37</f>
        <v>0</v>
      </c>
      <c r="R37" s="230">
        <f>(SUM('1.  LRAMVA Summary'!M$54:M$56)+SUM('1.  LRAMVA Summary'!M$57:M$58)*(MONTH($E37)-1)/12)*$H37</f>
        <v>0</v>
      </c>
      <c r="S37" s="230">
        <f>(SUM('1.  LRAMVA Summary'!N$54:N$56)+SUM('1.  LRAMVA Summary'!N$57:N$58)*(MONTH($E37)-1)/12)*$H37</f>
        <v>0</v>
      </c>
      <c r="T37" s="230">
        <f>(SUM('1.  LRAMVA Summary'!O$54:O$56)+SUM('1.  LRAMVA Summary'!O$57:O$58)*(MONTH($E37)-1)/12)*$H37</f>
        <v>0</v>
      </c>
      <c r="U37" s="230">
        <f>(SUM('1.  LRAMVA Summary'!P$54:P$56)+SUM('1.  LRAMVA Summary'!P$57:P$58)*(MONTH($E37)-1)/12)*$H37</f>
        <v>0</v>
      </c>
      <c r="V37" s="230">
        <f>(SUM('1.  LRAMVA Summary'!Q$54:Q$56)+SUM('1.  LRAMVA Summary'!Q$57:Q$58)*(MONTH($E37)-1)/12)*$H37</f>
        <v>0</v>
      </c>
      <c r="W37" s="231">
        <f t="shared" si="5"/>
        <v>0</v>
      </c>
    </row>
    <row r="38" spans="2:23" s="9" customFormat="1">
      <c r="B38" s="213" t="s">
        <v>76</v>
      </c>
      <c r="C38" s="213">
        <v>1.0999999999999999E-2</v>
      </c>
      <c r="D38" s="206"/>
      <c r="E38" s="214">
        <v>41153</v>
      </c>
      <c r="F38" s="214" t="s">
        <v>178</v>
      </c>
      <c r="G38" s="215" t="s">
        <v>68</v>
      </c>
      <c r="H38" s="229">
        <f>C$21/12</f>
        <v>1.225E-3</v>
      </c>
      <c r="I38" s="230">
        <f>(SUM('1.  LRAMVA Summary'!D$54:D$56)+SUM('1.  LRAMVA Summary'!D$57:D$58)*(MONTH($E38)-1)/12)*$H38</f>
        <v>0</v>
      </c>
      <c r="J38" s="230">
        <f>(SUM('1.  LRAMVA Summary'!E$54:E$56)+SUM('1.  LRAMVA Summary'!E$57:E$58)*(MONTH($E38)-1)/12)*$H38</f>
        <v>0</v>
      </c>
      <c r="K38" s="230">
        <f>(SUM('1.  LRAMVA Summary'!F$54:F$56)+SUM('1.  LRAMVA Summary'!F$57:F$58)*(MONTH($E38)-1)/12)*$H38</f>
        <v>0</v>
      </c>
      <c r="L38" s="230">
        <f>(SUM('1.  LRAMVA Summary'!G$54:G$56)+SUM('1.  LRAMVA Summary'!G$57:G$58)*(MONTH($E38)-1)/12)*$H38</f>
        <v>0</v>
      </c>
      <c r="M38" s="230">
        <f>(SUM('1.  LRAMVA Summary'!H$54:H$56)+SUM('1.  LRAMVA Summary'!H$57:H$58)*(MONTH($E38)-1)/12)*$H38</f>
        <v>0</v>
      </c>
      <c r="N38" s="230">
        <f>(SUM('1.  LRAMVA Summary'!I$54:I$56)+SUM('1.  LRAMVA Summary'!I$57:I$58)*(MONTH($E38)-1)/12)*$H38</f>
        <v>0</v>
      </c>
      <c r="O38" s="230">
        <f>(SUM('1.  LRAMVA Summary'!J$54:J$56)+SUM('1.  LRAMVA Summary'!J$57:J$58)*(MONTH($E38)-1)/12)*$H38</f>
        <v>0</v>
      </c>
      <c r="P38" s="230">
        <f>(SUM('1.  LRAMVA Summary'!K$54:K$56)+SUM('1.  LRAMVA Summary'!K$57:K$58)*(MONTH($E38)-1)/12)*$H38</f>
        <v>0</v>
      </c>
      <c r="Q38" s="230">
        <f>(SUM('1.  LRAMVA Summary'!L$54:L$56)+SUM('1.  LRAMVA Summary'!L$57:L$58)*(MONTH($E38)-1)/12)*$H38</f>
        <v>0</v>
      </c>
      <c r="R38" s="230">
        <f>(SUM('1.  LRAMVA Summary'!M$54:M$56)+SUM('1.  LRAMVA Summary'!M$57:M$58)*(MONTH($E38)-1)/12)*$H38</f>
        <v>0</v>
      </c>
      <c r="S38" s="230">
        <f>(SUM('1.  LRAMVA Summary'!N$54:N$56)+SUM('1.  LRAMVA Summary'!N$57:N$58)*(MONTH($E38)-1)/12)*$H38</f>
        <v>0</v>
      </c>
      <c r="T38" s="230">
        <f>(SUM('1.  LRAMVA Summary'!O$54:O$56)+SUM('1.  LRAMVA Summary'!O$57:O$58)*(MONTH($E38)-1)/12)*$H38</f>
        <v>0</v>
      </c>
      <c r="U38" s="230">
        <f>(SUM('1.  LRAMVA Summary'!P$54:P$56)+SUM('1.  LRAMVA Summary'!P$57:P$58)*(MONTH($E38)-1)/12)*$H38</f>
        <v>0</v>
      </c>
      <c r="V38" s="230">
        <f>(SUM('1.  LRAMVA Summary'!Q$54:Q$56)+SUM('1.  LRAMVA Summary'!Q$57:Q$58)*(MONTH($E38)-1)/12)*$H38</f>
        <v>0</v>
      </c>
      <c r="W38" s="231">
        <f t="shared" si="5"/>
        <v>0</v>
      </c>
    </row>
    <row r="39" spans="2:23" s="9" customFormat="1">
      <c r="B39" s="213" t="s">
        <v>77</v>
      </c>
      <c r="C39" s="213">
        <v>1.0999999999999999E-2</v>
      </c>
      <c r="D39" s="206"/>
      <c r="E39" s="214">
        <v>41183</v>
      </c>
      <c r="F39" s="214" t="s">
        <v>178</v>
      </c>
      <c r="G39" s="215" t="s">
        <v>69</v>
      </c>
      <c r="H39" s="232">
        <f>C$22/12</f>
        <v>1.225E-3</v>
      </c>
      <c r="I39" s="230">
        <f>(SUM('1.  LRAMVA Summary'!D$54:D$56)+SUM('1.  LRAMVA Summary'!D$57:D$58)*(MONTH($E39)-1)/12)*$H39</f>
        <v>0</v>
      </c>
      <c r="J39" s="230">
        <f>(SUM('1.  LRAMVA Summary'!E$54:E$56)+SUM('1.  LRAMVA Summary'!E$57:E$58)*(MONTH($E39)-1)/12)*$H39</f>
        <v>0</v>
      </c>
      <c r="K39" s="230">
        <f>(SUM('1.  LRAMVA Summary'!F$54:F$56)+SUM('1.  LRAMVA Summary'!F$57:F$58)*(MONTH($E39)-1)/12)*$H39</f>
        <v>0</v>
      </c>
      <c r="L39" s="230">
        <f>(SUM('1.  LRAMVA Summary'!G$54:G$56)+SUM('1.  LRAMVA Summary'!G$57:G$58)*(MONTH($E39)-1)/12)*$H39</f>
        <v>0</v>
      </c>
      <c r="M39" s="230">
        <f>(SUM('1.  LRAMVA Summary'!H$54:H$56)+SUM('1.  LRAMVA Summary'!H$57:H$58)*(MONTH($E39)-1)/12)*$H39</f>
        <v>0</v>
      </c>
      <c r="N39" s="230">
        <f>(SUM('1.  LRAMVA Summary'!I$54:I$56)+SUM('1.  LRAMVA Summary'!I$57:I$58)*(MONTH($E39)-1)/12)*$H39</f>
        <v>0</v>
      </c>
      <c r="O39" s="230">
        <f>(SUM('1.  LRAMVA Summary'!J$54:J$56)+SUM('1.  LRAMVA Summary'!J$57:J$58)*(MONTH($E39)-1)/12)*$H39</f>
        <v>0</v>
      </c>
      <c r="P39" s="230">
        <f>(SUM('1.  LRAMVA Summary'!K$54:K$56)+SUM('1.  LRAMVA Summary'!K$57:K$58)*(MONTH($E39)-1)/12)*$H39</f>
        <v>0</v>
      </c>
      <c r="Q39" s="230">
        <f>(SUM('1.  LRAMVA Summary'!L$54:L$56)+SUM('1.  LRAMVA Summary'!L$57:L$58)*(MONTH($E39)-1)/12)*$H39</f>
        <v>0</v>
      </c>
      <c r="R39" s="230">
        <f>(SUM('1.  LRAMVA Summary'!M$54:M$56)+SUM('1.  LRAMVA Summary'!M$57:M$58)*(MONTH($E39)-1)/12)*$H39</f>
        <v>0</v>
      </c>
      <c r="S39" s="230">
        <f>(SUM('1.  LRAMVA Summary'!N$54:N$56)+SUM('1.  LRAMVA Summary'!N$57:N$58)*(MONTH($E39)-1)/12)*$H39</f>
        <v>0</v>
      </c>
      <c r="T39" s="230">
        <f>(SUM('1.  LRAMVA Summary'!O$54:O$56)+SUM('1.  LRAMVA Summary'!O$57:O$58)*(MONTH($E39)-1)/12)*$H39</f>
        <v>0</v>
      </c>
      <c r="U39" s="230">
        <f>(SUM('1.  LRAMVA Summary'!P$54:P$56)+SUM('1.  LRAMVA Summary'!P$57:P$58)*(MONTH($E39)-1)/12)*$H39</f>
        <v>0</v>
      </c>
      <c r="V39" s="230">
        <f>(SUM('1.  LRAMVA Summary'!Q$54:Q$56)+SUM('1.  LRAMVA Summary'!Q$57:Q$58)*(MONTH($E39)-1)/12)*$H39</f>
        <v>0</v>
      </c>
      <c r="W39" s="231">
        <f t="shared" si="5"/>
        <v>0</v>
      </c>
    </row>
    <row r="40" spans="2:23" s="9" customFormat="1">
      <c r="B40" s="213" t="s">
        <v>78</v>
      </c>
      <c r="C40" s="715">
        <v>1.0999999999999999E-2</v>
      </c>
      <c r="D40" s="206"/>
      <c r="E40" s="214">
        <v>41214</v>
      </c>
      <c r="F40" s="214" t="s">
        <v>178</v>
      </c>
      <c r="G40" s="215" t="s">
        <v>69</v>
      </c>
      <c r="H40" s="229">
        <f>C$22/12</f>
        <v>1.225E-3</v>
      </c>
      <c r="I40" s="230">
        <f>(SUM('1.  LRAMVA Summary'!D$54:D$56)+SUM('1.  LRAMVA Summary'!D$57:D$58)*(MONTH($E40)-1)/12)*$H40</f>
        <v>0</v>
      </c>
      <c r="J40" s="230">
        <f>(SUM('1.  LRAMVA Summary'!E$54:E$56)+SUM('1.  LRAMVA Summary'!E$57:E$58)*(MONTH($E40)-1)/12)*$H40</f>
        <v>0</v>
      </c>
      <c r="K40" s="230">
        <f>(SUM('1.  LRAMVA Summary'!F$54:F$56)+SUM('1.  LRAMVA Summary'!F$57:F$58)*(MONTH($E40)-1)/12)*$H40</f>
        <v>0</v>
      </c>
      <c r="L40" s="230">
        <f>(SUM('1.  LRAMVA Summary'!G$54:G$56)+SUM('1.  LRAMVA Summary'!G$57:G$58)*(MONTH($E40)-1)/12)*$H40</f>
        <v>0</v>
      </c>
      <c r="M40" s="230">
        <f>(SUM('1.  LRAMVA Summary'!H$54:H$56)+SUM('1.  LRAMVA Summary'!H$57:H$58)*(MONTH($E40)-1)/12)*$H40</f>
        <v>0</v>
      </c>
      <c r="N40" s="230">
        <f>(SUM('1.  LRAMVA Summary'!I$54:I$56)+SUM('1.  LRAMVA Summary'!I$57:I$58)*(MONTH($E40)-1)/12)*$H40</f>
        <v>0</v>
      </c>
      <c r="O40" s="230">
        <f>(SUM('1.  LRAMVA Summary'!J$54:J$56)+SUM('1.  LRAMVA Summary'!J$57:J$58)*(MONTH($E40)-1)/12)*$H40</f>
        <v>0</v>
      </c>
      <c r="P40" s="230">
        <f>(SUM('1.  LRAMVA Summary'!K$54:K$56)+SUM('1.  LRAMVA Summary'!K$57:K$58)*(MONTH($E40)-1)/12)*$H40</f>
        <v>0</v>
      </c>
      <c r="Q40" s="230">
        <f>(SUM('1.  LRAMVA Summary'!L$54:L$56)+SUM('1.  LRAMVA Summary'!L$57:L$58)*(MONTH($E40)-1)/12)*$H40</f>
        <v>0</v>
      </c>
      <c r="R40" s="230">
        <f>(SUM('1.  LRAMVA Summary'!M$54:M$56)+SUM('1.  LRAMVA Summary'!M$57:M$58)*(MONTH($E40)-1)/12)*$H40</f>
        <v>0</v>
      </c>
      <c r="S40" s="230">
        <f>(SUM('1.  LRAMVA Summary'!N$54:N$56)+SUM('1.  LRAMVA Summary'!N$57:N$58)*(MONTH($E40)-1)/12)*$H40</f>
        <v>0</v>
      </c>
      <c r="T40" s="230">
        <f>(SUM('1.  LRAMVA Summary'!O$54:O$56)+SUM('1.  LRAMVA Summary'!O$57:O$58)*(MONTH($E40)-1)/12)*$H40</f>
        <v>0</v>
      </c>
      <c r="U40" s="230">
        <f>(SUM('1.  LRAMVA Summary'!P$54:P$56)+SUM('1.  LRAMVA Summary'!P$57:P$58)*(MONTH($E40)-1)/12)*$H40</f>
        <v>0</v>
      </c>
      <c r="V40" s="230">
        <f>(SUM('1.  LRAMVA Summary'!Q$54:Q$56)+SUM('1.  LRAMVA Summary'!Q$57:Q$58)*(MONTH($E40)-1)/12)*$H40</f>
        <v>0</v>
      </c>
      <c r="W40" s="231">
        <f t="shared" si="5"/>
        <v>0</v>
      </c>
    </row>
    <row r="41" spans="2:23" s="9" customFormat="1">
      <c r="B41" s="213" t="s">
        <v>79</v>
      </c>
      <c r="C41" s="715">
        <v>1.0999999999999999E-2</v>
      </c>
      <c r="D41" s="206"/>
      <c r="E41" s="214">
        <v>41244</v>
      </c>
      <c r="F41" s="214" t="s">
        <v>178</v>
      </c>
      <c r="G41" s="215" t="s">
        <v>69</v>
      </c>
      <c r="H41" s="229">
        <f>C$22/12</f>
        <v>1.225E-3</v>
      </c>
      <c r="I41" s="230">
        <f>(SUM('1.  LRAMVA Summary'!D$54:D$56)+SUM('1.  LRAMVA Summary'!D$57:D$58)*(MONTH($E41)-1)/12)*$H41</f>
        <v>0</v>
      </c>
      <c r="J41" s="230">
        <f>(SUM('1.  LRAMVA Summary'!E$54:E$56)+SUM('1.  LRAMVA Summary'!E$57:E$58)*(MONTH($E41)-1)/12)*$H41</f>
        <v>0</v>
      </c>
      <c r="K41" s="230">
        <f>(SUM('1.  LRAMVA Summary'!F$54:F$56)+SUM('1.  LRAMVA Summary'!F$57:F$58)*(MONTH($E41)-1)/12)*$H41</f>
        <v>0</v>
      </c>
      <c r="L41" s="230">
        <f>(SUM('1.  LRAMVA Summary'!G$54:G$56)+SUM('1.  LRAMVA Summary'!G$57:G$58)*(MONTH($E41)-1)/12)*$H41</f>
        <v>0</v>
      </c>
      <c r="M41" s="230">
        <f>(SUM('1.  LRAMVA Summary'!H$54:H$56)+SUM('1.  LRAMVA Summary'!H$57:H$58)*(MONTH($E41)-1)/12)*$H41</f>
        <v>0</v>
      </c>
      <c r="N41" s="230">
        <f>(SUM('1.  LRAMVA Summary'!I$54:I$56)+SUM('1.  LRAMVA Summary'!I$57:I$58)*(MONTH($E41)-1)/12)*$H41</f>
        <v>0</v>
      </c>
      <c r="O41" s="230">
        <f>(SUM('1.  LRAMVA Summary'!J$54:J$56)+SUM('1.  LRAMVA Summary'!J$57:J$58)*(MONTH($E41)-1)/12)*$H41</f>
        <v>0</v>
      </c>
      <c r="P41" s="230">
        <f>(SUM('1.  LRAMVA Summary'!K$54:K$56)+SUM('1.  LRAMVA Summary'!K$57:K$58)*(MONTH($E41)-1)/12)*$H41</f>
        <v>0</v>
      </c>
      <c r="Q41" s="230">
        <f>(SUM('1.  LRAMVA Summary'!L$54:L$56)+SUM('1.  LRAMVA Summary'!L$57:L$58)*(MONTH($E41)-1)/12)*$H41</f>
        <v>0</v>
      </c>
      <c r="R41" s="230">
        <f>(SUM('1.  LRAMVA Summary'!M$54:M$56)+SUM('1.  LRAMVA Summary'!M$57:M$58)*(MONTH($E41)-1)/12)*$H41</f>
        <v>0</v>
      </c>
      <c r="S41" s="230">
        <f>(SUM('1.  LRAMVA Summary'!N$54:N$56)+SUM('1.  LRAMVA Summary'!N$57:N$58)*(MONTH($E41)-1)/12)*$H41</f>
        <v>0</v>
      </c>
      <c r="T41" s="230">
        <f>(SUM('1.  LRAMVA Summary'!O$54:O$56)+SUM('1.  LRAMVA Summary'!O$57:O$58)*(MONTH($E41)-1)/12)*$H41</f>
        <v>0</v>
      </c>
      <c r="U41" s="230">
        <f>(SUM('1.  LRAMVA Summary'!P$54:P$56)+SUM('1.  LRAMVA Summary'!P$57:P$58)*(MONTH($E41)-1)/12)*$H41</f>
        <v>0</v>
      </c>
      <c r="V41" s="230">
        <f>(SUM('1.  LRAMVA Summary'!Q$54:Q$56)+SUM('1.  LRAMVA Summary'!Q$57:Q$58)*(MONTH($E41)-1)/12)*$H41</f>
        <v>0</v>
      </c>
      <c r="W41" s="231">
        <f>SUM(I41:V41)</f>
        <v>0</v>
      </c>
    </row>
    <row r="42" spans="2:23" s="9" customFormat="1" ht="15" thickBot="1">
      <c r="B42" s="213" t="s">
        <v>80</v>
      </c>
      <c r="C42" s="715">
        <v>1.4999999999999999E-2</v>
      </c>
      <c r="D42" s="206"/>
      <c r="E42" s="216" t="s">
        <v>461</v>
      </c>
      <c r="F42" s="216"/>
      <c r="G42" s="217"/>
      <c r="H42" s="234"/>
      <c r="I42" s="219">
        <f>SUM(I29:I41)</f>
        <v>0</v>
      </c>
      <c r="J42" s="219">
        <f t="shared" ref="J42:O42" si="6">SUM(J29:J41)</f>
        <v>0</v>
      </c>
      <c r="K42" s="219">
        <f t="shared" si="6"/>
        <v>0</v>
      </c>
      <c r="L42" s="219">
        <f t="shared" si="6"/>
        <v>0</v>
      </c>
      <c r="M42" s="219">
        <f t="shared" si="6"/>
        <v>0</v>
      </c>
      <c r="N42" s="219">
        <f t="shared" si="6"/>
        <v>0</v>
      </c>
      <c r="O42" s="219">
        <f t="shared" si="6"/>
        <v>0</v>
      </c>
      <c r="P42" s="219">
        <f t="shared" ref="P42:V42" si="7">SUM(P29:P41)</f>
        <v>0</v>
      </c>
      <c r="Q42" s="219">
        <f t="shared" si="7"/>
        <v>0</v>
      </c>
      <c r="R42" s="219">
        <f t="shared" si="7"/>
        <v>0</v>
      </c>
      <c r="S42" s="219">
        <f t="shared" si="7"/>
        <v>0</v>
      </c>
      <c r="T42" s="219">
        <f t="shared" si="7"/>
        <v>0</v>
      </c>
      <c r="U42" s="219">
        <f t="shared" si="7"/>
        <v>0</v>
      </c>
      <c r="V42" s="219">
        <f t="shared" si="7"/>
        <v>0</v>
      </c>
      <c r="W42" s="219">
        <f>SUM(W29:W41)</f>
        <v>0</v>
      </c>
    </row>
    <row r="43" spans="2:23" s="9" customFormat="1" ht="15" thickTop="1">
      <c r="B43" s="213" t="s">
        <v>81</v>
      </c>
      <c r="C43" s="715">
        <v>1.4999999999999999E-2</v>
      </c>
      <c r="D43" s="206"/>
      <c r="E43" s="220" t="s">
        <v>67</v>
      </c>
      <c r="F43" s="220"/>
      <c r="G43" s="221"/>
      <c r="H43" s="222"/>
      <c r="I43" s="223"/>
      <c r="J43" s="223"/>
      <c r="K43" s="223"/>
      <c r="L43" s="223"/>
      <c r="M43" s="223"/>
      <c r="N43" s="223"/>
      <c r="O43" s="223"/>
      <c r="P43" s="223"/>
      <c r="Q43" s="223"/>
      <c r="R43" s="223"/>
      <c r="S43" s="223"/>
      <c r="T43" s="223"/>
      <c r="U43" s="223"/>
      <c r="V43" s="223"/>
      <c r="W43" s="224"/>
    </row>
    <row r="44" spans="2:23" s="9" customFormat="1">
      <c r="B44" s="213" t="s">
        <v>82</v>
      </c>
      <c r="C44" s="715">
        <v>1.89E-2</v>
      </c>
      <c r="D44" s="206"/>
      <c r="E44" s="225" t="s">
        <v>425</v>
      </c>
      <c r="F44" s="225"/>
      <c r="G44" s="226"/>
      <c r="H44" s="227"/>
      <c r="I44" s="228">
        <f t="shared" ref="I44:O44" si="8">I42+I43</f>
        <v>0</v>
      </c>
      <c r="J44" s="228">
        <f t="shared" si="8"/>
        <v>0</v>
      </c>
      <c r="K44" s="228">
        <f t="shared" si="8"/>
        <v>0</v>
      </c>
      <c r="L44" s="228">
        <f t="shared" si="8"/>
        <v>0</v>
      </c>
      <c r="M44" s="228">
        <f t="shared" si="8"/>
        <v>0</v>
      </c>
      <c r="N44" s="228">
        <f t="shared" si="8"/>
        <v>0</v>
      </c>
      <c r="O44" s="228">
        <f t="shared" si="8"/>
        <v>0</v>
      </c>
      <c r="P44" s="228">
        <f t="shared" ref="P44:V44" si="9">P42+P43</f>
        <v>0</v>
      </c>
      <c r="Q44" s="228">
        <f t="shared" si="9"/>
        <v>0</v>
      </c>
      <c r="R44" s="228">
        <f t="shared" si="9"/>
        <v>0</v>
      </c>
      <c r="S44" s="228">
        <f t="shared" si="9"/>
        <v>0</v>
      </c>
      <c r="T44" s="228">
        <f t="shared" si="9"/>
        <v>0</v>
      </c>
      <c r="U44" s="228">
        <f t="shared" si="9"/>
        <v>0</v>
      </c>
      <c r="V44" s="228">
        <f t="shared" si="9"/>
        <v>0</v>
      </c>
      <c r="W44" s="228">
        <f>W42+W43</f>
        <v>0</v>
      </c>
    </row>
    <row r="45" spans="2:23" s="9" customFormat="1">
      <c r="B45" s="213" t="s">
        <v>83</v>
      </c>
      <c r="C45" s="715">
        <v>1.89E-2</v>
      </c>
      <c r="D45" s="206"/>
      <c r="E45" s="214">
        <v>41275</v>
      </c>
      <c r="F45" s="214" t="s">
        <v>179</v>
      </c>
      <c r="G45" s="215" t="s">
        <v>65</v>
      </c>
      <c r="H45" s="232">
        <f>C$23/12</f>
        <v>1.225E-3</v>
      </c>
      <c r="I45" s="230">
        <f>(SUM('1.  LRAMVA Summary'!D$54:D$59)+SUM('1.  LRAMVA Summary'!D$60:D$61)*(MONTH($E45)-1)/12)*$H45</f>
        <v>0</v>
      </c>
      <c r="J45" s="230">
        <f>(SUM('1.  LRAMVA Summary'!E$54:E$59)+SUM('1.  LRAMVA Summary'!E$60:E$61)*(MONTH($E45)-1)/12)*$H45</f>
        <v>0</v>
      </c>
      <c r="K45" s="230">
        <f>(SUM('1.  LRAMVA Summary'!F$54:F$59)+SUM('1.  LRAMVA Summary'!F$60:F$61)*(MONTH($E45)-1)/12)*$H45</f>
        <v>0</v>
      </c>
      <c r="L45" s="230">
        <f>(SUM('1.  LRAMVA Summary'!G$54:G$59)+SUM('1.  LRAMVA Summary'!G$60:G$61)*(MONTH($E45)-1)/12)*$H45</f>
        <v>0</v>
      </c>
      <c r="M45" s="230">
        <f>(SUM('1.  LRAMVA Summary'!H$54:H$59)+SUM('1.  LRAMVA Summary'!H$60:H$61)*(MONTH($E45)-1)/12)*$H45</f>
        <v>0</v>
      </c>
      <c r="N45" s="230">
        <f>(SUM('1.  LRAMVA Summary'!I$54:I$59)+SUM('1.  LRAMVA Summary'!I$60:I$61)*(MONTH($E45)-1)/12)*$H45</f>
        <v>0</v>
      </c>
      <c r="O45" s="230">
        <f>(SUM('1.  LRAMVA Summary'!J$54:J$59)+SUM('1.  LRAMVA Summary'!J$60:J$61)*(MONTH($E45)-1)/12)*$H45</f>
        <v>0</v>
      </c>
      <c r="P45" s="230">
        <f>(SUM('1.  LRAMVA Summary'!K$54:K$59)+SUM('1.  LRAMVA Summary'!K$60:K$61)*(MONTH($E45)-1)/12)*$H45</f>
        <v>0</v>
      </c>
      <c r="Q45" s="230">
        <f>(SUM('1.  LRAMVA Summary'!L$54:L$59)+SUM('1.  LRAMVA Summary'!L$60:L$61)*(MONTH($E45)-1)/12)*$H45</f>
        <v>0</v>
      </c>
      <c r="R45" s="230">
        <f>(SUM('1.  LRAMVA Summary'!M$54:M$59)+SUM('1.  LRAMVA Summary'!M$60:M$61)*(MONTH($E45)-1)/12)*$H45</f>
        <v>0</v>
      </c>
      <c r="S45" s="230">
        <f>(SUM('1.  LRAMVA Summary'!N$54:N$59)+SUM('1.  LRAMVA Summary'!N$60:N$61)*(MONTH($E45)-1)/12)*$H45</f>
        <v>0</v>
      </c>
      <c r="T45" s="230">
        <f>(SUM('1.  LRAMVA Summary'!O$54:O$59)+SUM('1.  LRAMVA Summary'!O$60:O$61)*(MONTH($E45)-1)/12)*$H45</f>
        <v>0</v>
      </c>
      <c r="U45" s="230">
        <f>(SUM('1.  LRAMVA Summary'!P$54:P$59)+SUM('1.  LRAMVA Summary'!P$60:P$61)*(MONTH($E45)-1)/12)*$H45</f>
        <v>0</v>
      </c>
      <c r="V45" s="230">
        <f>(SUM('1.  LRAMVA Summary'!Q$54:Q$59)+SUM('1.  LRAMVA Summary'!Q$60:Q$61)*(MONTH($E45)-1)/12)*$H45</f>
        <v>0</v>
      </c>
      <c r="W45" s="231">
        <f>SUM(I45:V45)</f>
        <v>0</v>
      </c>
    </row>
    <row r="46" spans="2:23" s="9" customFormat="1">
      <c r="B46" s="213" t="s">
        <v>84</v>
      </c>
      <c r="C46" s="715">
        <v>2.1700000000000001E-2</v>
      </c>
      <c r="D46" s="206"/>
      <c r="E46" s="214">
        <v>41306</v>
      </c>
      <c r="F46" s="214" t="s">
        <v>179</v>
      </c>
      <c r="G46" s="215" t="s">
        <v>65</v>
      </c>
      <c r="H46" s="229">
        <f>C$23/12</f>
        <v>1.225E-3</v>
      </c>
      <c r="I46" s="230">
        <f>(SUM('1.  LRAMVA Summary'!D$54:D$59)+SUM('1.  LRAMVA Summary'!D$60:D$61)*(MONTH($E46)-1)/12)*$H46</f>
        <v>0</v>
      </c>
      <c r="J46" s="230">
        <f>(SUM('1.  LRAMVA Summary'!E$54:E$59)+SUM('1.  LRAMVA Summary'!E$60:E$61)*(MONTH($E46)-1)/12)*$H46</f>
        <v>0</v>
      </c>
      <c r="K46" s="230">
        <f>(SUM('1.  LRAMVA Summary'!F$54:F$59)+SUM('1.  LRAMVA Summary'!F$60:F$61)*(MONTH($E46)-1)/12)*$H46</f>
        <v>0</v>
      </c>
      <c r="L46" s="230">
        <f>(SUM('1.  LRAMVA Summary'!G$54:G$59)+SUM('1.  LRAMVA Summary'!G$60:G$61)*(MONTH($E46)-1)/12)*$H46</f>
        <v>0</v>
      </c>
      <c r="M46" s="230">
        <f>(SUM('1.  LRAMVA Summary'!H$54:H$59)+SUM('1.  LRAMVA Summary'!H$60:H$61)*(MONTH($E46)-1)/12)*$H46</f>
        <v>0</v>
      </c>
      <c r="N46" s="230">
        <f>(SUM('1.  LRAMVA Summary'!I$54:I$59)+SUM('1.  LRAMVA Summary'!I$60:I$61)*(MONTH($E46)-1)/12)*$H46</f>
        <v>0</v>
      </c>
      <c r="O46" s="230">
        <f>(SUM('1.  LRAMVA Summary'!J$54:J$59)+SUM('1.  LRAMVA Summary'!J$60:J$61)*(MONTH($E46)-1)/12)*$H46</f>
        <v>0</v>
      </c>
      <c r="P46" s="230">
        <f>(SUM('1.  LRAMVA Summary'!K$54:K$59)+SUM('1.  LRAMVA Summary'!K$60:K$61)*(MONTH($E46)-1)/12)*$H46</f>
        <v>0</v>
      </c>
      <c r="Q46" s="230">
        <f>(SUM('1.  LRAMVA Summary'!L$54:L$59)+SUM('1.  LRAMVA Summary'!L$60:L$61)*(MONTH($E46)-1)/12)*$H46</f>
        <v>0</v>
      </c>
      <c r="R46" s="230">
        <f>(SUM('1.  LRAMVA Summary'!M$54:M$59)+SUM('1.  LRAMVA Summary'!M$60:M$61)*(MONTH($E46)-1)/12)*$H46</f>
        <v>0</v>
      </c>
      <c r="S46" s="230">
        <f>(SUM('1.  LRAMVA Summary'!N$54:N$59)+SUM('1.  LRAMVA Summary'!N$60:N$61)*(MONTH($E46)-1)/12)*$H46</f>
        <v>0</v>
      </c>
      <c r="T46" s="230">
        <f>(SUM('1.  LRAMVA Summary'!O$54:O$59)+SUM('1.  LRAMVA Summary'!O$60:O$61)*(MONTH($E46)-1)/12)*$H46</f>
        <v>0</v>
      </c>
      <c r="U46" s="230">
        <f>(SUM('1.  LRAMVA Summary'!P$54:P$59)+SUM('1.  LRAMVA Summary'!P$60:P$61)*(MONTH($E46)-1)/12)*$H46</f>
        <v>0</v>
      </c>
      <c r="V46" s="230">
        <f>(SUM('1.  LRAMVA Summary'!Q$54:Q$59)+SUM('1.  LRAMVA Summary'!Q$60:Q$61)*(MONTH($E46)-1)/12)*$H46</f>
        <v>0</v>
      </c>
      <c r="W46" s="231">
        <f t="shared" ref="W46:W56" si="10">SUM(I46:V46)</f>
        <v>0</v>
      </c>
    </row>
    <row r="47" spans="2:23" s="9" customFormat="1">
      <c r="B47" s="213" t="s">
        <v>85</v>
      </c>
      <c r="C47" s="732">
        <v>2.4500000000000001E-2</v>
      </c>
      <c r="D47" s="206"/>
      <c r="E47" s="214">
        <v>41334</v>
      </c>
      <c r="F47" s="214" t="s">
        <v>179</v>
      </c>
      <c r="G47" s="215" t="s">
        <v>65</v>
      </c>
      <c r="H47" s="229">
        <f>C$23/12</f>
        <v>1.225E-3</v>
      </c>
      <c r="I47" s="230">
        <f>(SUM('1.  LRAMVA Summary'!D$54:D$59)+SUM('1.  LRAMVA Summary'!D$60:D$61)*(MONTH($E47)-1)/12)*$H47</f>
        <v>0</v>
      </c>
      <c r="J47" s="230">
        <f>(SUM('1.  LRAMVA Summary'!E$54:E$59)+SUM('1.  LRAMVA Summary'!E$60:E$61)*(MONTH($E47)-1)/12)*$H47</f>
        <v>0</v>
      </c>
      <c r="K47" s="230">
        <f>(SUM('1.  LRAMVA Summary'!F$54:F$59)+SUM('1.  LRAMVA Summary'!F$60:F$61)*(MONTH($E47)-1)/12)*$H47</f>
        <v>0</v>
      </c>
      <c r="L47" s="230">
        <f>(SUM('1.  LRAMVA Summary'!G$54:G$59)+SUM('1.  LRAMVA Summary'!G$60:G$61)*(MONTH($E47)-1)/12)*$H47</f>
        <v>0</v>
      </c>
      <c r="M47" s="230">
        <f>(SUM('1.  LRAMVA Summary'!H$54:H$59)+SUM('1.  LRAMVA Summary'!H$60:H$61)*(MONTH($E47)-1)/12)*$H47</f>
        <v>0</v>
      </c>
      <c r="N47" s="230">
        <f>(SUM('1.  LRAMVA Summary'!I$54:I$59)+SUM('1.  LRAMVA Summary'!I$60:I$61)*(MONTH($E47)-1)/12)*$H47</f>
        <v>0</v>
      </c>
      <c r="O47" s="230">
        <f>(SUM('1.  LRAMVA Summary'!J$54:J$59)+SUM('1.  LRAMVA Summary'!J$60:J$61)*(MONTH($E47)-1)/12)*$H47</f>
        <v>0</v>
      </c>
      <c r="P47" s="230">
        <f>(SUM('1.  LRAMVA Summary'!K$54:K$59)+SUM('1.  LRAMVA Summary'!K$60:K$61)*(MONTH($E47)-1)/12)*$H47</f>
        <v>0</v>
      </c>
      <c r="Q47" s="230">
        <f>(SUM('1.  LRAMVA Summary'!L$54:L$59)+SUM('1.  LRAMVA Summary'!L$60:L$61)*(MONTH($E47)-1)/12)*$H47</f>
        <v>0</v>
      </c>
      <c r="R47" s="230">
        <f>(SUM('1.  LRAMVA Summary'!M$54:M$59)+SUM('1.  LRAMVA Summary'!M$60:M$61)*(MONTH($E47)-1)/12)*$H47</f>
        <v>0</v>
      </c>
      <c r="S47" s="230">
        <f>(SUM('1.  LRAMVA Summary'!N$54:N$59)+SUM('1.  LRAMVA Summary'!N$60:N$61)*(MONTH($E47)-1)/12)*$H47</f>
        <v>0</v>
      </c>
      <c r="T47" s="230">
        <f>(SUM('1.  LRAMVA Summary'!O$54:O$59)+SUM('1.  LRAMVA Summary'!O$60:O$61)*(MONTH($E47)-1)/12)*$H47</f>
        <v>0</v>
      </c>
      <c r="U47" s="230">
        <f>(SUM('1.  LRAMVA Summary'!P$54:P$59)+SUM('1.  LRAMVA Summary'!P$60:P$61)*(MONTH($E47)-1)/12)*$H47</f>
        <v>0</v>
      </c>
      <c r="V47" s="230">
        <f>(SUM('1.  LRAMVA Summary'!Q$54:Q$59)+SUM('1.  LRAMVA Summary'!Q$60:Q$61)*(MONTH($E47)-1)/12)*$H47</f>
        <v>0</v>
      </c>
      <c r="W47" s="231">
        <f t="shared" si="10"/>
        <v>0</v>
      </c>
    </row>
    <row r="48" spans="2:23" s="9" customFormat="1">
      <c r="B48" s="213" t="s">
        <v>86</v>
      </c>
      <c r="C48" s="781">
        <v>2.18E-2</v>
      </c>
      <c r="D48" s="206"/>
      <c r="E48" s="214">
        <v>41365</v>
      </c>
      <c r="F48" s="214" t="s">
        <v>179</v>
      </c>
      <c r="G48" s="215" t="s">
        <v>66</v>
      </c>
      <c r="H48" s="232">
        <f>C$24/12</f>
        <v>1.225E-3</v>
      </c>
      <c r="I48" s="230">
        <f>(SUM('1.  LRAMVA Summary'!D$54:D$59)+SUM('1.  LRAMVA Summary'!D$60:D$61)*(MONTH($E48)-1)/12)*$H48</f>
        <v>0</v>
      </c>
      <c r="J48" s="230">
        <f>(SUM('1.  LRAMVA Summary'!E$54:E$59)+SUM('1.  LRAMVA Summary'!E$60:E$61)*(MONTH($E48)-1)/12)*$H48</f>
        <v>0</v>
      </c>
      <c r="K48" s="230">
        <f>(SUM('1.  LRAMVA Summary'!F$54:F$59)+SUM('1.  LRAMVA Summary'!F$60:F$61)*(MONTH($E48)-1)/12)*$H48</f>
        <v>0</v>
      </c>
      <c r="L48" s="230">
        <f>(SUM('1.  LRAMVA Summary'!G$54:G$59)+SUM('1.  LRAMVA Summary'!G$60:G$61)*(MONTH($E48)-1)/12)*$H48</f>
        <v>0</v>
      </c>
      <c r="M48" s="230">
        <f>(SUM('1.  LRAMVA Summary'!H$54:H$59)+SUM('1.  LRAMVA Summary'!H$60:H$61)*(MONTH($E48)-1)/12)*$H48</f>
        <v>0</v>
      </c>
      <c r="N48" s="230">
        <f>(SUM('1.  LRAMVA Summary'!I$54:I$59)+SUM('1.  LRAMVA Summary'!I$60:I$61)*(MONTH($E48)-1)/12)*$H48</f>
        <v>0</v>
      </c>
      <c r="O48" s="230">
        <f>(SUM('1.  LRAMVA Summary'!J$54:J$59)+SUM('1.  LRAMVA Summary'!J$60:J$61)*(MONTH($E48)-1)/12)*$H48</f>
        <v>0</v>
      </c>
      <c r="P48" s="230">
        <f>(SUM('1.  LRAMVA Summary'!K$54:K$59)+SUM('1.  LRAMVA Summary'!K$60:K$61)*(MONTH($E48)-1)/12)*$H48</f>
        <v>0</v>
      </c>
      <c r="Q48" s="230">
        <f>(SUM('1.  LRAMVA Summary'!L$54:L$59)+SUM('1.  LRAMVA Summary'!L$60:L$61)*(MONTH($E48)-1)/12)*$H48</f>
        <v>0</v>
      </c>
      <c r="R48" s="230">
        <f>(SUM('1.  LRAMVA Summary'!M$54:M$59)+SUM('1.  LRAMVA Summary'!M$60:M$61)*(MONTH($E48)-1)/12)*$H48</f>
        <v>0</v>
      </c>
      <c r="S48" s="230">
        <f>(SUM('1.  LRAMVA Summary'!N$54:N$59)+SUM('1.  LRAMVA Summary'!N$60:N$61)*(MONTH($E48)-1)/12)*$H48</f>
        <v>0</v>
      </c>
      <c r="T48" s="230">
        <f>(SUM('1.  LRAMVA Summary'!O$54:O$59)+SUM('1.  LRAMVA Summary'!O$60:O$61)*(MONTH($E48)-1)/12)*$H48</f>
        <v>0</v>
      </c>
      <c r="U48" s="230">
        <f>(SUM('1.  LRAMVA Summary'!P$54:P$59)+SUM('1.  LRAMVA Summary'!P$60:P$61)*(MONTH($E48)-1)/12)*$H48</f>
        <v>0</v>
      </c>
      <c r="V48" s="230">
        <f>(SUM('1.  LRAMVA Summary'!Q$54:Q$59)+SUM('1.  LRAMVA Summary'!Q$60:Q$61)*(MONTH($E48)-1)/12)*$H48</f>
        <v>0</v>
      </c>
      <c r="W48" s="231">
        <f t="shared" si="10"/>
        <v>0</v>
      </c>
    </row>
    <row r="49" spans="1:23" s="9" customFormat="1">
      <c r="B49" s="213" t="s">
        <v>87</v>
      </c>
      <c r="C49" s="781">
        <v>2.18E-2</v>
      </c>
      <c r="D49" s="206"/>
      <c r="E49" s="214">
        <v>41395</v>
      </c>
      <c r="F49" s="214" t="s">
        <v>179</v>
      </c>
      <c r="G49" s="215" t="s">
        <v>66</v>
      </c>
      <c r="H49" s="229">
        <f>C$24/12</f>
        <v>1.225E-3</v>
      </c>
      <c r="I49" s="230">
        <f>(SUM('1.  LRAMVA Summary'!D$54:D$59)+SUM('1.  LRAMVA Summary'!D$60:D$61)*(MONTH($E49)-1)/12)*$H49</f>
        <v>0</v>
      </c>
      <c r="J49" s="230">
        <f>(SUM('1.  LRAMVA Summary'!E$54:E$59)+SUM('1.  LRAMVA Summary'!E$60:E$61)*(MONTH($E49)-1)/12)*$H49</f>
        <v>0</v>
      </c>
      <c r="K49" s="230">
        <f>(SUM('1.  LRAMVA Summary'!F$54:F$59)+SUM('1.  LRAMVA Summary'!F$60:F$61)*(MONTH($E49)-1)/12)*$H49</f>
        <v>0</v>
      </c>
      <c r="L49" s="230">
        <f>(SUM('1.  LRAMVA Summary'!G$54:G$59)+SUM('1.  LRAMVA Summary'!G$60:G$61)*(MONTH($E49)-1)/12)*$H49</f>
        <v>0</v>
      </c>
      <c r="M49" s="230">
        <f>(SUM('1.  LRAMVA Summary'!H$54:H$59)+SUM('1.  LRAMVA Summary'!H$60:H$61)*(MONTH($E49)-1)/12)*$H49</f>
        <v>0</v>
      </c>
      <c r="N49" s="230">
        <f>(SUM('1.  LRAMVA Summary'!I$54:I$59)+SUM('1.  LRAMVA Summary'!I$60:I$61)*(MONTH($E49)-1)/12)*$H49</f>
        <v>0</v>
      </c>
      <c r="O49" s="230">
        <f>(SUM('1.  LRAMVA Summary'!J$54:J$59)+SUM('1.  LRAMVA Summary'!J$60:J$61)*(MONTH($E49)-1)/12)*$H49</f>
        <v>0</v>
      </c>
      <c r="P49" s="230">
        <f>(SUM('1.  LRAMVA Summary'!K$54:K$59)+SUM('1.  LRAMVA Summary'!K$60:K$61)*(MONTH($E49)-1)/12)*$H49</f>
        <v>0</v>
      </c>
      <c r="Q49" s="230">
        <f>(SUM('1.  LRAMVA Summary'!L$54:L$59)+SUM('1.  LRAMVA Summary'!L$60:L$61)*(MONTH($E49)-1)/12)*$H49</f>
        <v>0</v>
      </c>
      <c r="R49" s="230">
        <f>(SUM('1.  LRAMVA Summary'!M$54:M$59)+SUM('1.  LRAMVA Summary'!M$60:M$61)*(MONTH($E49)-1)/12)*$H49</f>
        <v>0</v>
      </c>
      <c r="S49" s="230">
        <f>(SUM('1.  LRAMVA Summary'!N$54:N$59)+SUM('1.  LRAMVA Summary'!N$60:N$61)*(MONTH($E49)-1)/12)*$H49</f>
        <v>0</v>
      </c>
      <c r="T49" s="230">
        <f>(SUM('1.  LRAMVA Summary'!O$54:O$59)+SUM('1.  LRAMVA Summary'!O$60:O$61)*(MONTH($E49)-1)/12)*$H49</f>
        <v>0</v>
      </c>
      <c r="U49" s="230">
        <f>(SUM('1.  LRAMVA Summary'!P$54:P$59)+SUM('1.  LRAMVA Summary'!P$60:P$61)*(MONTH($E49)-1)/12)*$H49</f>
        <v>0</v>
      </c>
      <c r="V49" s="230">
        <f>(SUM('1.  LRAMVA Summary'!Q$54:Q$59)+SUM('1.  LRAMVA Summary'!Q$60:Q$61)*(MONTH($E49)-1)/12)*$H49</f>
        <v>0</v>
      </c>
      <c r="W49" s="231">
        <f t="shared" si="10"/>
        <v>0</v>
      </c>
    </row>
    <row r="50" spans="1:23" s="9" customFormat="1">
      <c r="B50" s="213" t="s">
        <v>88</v>
      </c>
      <c r="C50" s="781">
        <v>2.18E-2</v>
      </c>
      <c r="D50" s="206"/>
      <c r="E50" s="214">
        <v>41426</v>
      </c>
      <c r="F50" s="214" t="s">
        <v>179</v>
      </c>
      <c r="G50" s="215" t="s">
        <v>66</v>
      </c>
      <c r="H50" s="229">
        <f>C$24/12</f>
        <v>1.225E-3</v>
      </c>
      <c r="I50" s="230">
        <f>(SUM('1.  LRAMVA Summary'!D$54:D$59)+SUM('1.  LRAMVA Summary'!D$60:D$61)*(MONTH($E50)-1)/12)*$H50</f>
        <v>0</v>
      </c>
      <c r="J50" s="230">
        <f>(SUM('1.  LRAMVA Summary'!E$54:E$59)+SUM('1.  LRAMVA Summary'!E$60:E$61)*(MONTH($E50)-1)/12)*$H50</f>
        <v>0</v>
      </c>
      <c r="K50" s="230">
        <f>(SUM('1.  LRAMVA Summary'!F$54:F$59)+SUM('1.  LRAMVA Summary'!F$60:F$61)*(MONTH($E50)-1)/12)*$H50</f>
        <v>0</v>
      </c>
      <c r="L50" s="230">
        <f>(SUM('1.  LRAMVA Summary'!G$54:G$59)+SUM('1.  LRAMVA Summary'!G$60:G$61)*(MONTH($E50)-1)/12)*$H50</f>
        <v>0</v>
      </c>
      <c r="M50" s="230">
        <f>(SUM('1.  LRAMVA Summary'!H$54:H$59)+SUM('1.  LRAMVA Summary'!H$60:H$61)*(MONTH($E50)-1)/12)*$H50</f>
        <v>0</v>
      </c>
      <c r="N50" s="230">
        <f>(SUM('1.  LRAMVA Summary'!I$54:I$59)+SUM('1.  LRAMVA Summary'!I$60:I$61)*(MONTH($E50)-1)/12)*$H50</f>
        <v>0</v>
      </c>
      <c r="O50" s="230">
        <f>(SUM('1.  LRAMVA Summary'!J$54:J$59)+SUM('1.  LRAMVA Summary'!J$60:J$61)*(MONTH($E50)-1)/12)*$H50</f>
        <v>0</v>
      </c>
      <c r="P50" s="230">
        <f>(SUM('1.  LRAMVA Summary'!K$54:K$59)+SUM('1.  LRAMVA Summary'!K$60:K$61)*(MONTH($E50)-1)/12)*$H50</f>
        <v>0</v>
      </c>
      <c r="Q50" s="230">
        <f>(SUM('1.  LRAMVA Summary'!L$54:L$59)+SUM('1.  LRAMVA Summary'!L$60:L$61)*(MONTH($E50)-1)/12)*$H50</f>
        <v>0</v>
      </c>
      <c r="R50" s="230">
        <f>(SUM('1.  LRAMVA Summary'!M$54:M$59)+SUM('1.  LRAMVA Summary'!M$60:M$61)*(MONTH($E50)-1)/12)*$H50</f>
        <v>0</v>
      </c>
      <c r="S50" s="230">
        <f>(SUM('1.  LRAMVA Summary'!N$54:N$59)+SUM('1.  LRAMVA Summary'!N$60:N$61)*(MONTH($E50)-1)/12)*$H50</f>
        <v>0</v>
      </c>
      <c r="T50" s="230">
        <f>(SUM('1.  LRAMVA Summary'!O$54:O$59)+SUM('1.  LRAMVA Summary'!O$60:O$61)*(MONTH($E50)-1)/12)*$H50</f>
        <v>0</v>
      </c>
      <c r="U50" s="230">
        <f>(SUM('1.  LRAMVA Summary'!P$54:P$59)+SUM('1.  LRAMVA Summary'!P$60:P$61)*(MONTH($E50)-1)/12)*$H50</f>
        <v>0</v>
      </c>
      <c r="V50" s="230">
        <f>(SUM('1.  LRAMVA Summary'!Q$54:Q$59)+SUM('1.  LRAMVA Summary'!Q$60:Q$61)*(MONTH($E50)-1)/12)*$H50</f>
        <v>0</v>
      </c>
      <c r="W50" s="231">
        <f t="shared" si="10"/>
        <v>0</v>
      </c>
    </row>
    <row r="51" spans="1:23" s="9" customFormat="1">
      <c r="B51" s="213" t="s">
        <v>89</v>
      </c>
      <c r="C51" s="233"/>
      <c r="D51" s="206"/>
      <c r="E51" s="214">
        <v>41456</v>
      </c>
      <c r="F51" s="214" t="s">
        <v>179</v>
      </c>
      <c r="G51" s="215" t="s">
        <v>68</v>
      </c>
      <c r="H51" s="232">
        <f>C$25/12</f>
        <v>1.225E-3</v>
      </c>
      <c r="I51" s="230">
        <f>(SUM('1.  LRAMVA Summary'!D$54:D$59)+SUM('1.  LRAMVA Summary'!D$60:D$61)*(MONTH($E51)-1)/12)*$H51</f>
        <v>0</v>
      </c>
      <c r="J51" s="230">
        <f>(SUM('1.  LRAMVA Summary'!E$54:E$59)+SUM('1.  LRAMVA Summary'!E$60:E$61)*(MONTH($E51)-1)/12)*$H51</f>
        <v>0</v>
      </c>
      <c r="K51" s="230">
        <f>(SUM('1.  LRAMVA Summary'!F$54:F$59)+SUM('1.  LRAMVA Summary'!F$60:F$61)*(MONTH($E51)-1)/12)*$H51</f>
        <v>0</v>
      </c>
      <c r="L51" s="230">
        <f>(SUM('1.  LRAMVA Summary'!G$54:G$59)+SUM('1.  LRAMVA Summary'!G$60:G$61)*(MONTH($E51)-1)/12)*$H51</f>
        <v>0</v>
      </c>
      <c r="M51" s="230">
        <f>(SUM('1.  LRAMVA Summary'!H$54:H$59)+SUM('1.  LRAMVA Summary'!H$60:H$61)*(MONTH($E51)-1)/12)*$H51</f>
        <v>0</v>
      </c>
      <c r="N51" s="230">
        <f>(SUM('1.  LRAMVA Summary'!I$54:I$59)+SUM('1.  LRAMVA Summary'!I$60:I$61)*(MONTH($E51)-1)/12)*$H51</f>
        <v>0</v>
      </c>
      <c r="O51" s="230">
        <f>(SUM('1.  LRAMVA Summary'!J$54:J$59)+SUM('1.  LRAMVA Summary'!J$60:J$61)*(MONTH($E51)-1)/12)*$H51</f>
        <v>0</v>
      </c>
      <c r="P51" s="230">
        <f>(SUM('1.  LRAMVA Summary'!K$54:K$59)+SUM('1.  LRAMVA Summary'!K$60:K$61)*(MONTH($E51)-1)/12)*$H51</f>
        <v>0</v>
      </c>
      <c r="Q51" s="230">
        <f>(SUM('1.  LRAMVA Summary'!L$54:L$59)+SUM('1.  LRAMVA Summary'!L$60:L$61)*(MONTH($E51)-1)/12)*$H51</f>
        <v>0</v>
      </c>
      <c r="R51" s="230">
        <f>(SUM('1.  LRAMVA Summary'!M$54:M$59)+SUM('1.  LRAMVA Summary'!M$60:M$61)*(MONTH($E51)-1)/12)*$H51</f>
        <v>0</v>
      </c>
      <c r="S51" s="230">
        <f>(SUM('1.  LRAMVA Summary'!N$54:N$59)+SUM('1.  LRAMVA Summary'!N$60:N$61)*(MONTH($E51)-1)/12)*$H51</f>
        <v>0</v>
      </c>
      <c r="T51" s="230">
        <f>(SUM('1.  LRAMVA Summary'!O$54:O$59)+SUM('1.  LRAMVA Summary'!O$60:O$61)*(MONTH($E51)-1)/12)*$H51</f>
        <v>0</v>
      </c>
      <c r="U51" s="230">
        <f>(SUM('1.  LRAMVA Summary'!P$54:P$59)+SUM('1.  LRAMVA Summary'!P$60:P$61)*(MONTH($E51)-1)/12)*$H51</f>
        <v>0</v>
      </c>
      <c r="V51" s="230">
        <f>(SUM('1.  LRAMVA Summary'!Q$54:Q$59)+SUM('1.  LRAMVA Summary'!Q$60:Q$61)*(MONTH($E51)-1)/12)*$H51</f>
        <v>0</v>
      </c>
      <c r="W51" s="231">
        <f t="shared" si="10"/>
        <v>0</v>
      </c>
    </row>
    <row r="52" spans="1:23" s="9" customFormat="1">
      <c r="B52" s="213" t="s">
        <v>91</v>
      </c>
      <c r="C52" s="233"/>
      <c r="D52" s="206"/>
      <c r="E52" s="214">
        <v>41487</v>
      </c>
      <c r="F52" s="214" t="s">
        <v>179</v>
      </c>
      <c r="G52" s="215" t="s">
        <v>68</v>
      </c>
      <c r="H52" s="229">
        <f>C$25/12</f>
        <v>1.225E-3</v>
      </c>
      <c r="I52" s="230">
        <f>(SUM('1.  LRAMVA Summary'!D$54:D$59)+SUM('1.  LRAMVA Summary'!D$60:D$61)*(MONTH($E52)-1)/12)*$H52</f>
        <v>0</v>
      </c>
      <c r="J52" s="230">
        <f>(SUM('1.  LRAMVA Summary'!E$54:E$59)+SUM('1.  LRAMVA Summary'!E$60:E$61)*(MONTH($E52)-1)/12)*$H52</f>
        <v>0</v>
      </c>
      <c r="K52" s="230">
        <f>(SUM('1.  LRAMVA Summary'!F$54:F$59)+SUM('1.  LRAMVA Summary'!F$60:F$61)*(MONTH($E52)-1)/12)*$H52</f>
        <v>0</v>
      </c>
      <c r="L52" s="230">
        <f>(SUM('1.  LRAMVA Summary'!G$54:G$59)+SUM('1.  LRAMVA Summary'!G$60:G$61)*(MONTH($E52)-1)/12)*$H52</f>
        <v>0</v>
      </c>
      <c r="M52" s="230">
        <f>(SUM('1.  LRAMVA Summary'!H$54:H$59)+SUM('1.  LRAMVA Summary'!H$60:H$61)*(MONTH($E52)-1)/12)*$H52</f>
        <v>0</v>
      </c>
      <c r="N52" s="230">
        <f>(SUM('1.  LRAMVA Summary'!I$54:I$59)+SUM('1.  LRAMVA Summary'!I$60:I$61)*(MONTH($E52)-1)/12)*$H52</f>
        <v>0</v>
      </c>
      <c r="O52" s="230">
        <f>(SUM('1.  LRAMVA Summary'!J$54:J$59)+SUM('1.  LRAMVA Summary'!J$60:J$61)*(MONTH($E52)-1)/12)*$H52</f>
        <v>0</v>
      </c>
      <c r="P52" s="230">
        <f>(SUM('1.  LRAMVA Summary'!K$54:K$59)+SUM('1.  LRAMVA Summary'!K$60:K$61)*(MONTH($E52)-1)/12)*$H52</f>
        <v>0</v>
      </c>
      <c r="Q52" s="230">
        <f>(SUM('1.  LRAMVA Summary'!L$54:L$59)+SUM('1.  LRAMVA Summary'!L$60:L$61)*(MONTH($E52)-1)/12)*$H52</f>
        <v>0</v>
      </c>
      <c r="R52" s="230">
        <f>(SUM('1.  LRAMVA Summary'!M$54:M$59)+SUM('1.  LRAMVA Summary'!M$60:M$61)*(MONTH($E52)-1)/12)*$H52</f>
        <v>0</v>
      </c>
      <c r="S52" s="230">
        <f>(SUM('1.  LRAMVA Summary'!N$54:N$59)+SUM('1.  LRAMVA Summary'!N$60:N$61)*(MONTH($E52)-1)/12)*$H52</f>
        <v>0</v>
      </c>
      <c r="T52" s="230">
        <f>(SUM('1.  LRAMVA Summary'!O$54:O$59)+SUM('1.  LRAMVA Summary'!O$60:O$61)*(MONTH($E52)-1)/12)*$H52</f>
        <v>0</v>
      </c>
      <c r="U52" s="230">
        <f>(SUM('1.  LRAMVA Summary'!P$54:P$59)+SUM('1.  LRAMVA Summary'!P$60:P$61)*(MONTH($E52)-1)/12)*$H52</f>
        <v>0</v>
      </c>
      <c r="V52" s="230">
        <f>(SUM('1.  LRAMVA Summary'!Q$54:Q$59)+SUM('1.  LRAMVA Summary'!Q$60:Q$61)*(MONTH($E52)-1)/12)*$H52</f>
        <v>0</v>
      </c>
      <c r="W52" s="231">
        <f t="shared" si="10"/>
        <v>0</v>
      </c>
    </row>
    <row r="53" spans="1:23" s="9" customFormat="1">
      <c r="B53" s="213" t="s">
        <v>90</v>
      </c>
      <c r="C53" s="233"/>
      <c r="D53" s="206"/>
      <c r="E53" s="214">
        <v>41518</v>
      </c>
      <c r="F53" s="214" t="s">
        <v>179</v>
      </c>
      <c r="G53" s="215" t="s">
        <v>68</v>
      </c>
      <c r="H53" s="229">
        <f>C$25/12</f>
        <v>1.225E-3</v>
      </c>
      <c r="I53" s="230">
        <f>(SUM('1.  LRAMVA Summary'!D$54:D$59)+SUM('1.  LRAMVA Summary'!D$60:D$61)*(MONTH($E53)-1)/12)*$H53</f>
        <v>0</v>
      </c>
      <c r="J53" s="230">
        <f>(SUM('1.  LRAMVA Summary'!E$54:E$59)+SUM('1.  LRAMVA Summary'!E$60:E$61)*(MONTH($E53)-1)/12)*$H53</f>
        <v>0</v>
      </c>
      <c r="K53" s="230">
        <f>(SUM('1.  LRAMVA Summary'!F$54:F$59)+SUM('1.  LRAMVA Summary'!F$60:F$61)*(MONTH($E53)-1)/12)*$H53</f>
        <v>0</v>
      </c>
      <c r="L53" s="230">
        <f>(SUM('1.  LRAMVA Summary'!G$54:G$59)+SUM('1.  LRAMVA Summary'!G$60:G$61)*(MONTH($E53)-1)/12)*$H53</f>
        <v>0</v>
      </c>
      <c r="M53" s="230">
        <f>(SUM('1.  LRAMVA Summary'!H$54:H$59)+SUM('1.  LRAMVA Summary'!H$60:H$61)*(MONTH($E53)-1)/12)*$H53</f>
        <v>0</v>
      </c>
      <c r="N53" s="230">
        <f>(SUM('1.  LRAMVA Summary'!I$54:I$59)+SUM('1.  LRAMVA Summary'!I$60:I$61)*(MONTH($E53)-1)/12)*$H53</f>
        <v>0</v>
      </c>
      <c r="O53" s="230">
        <f>(SUM('1.  LRAMVA Summary'!J$54:J$59)+SUM('1.  LRAMVA Summary'!J$60:J$61)*(MONTH($E53)-1)/12)*$H53</f>
        <v>0</v>
      </c>
      <c r="P53" s="230">
        <f>(SUM('1.  LRAMVA Summary'!K$54:K$59)+SUM('1.  LRAMVA Summary'!K$60:K$61)*(MONTH($E53)-1)/12)*$H53</f>
        <v>0</v>
      </c>
      <c r="Q53" s="230">
        <f>(SUM('1.  LRAMVA Summary'!L$54:L$59)+SUM('1.  LRAMVA Summary'!L$60:L$61)*(MONTH($E53)-1)/12)*$H53</f>
        <v>0</v>
      </c>
      <c r="R53" s="230">
        <f>(SUM('1.  LRAMVA Summary'!M$54:M$59)+SUM('1.  LRAMVA Summary'!M$60:M$61)*(MONTH($E53)-1)/12)*$H53</f>
        <v>0</v>
      </c>
      <c r="S53" s="230">
        <f>(SUM('1.  LRAMVA Summary'!N$54:N$59)+SUM('1.  LRAMVA Summary'!N$60:N$61)*(MONTH($E53)-1)/12)*$H53</f>
        <v>0</v>
      </c>
      <c r="T53" s="230">
        <f>(SUM('1.  LRAMVA Summary'!O$54:O$59)+SUM('1.  LRAMVA Summary'!O$60:O$61)*(MONTH($E53)-1)/12)*$H53</f>
        <v>0</v>
      </c>
      <c r="U53" s="230">
        <f>(SUM('1.  LRAMVA Summary'!P$54:P$59)+SUM('1.  LRAMVA Summary'!P$60:P$61)*(MONTH($E53)-1)/12)*$H53</f>
        <v>0</v>
      </c>
      <c r="V53" s="230">
        <f>(SUM('1.  LRAMVA Summary'!Q$54:Q$59)+SUM('1.  LRAMVA Summary'!Q$60:Q$61)*(MONTH($E53)-1)/12)*$H53</f>
        <v>0</v>
      </c>
      <c r="W53" s="231">
        <f t="shared" si="10"/>
        <v>0</v>
      </c>
    </row>
    <row r="54" spans="1:23" s="9" customFormat="1">
      <c r="B54" s="235" t="s">
        <v>92</v>
      </c>
      <c r="C54" s="236"/>
      <c r="D54" s="206"/>
      <c r="E54" s="214">
        <v>41548</v>
      </c>
      <c r="F54" s="214" t="s">
        <v>179</v>
      </c>
      <c r="G54" s="215" t="s">
        <v>69</v>
      </c>
      <c r="H54" s="232">
        <f>C$26/12</f>
        <v>1.225E-3</v>
      </c>
      <c r="I54" s="230">
        <f>(SUM('1.  LRAMVA Summary'!D$54:D$59)+SUM('1.  LRAMVA Summary'!D$60:D$61)*(MONTH($E54)-1)/12)*$H54</f>
        <v>0</v>
      </c>
      <c r="J54" s="230">
        <f>(SUM('1.  LRAMVA Summary'!E$54:E$59)+SUM('1.  LRAMVA Summary'!E$60:E$61)*(MONTH($E54)-1)/12)*$H54</f>
        <v>0</v>
      </c>
      <c r="K54" s="230">
        <f>(SUM('1.  LRAMVA Summary'!F$54:F$59)+SUM('1.  LRAMVA Summary'!F$60:F$61)*(MONTH($E54)-1)/12)*$H54</f>
        <v>0</v>
      </c>
      <c r="L54" s="230">
        <f>(SUM('1.  LRAMVA Summary'!G$54:G$59)+SUM('1.  LRAMVA Summary'!G$60:G$61)*(MONTH($E54)-1)/12)*$H54</f>
        <v>0</v>
      </c>
      <c r="M54" s="230">
        <f>(SUM('1.  LRAMVA Summary'!H$54:H$59)+SUM('1.  LRAMVA Summary'!H$60:H$61)*(MONTH($E54)-1)/12)*$H54</f>
        <v>0</v>
      </c>
      <c r="N54" s="230">
        <f>(SUM('1.  LRAMVA Summary'!I$54:I$59)+SUM('1.  LRAMVA Summary'!I$60:I$61)*(MONTH($E54)-1)/12)*$H54</f>
        <v>0</v>
      </c>
      <c r="O54" s="230">
        <f>(SUM('1.  LRAMVA Summary'!J$54:J$59)+SUM('1.  LRAMVA Summary'!J$60:J$61)*(MONTH($E54)-1)/12)*$H54</f>
        <v>0</v>
      </c>
      <c r="P54" s="230">
        <f>(SUM('1.  LRAMVA Summary'!K$54:K$59)+SUM('1.  LRAMVA Summary'!K$60:K$61)*(MONTH($E54)-1)/12)*$H54</f>
        <v>0</v>
      </c>
      <c r="Q54" s="230">
        <f>(SUM('1.  LRAMVA Summary'!L$54:L$59)+SUM('1.  LRAMVA Summary'!L$60:L$61)*(MONTH($E54)-1)/12)*$H54</f>
        <v>0</v>
      </c>
      <c r="R54" s="230">
        <f>(SUM('1.  LRAMVA Summary'!M$54:M$59)+SUM('1.  LRAMVA Summary'!M$60:M$61)*(MONTH($E54)-1)/12)*$H54</f>
        <v>0</v>
      </c>
      <c r="S54" s="230">
        <f>(SUM('1.  LRAMVA Summary'!N$54:N$59)+SUM('1.  LRAMVA Summary'!N$60:N$61)*(MONTH($E54)-1)/12)*$H54</f>
        <v>0</v>
      </c>
      <c r="T54" s="230">
        <f>(SUM('1.  LRAMVA Summary'!O$54:O$59)+SUM('1.  LRAMVA Summary'!O$60:O$61)*(MONTH($E54)-1)/12)*$H54</f>
        <v>0</v>
      </c>
      <c r="U54" s="230">
        <f>(SUM('1.  LRAMVA Summary'!P$54:P$59)+SUM('1.  LRAMVA Summary'!P$60:P$61)*(MONTH($E54)-1)/12)*$H54</f>
        <v>0</v>
      </c>
      <c r="V54" s="230">
        <f>(SUM('1.  LRAMVA Summary'!Q$54:Q$59)+SUM('1.  LRAMVA Summary'!Q$60:Q$61)*(MONTH($E54)-1)/12)*$H54</f>
        <v>0</v>
      </c>
      <c r="W54" s="231">
        <f t="shared" si="10"/>
        <v>0</v>
      </c>
    </row>
    <row r="55" spans="1:23" s="9" customFormat="1">
      <c r="D55" s="206"/>
      <c r="E55" s="214">
        <v>41579</v>
      </c>
      <c r="F55" s="214" t="s">
        <v>179</v>
      </c>
      <c r="G55" s="215" t="s">
        <v>69</v>
      </c>
      <c r="H55" s="229">
        <f>C$26/12</f>
        <v>1.225E-3</v>
      </c>
      <c r="I55" s="230">
        <f>(SUM('1.  LRAMVA Summary'!D$54:D$59)+SUM('1.  LRAMVA Summary'!D$60:D$61)*(MONTH($E55)-1)/12)*$H55</f>
        <v>0</v>
      </c>
      <c r="J55" s="230">
        <f>(SUM('1.  LRAMVA Summary'!E$54:E$59)+SUM('1.  LRAMVA Summary'!E$60:E$61)*(MONTH($E55)-1)/12)*$H55</f>
        <v>0</v>
      </c>
      <c r="K55" s="230">
        <f>(SUM('1.  LRAMVA Summary'!F$54:F$59)+SUM('1.  LRAMVA Summary'!F$60:F$61)*(MONTH($E55)-1)/12)*$H55</f>
        <v>0</v>
      </c>
      <c r="L55" s="230">
        <f>(SUM('1.  LRAMVA Summary'!G$54:G$59)+SUM('1.  LRAMVA Summary'!G$60:G$61)*(MONTH($E55)-1)/12)*$H55</f>
        <v>0</v>
      </c>
      <c r="M55" s="230">
        <f>(SUM('1.  LRAMVA Summary'!H$54:H$59)+SUM('1.  LRAMVA Summary'!H$60:H$61)*(MONTH($E55)-1)/12)*$H55</f>
        <v>0</v>
      </c>
      <c r="N55" s="230">
        <f>(SUM('1.  LRAMVA Summary'!I$54:I$59)+SUM('1.  LRAMVA Summary'!I$60:I$61)*(MONTH($E55)-1)/12)*$H55</f>
        <v>0</v>
      </c>
      <c r="O55" s="230">
        <f>(SUM('1.  LRAMVA Summary'!J$54:J$59)+SUM('1.  LRAMVA Summary'!J$60:J$61)*(MONTH($E55)-1)/12)*$H55</f>
        <v>0</v>
      </c>
      <c r="P55" s="230">
        <f>(SUM('1.  LRAMVA Summary'!K$54:K$59)+SUM('1.  LRAMVA Summary'!K$60:K$61)*(MONTH($E55)-1)/12)*$H55</f>
        <v>0</v>
      </c>
      <c r="Q55" s="230">
        <f>(SUM('1.  LRAMVA Summary'!L$54:L$59)+SUM('1.  LRAMVA Summary'!L$60:L$61)*(MONTH($E55)-1)/12)*$H55</f>
        <v>0</v>
      </c>
      <c r="R55" s="230">
        <f>(SUM('1.  LRAMVA Summary'!M$54:M$59)+SUM('1.  LRAMVA Summary'!M$60:M$61)*(MONTH($E55)-1)/12)*$H55</f>
        <v>0</v>
      </c>
      <c r="S55" s="230">
        <f>(SUM('1.  LRAMVA Summary'!N$54:N$59)+SUM('1.  LRAMVA Summary'!N$60:N$61)*(MONTH($E55)-1)/12)*$H55</f>
        <v>0</v>
      </c>
      <c r="T55" s="230">
        <f>(SUM('1.  LRAMVA Summary'!O$54:O$59)+SUM('1.  LRAMVA Summary'!O$60:O$61)*(MONTH($E55)-1)/12)*$H55</f>
        <v>0</v>
      </c>
      <c r="U55" s="230">
        <f>(SUM('1.  LRAMVA Summary'!P$54:P$59)+SUM('1.  LRAMVA Summary'!P$60:P$61)*(MONTH($E55)-1)/12)*$H55</f>
        <v>0</v>
      </c>
      <c r="V55" s="230">
        <f>(SUM('1.  LRAMVA Summary'!Q$54:Q$59)+SUM('1.  LRAMVA Summary'!Q$60:Q$61)*(MONTH($E55)-1)/12)*$H55</f>
        <v>0</v>
      </c>
      <c r="W55" s="231">
        <f t="shared" si="10"/>
        <v>0</v>
      </c>
    </row>
    <row r="56" spans="1:23" s="9" customFormat="1" ht="15.5">
      <c r="B56" s="183" t="s">
        <v>182</v>
      </c>
      <c r="C56" s="27"/>
      <c r="D56" s="206"/>
      <c r="E56" s="214">
        <v>41609</v>
      </c>
      <c r="F56" s="214" t="s">
        <v>179</v>
      </c>
      <c r="G56" s="215" t="s">
        <v>69</v>
      </c>
      <c r="H56" s="229">
        <f>C$26/12</f>
        <v>1.225E-3</v>
      </c>
      <c r="I56" s="230">
        <f>(SUM('1.  LRAMVA Summary'!D$54:D$59)+SUM('1.  LRAMVA Summary'!D$60:D$61)*(MONTH($E56)-1)/12)*$H56</f>
        <v>0</v>
      </c>
      <c r="J56" s="230">
        <f>(SUM('1.  LRAMVA Summary'!E$54:E$59)+SUM('1.  LRAMVA Summary'!E$60:E$61)*(MONTH($E56)-1)/12)*$H56</f>
        <v>0</v>
      </c>
      <c r="K56" s="230">
        <f>(SUM('1.  LRAMVA Summary'!F$54:F$59)+SUM('1.  LRAMVA Summary'!F$60:F$61)*(MONTH($E56)-1)/12)*$H56</f>
        <v>0</v>
      </c>
      <c r="L56" s="230">
        <f>(SUM('1.  LRAMVA Summary'!G$54:G$59)+SUM('1.  LRAMVA Summary'!G$60:G$61)*(MONTH($E56)-1)/12)*$H56</f>
        <v>0</v>
      </c>
      <c r="M56" s="230">
        <f>(SUM('1.  LRAMVA Summary'!H$54:H$59)+SUM('1.  LRAMVA Summary'!H$60:H$61)*(MONTH($E56)-1)/12)*$H56</f>
        <v>0</v>
      </c>
      <c r="N56" s="230">
        <f>(SUM('1.  LRAMVA Summary'!I$54:I$59)+SUM('1.  LRAMVA Summary'!I$60:I$61)*(MONTH($E56)-1)/12)*$H56</f>
        <v>0</v>
      </c>
      <c r="O56" s="230">
        <f>(SUM('1.  LRAMVA Summary'!J$54:J$59)+SUM('1.  LRAMVA Summary'!J$60:J$61)*(MONTH($E56)-1)/12)*$H56</f>
        <v>0</v>
      </c>
      <c r="P56" s="230">
        <f>(SUM('1.  LRAMVA Summary'!K$54:K$59)+SUM('1.  LRAMVA Summary'!K$60:K$61)*(MONTH($E56)-1)/12)*$H56</f>
        <v>0</v>
      </c>
      <c r="Q56" s="230">
        <f>(SUM('1.  LRAMVA Summary'!L$54:L$59)+SUM('1.  LRAMVA Summary'!L$60:L$61)*(MONTH($E56)-1)/12)*$H56</f>
        <v>0</v>
      </c>
      <c r="R56" s="230">
        <f>(SUM('1.  LRAMVA Summary'!M$54:M$59)+SUM('1.  LRAMVA Summary'!M$60:M$61)*(MONTH($E56)-1)/12)*$H56</f>
        <v>0</v>
      </c>
      <c r="S56" s="230">
        <f>(SUM('1.  LRAMVA Summary'!N$54:N$59)+SUM('1.  LRAMVA Summary'!N$60:N$61)*(MONTH($E56)-1)/12)*$H56</f>
        <v>0</v>
      </c>
      <c r="T56" s="230">
        <f>(SUM('1.  LRAMVA Summary'!O$54:O$59)+SUM('1.  LRAMVA Summary'!O$60:O$61)*(MONTH($E56)-1)/12)*$H56</f>
        <v>0</v>
      </c>
      <c r="U56" s="230">
        <f>(SUM('1.  LRAMVA Summary'!P$54:P$59)+SUM('1.  LRAMVA Summary'!P$60:P$61)*(MONTH($E56)-1)/12)*$H56</f>
        <v>0</v>
      </c>
      <c r="V56" s="230">
        <f>(SUM('1.  LRAMVA Summary'!Q$54:Q$59)+SUM('1.  LRAMVA Summary'!Q$60:Q$61)*(MONTH($E56)-1)/12)*$H56</f>
        <v>0</v>
      </c>
      <c r="W56" s="231">
        <f t="shared" si="10"/>
        <v>0</v>
      </c>
    </row>
    <row r="57" spans="1:23" s="9" customFormat="1" ht="15" thickBot="1">
      <c r="B57" s="27"/>
      <c r="C57" s="27"/>
      <c r="D57" s="206"/>
      <c r="E57" s="216" t="s">
        <v>462</v>
      </c>
      <c r="F57" s="216"/>
      <c r="G57" s="217"/>
      <c r="H57" s="218"/>
      <c r="I57" s="219">
        <f>SUM(I44:I56)</f>
        <v>0</v>
      </c>
      <c r="J57" s="219">
        <f t="shared" ref="J57:O57" si="11">SUM(J44:J56)</f>
        <v>0</v>
      </c>
      <c r="K57" s="219">
        <f t="shared" si="11"/>
        <v>0</v>
      </c>
      <c r="L57" s="219">
        <f t="shared" si="11"/>
        <v>0</v>
      </c>
      <c r="M57" s="219">
        <f t="shared" si="11"/>
        <v>0</v>
      </c>
      <c r="N57" s="219">
        <f t="shared" si="11"/>
        <v>0</v>
      </c>
      <c r="O57" s="219">
        <f t="shared" si="11"/>
        <v>0</v>
      </c>
      <c r="P57" s="219">
        <f t="shared" ref="P57:V57" si="12">SUM(P44:P56)</f>
        <v>0</v>
      </c>
      <c r="Q57" s="219">
        <f t="shared" si="12"/>
        <v>0</v>
      </c>
      <c r="R57" s="219">
        <f t="shared" si="12"/>
        <v>0</v>
      </c>
      <c r="S57" s="219">
        <f t="shared" si="12"/>
        <v>0</v>
      </c>
      <c r="T57" s="219">
        <f t="shared" si="12"/>
        <v>0</v>
      </c>
      <c r="U57" s="219">
        <f t="shared" si="12"/>
        <v>0</v>
      </c>
      <c r="V57" s="219">
        <f t="shared" si="12"/>
        <v>0</v>
      </c>
      <c r="W57" s="219">
        <f>SUM(W44:W56)</f>
        <v>0</v>
      </c>
    </row>
    <row r="58" spans="1:23" s="9" customFormat="1" ht="15" thickTop="1">
      <c r="D58" s="206"/>
      <c r="E58" s="220" t="s">
        <v>67</v>
      </c>
      <c r="F58" s="220"/>
      <c r="G58" s="221"/>
      <c r="H58" s="222"/>
      <c r="I58" s="223"/>
      <c r="J58" s="223"/>
      <c r="K58" s="223"/>
      <c r="L58" s="223"/>
      <c r="M58" s="223"/>
      <c r="N58" s="223"/>
      <c r="O58" s="223"/>
      <c r="P58" s="223"/>
      <c r="Q58" s="223"/>
      <c r="R58" s="223"/>
      <c r="S58" s="223"/>
      <c r="T58" s="223"/>
      <c r="U58" s="223"/>
      <c r="V58" s="223"/>
      <c r="W58" s="224"/>
    </row>
    <row r="59" spans="1:23" s="9" customFormat="1">
      <c r="D59" s="206"/>
      <c r="E59" s="225" t="s">
        <v>426</v>
      </c>
      <c r="F59" s="225"/>
      <c r="G59" s="226"/>
      <c r="H59" s="227"/>
      <c r="I59" s="228">
        <f t="shared" ref="I59:W59" si="13">I57+I58</f>
        <v>0</v>
      </c>
      <c r="J59" s="228">
        <f t="shared" si="13"/>
        <v>0</v>
      </c>
      <c r="K59" s="228">
        <f t="shared" si="13"/>
        <v>0</v>
      </c>
      <c r="L59" s="228">
        <f t="shared" si="13"/>
        <v>0</v>
      </c>
      <c r="M59" s="228">
        <f t="shared" si="13"/>
        <v>0</v>
      </c>
      <c r="N59" s="228">
        <f t="shared" si="13"/>
        <v>0</v>
      </c>
      <c r="O59" s="228">
        <f t="shared" si="13"/>
        <v>0</v>
      </c>
      <c r="P59" s="228">
        <f t="shared" ref="P59:V59" si="14">P57+P58</f>
        <v>0</v>
      </c>
      <c r="Q59" s="228">
        <f t="shared" si="14"/>
        <v>0</v>
      </c>
      <c r="R59" s="228">
        <f t="shared" si="14"/>
        <v>0</v>
      </c>
      <c r="S59" s="228">
        <f t="shared" si="14"/>
        <v>0</v>
      </c>
      <c r="T59" s="228">
        <f t="shared" si="14"/>
        <v>0</v>
      </c>
      <c r="U59" s="228">
        <f t="shared" si="14"/>
        <v>0</v>
      </c>
      <c r="V59" s="228">
        <f t="shared" si="14"/>
        <v>0</v>
      </c>
      <c r="W59" s="228">
        <f t="shared" si="13"/>
        <v>0</v>
      </c>
    </row>
    <row r="60" spans="1:23" s="9" customFormat="1">
      <c r="D60" s="206"/>
      <c r="E60" s="214">
        <v>41640</v>
      </c>
      <c r="F60" s="214" t="s">
        <v>180</v>
      </c>
      <c r="G60" s="215" t="s">
        <v>65</v>
      </c>
      <c r="H60" s="232">
        <f>C$27/12</f>
        <v>1.225E-3</v>
      </c>
      <c r="I60" s="230">
        <f>(SUM('1.  LRAMVA Summary'!D$54:D$62)+SUM('1.  LRAMVA Summary'!D$63:D$64)*(MONTH($E60)-1)/12)*$H60</f>
        <v>0</v>
      </c>
      <c r="J60" s="230">
        <f>(SUM('1.  LRAMVA Summary'!E$54:E$62)+SUM('1.  LRAMVA Summary'!E$63:E$64)*(MONTH($E60)-1)/12)*$H60</f>
        <v>0</v>
      </c>
      <c r="K60" s="230">
        <f>(SUM('1.  LRAMVA Summary'!F$54:F$62)+SUM('1.  LRAMVA Summary'!F$63:F$64)*(MONTH($E60)-1)/12)*$H60</f>
        <v>0</v>
      </c>
      <c r="L60" s="230">
        <f>(SUM('1.  LRAMVA Summary'!G$54:G$62)+SUM('1.  LRAMVA Summary'!G$63:G$64)*(MONTH($E60)-1)/12)*$H60</f>
        <v>0</v>
      </c>
      <c r="M60" s="230">
        <f>(SUM('1.  LRAMVA Summary'!H$54:H$62)+SUM('1.  LRAMVA Summary'!H$63:H$64)*(MONTH($E60)-1)/12)*$H60</f>
        <v>0</v>
      </c>
      <c r="N60" s="230">
        <f>(SUM('1.  LRAMVA Summary'!I$54:I$62)+SUM('1.  LRAMVA Summary'!I$63:I$64)*(MONTH($E60)-1)/12)*$H60</f>
        <v>0</v>
      </c>
      <c r="O60" s="230">
        <f>(SUM('1.  LRAMVA Summary'!J$54:J$62)+SUM('1.  LRAMVA Summary'!J$63:J$64)*(MONTH($E60)-1)/12)*$H60</f>
        <v>0</v>
      </c>
      <c r="P60" s="230">
        <f>(SUM('1.  LRAMVA Summary'!K$54:K$62)+SUM('1.  LRAMVA Summary'!K$63:K$64)*(MONTH($E60)-1)/12)*$H60</f>
        <v>0</v>
      </c>
      <c r="Q60" s="230">
        <f>(SUM('1.  LRAMVA Summary'!L$54:L$62)+SUM('1.  LRAMVA Summary'!L$63:L$64)*(MONTH($E60)-1)/12)*$H60</f>
        <v>0</v>
      </c>
      <c r="R60" s="230">
        <f>(SUM('1.  LRAMVA Summary'!M$54:M$62)+SUM('1.  LRAMVA Summary'!M$63:M$64)*(MONTH($E60)-1)/12)*$H60</f>
        <v>0</v>
      </c>
      <c r="S60" s="230">
        <f>(SUM('1.  LRAMVA Summary'!N$54:N$62)+SUM('1.  LRAMVA Summary'!N$63:N$64)*(MONTH($E60)-1)/12)*$H60</f>
        <v>0</v>
      </c>
      <c r="T60" s="230">
        <f>(SUM('1.  LRAMVA Summary'!O$54:O$62)+SUM('1.  LRAMVA Summary'!O$63:O$64)*(MONTH($E60)-1)/12)*$H60</f>
        <v>0</v>
      </c>
      <c r="U60" s="230">
        <f>(SUM('1.  LRAMVA Summary'!P$54:P$62)+SUM('1.  LRAMVA Summary'!P$63:P$64)*(MONTH($E60)-1)/12)*$H60</f>
        <v>0</v>
      </c>
      <c r="V60" s="230">
        <f>(SUM('1.  LRAMVA Summary'!Q$54:Q$62)+SUM('1.  LRAMVA Summary'!Q$63:Q$64)*(MONTH($E60)-1)/12)*$H60</f>
        <v>0</v>
      </c>
      <c r="W60" s="231">
        <f>SUM(I60:V60)</f>
        <v>0</v>
      </c>
    </row>
    <row r="61" spans="1:23" s="9" customFormat="1">
      <c r="A61" s="28"/>
      <c r="E61" s="214">
        <v>41671</v>
      </c>
      <c r="F61" s="214" t="s">
        <v>180</v>
      </c>
      <c r="G61" s="215" t="s">
        <v>65</v>
      </c>
      <c r="H61" s="229">
        <f>C$27/12</f>
        <v>1.225E-3</v>
      </c>
      <c r="I61" s="230">
        <f>(SUM('1.  LRAMVA Summary'!D$54:D$62)+SUM('1.  LRAMVA Summary'!D$63:D$64)*(MONTH($E61)-1)/12)*$H61</f>
        <v>0</v>
      </c>
      <c r="J61" s="230">
        <f>(SUM('1.  LRAMVA Summary'!E$54:E$62)+SUM('1.  LRAMVA Summary'!E$63:E$64)*(MONTH($E61)-1)/12)*$H61</f>
        <v>0</v>
      </c>
      <c r="K61" s="230">
        <f>(SUM('1.  LRAMVA Summary'!F$54:F$62)+SUM('1.  LRAMVA Summary'!F$63:F$64)*(MONTH($E61)-1)/12)*$H61</f>
        <v>0</v>
      </c>
      <c r="L61" s="230">
        <f>(SUM('1.  LRAMVA Summary'!G$54:G$62)+SUM('1.  LRAMVA Summary'!G$63:G$64)*(MONTH($E61)-1)/12)*$H61</f>
        <v>0</v>
      </c>
      <c r="M61" s="230">
        <f>(SUM('1.  LRAMVA Summary'!H$54:H$62)+SUM('1.  LRAMVA Summary'!H$63:H$64)*(MONTH($E61)-1)/12)*$H61</f>
        <v>0</v>
      </c>
      <c r="N61" s="230">
        <f>(SUM('1.  LRAMVA Summary'!I$54:I$62)+SUM('1.  LRAMVA Summary'!I$63:I$64)*(MONTH($E61)-1)/12)*$H61</f>
        <v>0</v>
      </c>
      <c r="O61" s="230">
        <f>(SUM('1.  LRAMVA Summary'!J$54:J$62)+SUM('1.  LRAMVA Summary'!J$63:J$64)*(MONTH($E61)-1)/12)*$H61</f>
        <v>0</v>
      </c>
      <c r="P61" s="230">
        <f>(SUM('1.  LRAMVA Summary'!K$54:K$62)+SUM('1.  LRAMVA Summary'!K$63:K$64)*(MONTH($E61)-1)/12)*$H61</f>
        <v>0</v>
      </c>
      <c r="Q61" s="230">
        <f>(SUM('1.  LRAMVA Summary'!L$54:L$62)+SUM('1.  LRAMVA Summary'!L$63:L$64)*(MONTH($E61)-1)/12)*$H61</f>
        <v>0</v>
      </c>
      <c r="R61" s="230">
        <f>(SUM('1.  LRAMVA Summary'!M$54:M$62)+SUM('1.  LRAMVA Summary'!M$63:M$64)*(MONTH($E61)-1)/12)*$H61</f>
        <v>0</v>
      </c>
      <c r="S61" s="230">
        <f>(SUM('1.  LRAMVA Summary'!N$54:N$62)+SUM('1.  LRAMVA Summary'!N$63:N$64)*(MONTH($E61)-1)/12)*$H61</f>
        <v>0</v>
      </c>
      <c r="T61" s="230">
        <f>(SUM('1.  LRAMVA Summary'!O$54:O$62)+SUM('1.  LRAMVA Summary'!O$63:O$64)*(MONTH($E61)-1)/12)*$H61</f>
        <v>0</v>
      </c>
      <c r="U61" s="230">
        <f>(SUM('1.  LRAMVA Summary'!P$54:P$62)+SUM('1.  LRAMVA Summary'!P$63:P$64)*(MONTH($E61)-1)/12)*$H61</f>
        <v>0</v>
      </c>
      <c r="V61" s="230">
        <f>(SUM('1.  LRAMVA Summary'!Q$54:Q$62)+SUM('1.  LRAMVA Summary'!Q$63:Q$64)*(MONTH($E61)-1)/12)*$H61</f>
        <v>0</v>
      </c>
      <c r="W61" s="231">
        <f t="shared" ref="W61:W71" si="15">SUM(I61:V61)</f>
        <v>0</v>
      </c>
    </row>
    <row r="62" spans="1:23" s="9" customFormat="1">
      <c r="B62" s="66"/>
      <c r="E62" s="214">
        <v>41699</v>
      </c>
      <c r="F62" s="214" t="s">
        <v>180</v>
      </c>
      <c r="G62" s="215" t="s">
        <v>65</v>
      </c>
      <c r="H62" s="229">
        <f>C$27/12</f>
        <v>1.225E-3</v>
      </c>
      <c r="I62" s="230">
        <f>(SUM('1.  LRAMVA Summary'!D$54:D$62)+SUM('1.  LRAMVA Summary'!D$63:D$64)*(MONTH($E62)-1)/12)*$H62</f>
        <v>0</v>
      </c>
      <c r="J62" s="230">
        <f>(SUM('1.  LRAMVA Summary'!E$54:E$62)+SUM('1.  LRAMVA Summary'!E$63:E$64)*(MONTH($E62)-1)/12)*$H62</f>
        <v>0</v>
      </c>
      <c r="K62" s="230">
        <f>(SUM('1.  LRAMVA Summary'!F$54:F$62)+SUM('1.  LRAMVA Summary'!F$63:F$64)*(MONTH($E62)-1)/12)*$H62</f>
        <v>0</v>
      </c>
      <c r="L62" s="230">
        <f>(SUM('1.  LRAMVA Summary'!G$54:G$62)+SUM('1.  LRAMVA Summary'!G$63:G$64)*(MONTH($E62)-1)/12)*$H62</f>
        <v>0</v>
      </c>
      <c r="M62" s="230">
        <f>(SUM('1.  LRAMVA Summary'!H$54:H$62)+SUM('1.  LRAMVA Summary'!H$63:H$64)*(MONTH($E62)-1)/12)*$H62</f>
        <v>0</v>
      </c>
      <c r="N62" s="230">
        <f>(SUM('1.  LRAMVA Summary'!I$54:I$62)+SUM('1.  LRAMVA Summary'!I$63:I$64)*(MONTH($E62)-1)/12)*$H62</f>
        <v>0</v>
      </c>
      <c r="O62" s="230">
        <f>(SUM('1.  LRAMVA Summary'!J$54:J$62)+SUM('1.  LRAMVA Summary'!J$63:J$64)*(MONTH($E62)-1)/12)*$H62</f>
        <v>0</v>
      </c>
      <c r="P62" s="230">
        <f>(SUM('1.  LRAMVA Summary'!K$54:K$62)+SUM('1.  LRAMVA Summary'!K$63:K$64)*(MONTH($E62)-1)/12)*$H62</f>
        <v>0</v>
      </c>
      <c r="Q62" s="230">
        <f>(SUM('1.  LRAMVA Summary'!L$54:L$62)+SUM('1.  LRAMVA Summary'!L$63:L$64)*(MONTH($E62)-1)/12)*$H62</f>
        <v>0</v>
      </c>
      <c r="R62" s="230">
        <f>(SUM('1.  LRAMVA Summary'!M$54:M$62)+SUM('1.  LRAMVA Summary'!M$63:M$64)*(MONTH($E62)-1)/12)*$H62</f>
        <v>0</v>
      </c>
      <c r="S62" s="230">
        <f>(SUM('1.  LRAMVA Summary'!N$54:N$62)+SUM('1.  LRAMVA Summary'!N$63:N$64)*(MONTH($E62)-1)/12)*$H62</f>
        <v>0</v>
      </c>
      <c r="T62" s="230">
        <f>(SUM('1.  LRAMVA Summary'!O$54:O$62)+SUM('1.  LRAMVA Summary'!O$63:O$64)*(MONTH($E62)-1)/12)*$H62</f>
        <v>0</v>
      </c>
      <c r="U62" s="230">
        <f>(SUM('1.  LRAMVA Summary'!P$54:P$62)+SUM('1.  LRAMVA Summary'!P$63:P$64)*(MONTH($E62)-1)/12)*$H62</f>
        <v>0</v>
      </c>
      <c r="V62" s="230">
        <f>(SUM('1.  LRAMVA Summary'!Q$54:Q$62)+SUM('1.  LRAMVA Summary'!Q$63:Q$64)*(MONTH($E62)-1)/12)*$H62</f>
        <v>0</v>
      </c>
      <c r="W62" s="231">
        <f t="shared" si="15"/>
        <v>0</v>
      </c>
    </row>
    <row r="63" spans="1:23" s="9" customFormat="1">
      <c r="B63" s="66"/>
      <c r="E63" s="214">
        <v>41730</v>
      </c>
      <c r="F63" s="214" t="s">
        <v>180</v>
      </c>
      <c r="G63" s="215" t="s">
        <v>66</v>
      </c>
      <c r="H63" s="232">
        <f>C$28/12</f>
        <v>1.225E-3</v>
      </c>
      <c r="I63" s="230">
        <f>(SUM('1.  LRAMVA Summary'!D$54:D$62)+SUM('1.  LRAMVA Summary'!D$63:D$64)*(MONTH($E63)-1)/12)*$H63</f>
        <v>0</v>
      </c>
      <c r="J63" s="230">
        <f>(SUM('1.  LRAMVA Summary'!E$54:E$62)+SUM('1.  LRAMVA Summary'!E$63:E$64)*(MONTH($E63)-1)/12)*$H63</f>
        <v>0</v>
      </c>
      <c r="K63" s="230">
        <f>(SUM('1.  LRAMVA Summary'!F$54:F$62)+SUM('1.  LRAMVA Summary'!F$63:F$64)*(MONTH($E63)-1)/12)*$H63</f>
        <v>0</v>
      </c>
      <c r="L63" s="230">
        <f>(SUM('1.  LRAMVA Summary'!G$54:G$62)+SUM('1.  LRAMVA Summary'!G$63:G$64)*(MONTH($E63)-1)/12)*$H63</f>
        <v>0</v>
      </c>
      <c r="M63" s="230">
        <f>(SUM('1.  LRAMVA Summary'!H$54:H$62)+SUM('1.  LRAMVA Summary'!H$63:H$64)*(MONTH($E63)-1)/12)*$H63</f>
        <v>0</v>
      </c>
      <c r="N63" s="230">
        <f>(SUM('1.  LRAMVA Summary'!I$54:I$62)+SUM('1.  LRAMVA Summary'!I$63:I$64)*(MONTH($E63)-1)/12)*$H63</f>
        <v>0</v>
      </c>
      <c r="O63" s="230">
        <f>(SUM('1.  LRAMVA Summary'!J$54:J$62)+SUM('1.  LRAMVA Summary'!J$63:J$64)*(MONTH($E63)-1)/12)*$H63</f>
        <v>0</v>
      </c>
      <c r="P63" s="230">
        <f>(SUM('1.  LRAMVA Summary'!K$54:K$62)+SUM('1.  LRAMVA Summary'!K$63:K$64)*(MONTH($E63)-1)/12)*$H63</f>
        <v>0</v>
      </c>
      <c r="Q63" s="230">
        <f>(SUM('1.  LRAMVA Summary'!L$54:L$62)+SUM('1.  LRAMVA Summary'!L$63:L$64)*(MONTH($E63)-1)/12)*$H63</f>
        <v>0</v>
      </c>
      <c r="R63" s="230">
        <f>(SUM('1.  LRAMVA Summary'!M$54:M$62)+SUM('1.  LRAMVA Summary'!M$63:M$64)*(MONTH($E63)-1)/12)*$H63</f>
        <v>0</v>
      </c>
      <c r="S63" s="230">
        <f>(SUM('1.  LRAMVA Summary'!N$54:N$62)+SUM('1.  LRAMVA Summary'!N$63:N$64)*(MONTH($E63)-1)/12)*$H63</f>
        <v>0</v>
      </c>
      <c r="T63" s="230">
        <f>(SUM('1.  LRAMVA Summary'!O$54:O$62)+SUM('1.  LRAMVA Summary'!O$63:O$64)*(MONTH($E63)-1)/12)*$H63</f>
        <v>0</v>
      </c>
      <c r="U63" s="230">
        <f>(SUM('1.  LRAMVA Summary'!P$54:P$62)+SUM('1.  LRAMVA Summary'!P$63:P$64)*(MONTH($E63)-1)/12)*$H63</f>
        <v>0</v>
      </c>
      <c r="V63" s="230">
        <f>(SUM('1.  LRAMVA Summary'!Q$54:Q$62)+SUM('1.  LRAMVA Summary'!Q$63:Q$64)*(MONTH($E63)-1)/12)*$H63</f>
        <v>0</v>
      </c>
      <c r="W63" s="231">
        <f t="shared" si="15"/>
        <v>0</v>
      </c>
    </row>
    <row r="64" spans="1:23" s="9" customFormat="1">
      <c r="B64" s="66"/>
      <c r="E64" s="214">
        <v>41760</v>
      </c>
      <c r="F64" s="214" t="s">
        <v>180</v>
      </c>
      <c r="G64" s="215" t="s">
        <v>66</v>
      </c>
      <c r="H64" s="229">
        <f>C$28/12</f>
        <v>1.225E-3</v>
      </c>
      <c r="I64" s="230">
        <f>(SUM('1.  LRAMVA Summary'!D$54:D$62)+SUM('1.  LRAMVA Summary'!D$63:D$64)*(MONTH($E64)-1)/12)*$H64</f>
        <v>0</v>
      </c>
      <c r="J64" s="230">
        <f>(SUM('1.  LRAMVA Summary'!E$54:E$62)+SUM('1.  LRAMVA Summary'!E$63:E$64)*(MONTH($E64)-1)/12)*$H64</f>
        <v>0</v>
      </c>
      <c r="K64" s="230">
        <f>(SUM('1.  LRAMVA Summary'!F$54:F$62)+SUM('1.  LRAMVA Summary'!F$63:F$64)*(MONTH($E64)-1)/12)*$H64</f>
        <v>0</v>
      </c>
      <c r="L64" s="230">
        <f>(SUM('1.  LRAMVA Summary'!G$54:G$62)+SUM('1.  LRAMVA Summary'!G$63:G$64)*(MONTH($E64)-1)/12)*$H64</f>
        <v>0</v>
      </c>
      <c r="M64" s="230">
        <f>(SUM('1.  LRAMVA Summary'!H$54:H$62)+SUM('1.  LRAMVA Summary'!H$63:H$64)*(MONTH($E64)-1)/12)*$H64</f>
        <v>0</v>
      </c>
      <c r="N64" s="230">
        <f>(SUM('1.  LRAMVA Summary'!I$54:I$62)+SUM('1.  LRAMVA Summary'!I$63:I$64)*(MONTH($E64)-1)/12)*$H64</f>
        <v>0</v>
      </c>
      <c r="O64" s="230">
        <f>(SUM('1.  LRAMVA Summary'!J$54:J$62)+SUM('1.  LRAMVA Summary'!J$63:J$64)*(MONTH($E64)-1)/12)*$H64</f>
        <v>0</v>
      </c>
      <c r="P64" s="230">
        <f>(SUM('1.  LRAMVA Summary'!K$54:K$62)+SUM('1.  LRAMVA Summary'!K$63:K$64)*(MONTH($E64)-1)/12)*$H64</f>
        <v>0</v>
      </c>
      <c r="Q64" s="230">
        <f>(SUM('1.  LRAMVA Summary'!L$54:L$62)+SUM('1.  LRAMVA Summary'!L$63:L$64)*(MONTH($E64)-1)/12)*$H64</f>
        <v>0</v>
      </c>
      <c r="R64" s="230">
        <f>(SUM('1.  LRAMVA Summary'!M$54:M$62)+SUM('1.  LRAMVA Summary'!M$63:M$64)*(MONTH($E64)-1)/12)*$H64</f>
        <v>0</v>
      </c>
      <c r="S64" s="230">
        <f>(SUM('1.  LRAMVA Summary'!N$54:N$62)+SUM('1.  LRAMVA Summary'!N$63:N$64)*(MONTH($E64)-1)/12)*$H64</f>
        <v>0</v>
      </c>
      <c r="T64" s="230">
        <f>(SUM('1.  LRAMVA Summary'!O$54:O$62)+SUM('1.  LRAMVA Summary'!O$63:O$64)*(MONTH($E64)-1)/12)*$H64</f>
        <v>0</v>
      </c>
      <c r="U64" s="230">
        <f>(SUM('1.  LRAMVA Summary'!P$54:P$62)+SUM('1.  LRAMVA Summary'!P$63:P$64)*(MONTH($E64)-1)/12)*$H64</f>
        <v>0</v>
      </c>
      <c r="V64" s="230">
        <f>(SUM('1.  LRAMVA Summary'!Q$54:Q$62)+SUM('1.  LRAMVA Summary'!Q$63:Q$64)*(MONTH($E64)-1)/12)*$H64</f>
        <v>0</v>
      </c>
      <c r="W64" s="231">
        <f t="shared" si="15"/>
        <v>0</v>
      </c>
    </row>
    <row r="65" spans="2:23" s="9" customFormat="1">
      <c r="B65" s="66"/>
      <c r="E65" s="214">
        <v>41791</v>
      </c>
      <c r="F65" s="214" t="s">
        <v>180</v>
      </c>
      <c r="G65" s="215" t="s">
        <v>66</v>
      </c>
      <c r="H65" s="229">
        <f>C$28/12</f>
        <v>1.225E-3</v>
      </c>
      <c r="I65" s="230">
        <f>(SUM('1.  LRAMVA Summary'!D$54:D$62)+SUM('1.  LRAMVA Summary'!D$63:D$64)*(MONTH($E65)-1)/12)*$H65</f>
        <v>0</v>
      </c>
      <c r="J65" s="230">
        <f>(SUM('1.  LRAMVA Summary'!E$54:E$62)+SUM('1.  LRAMVA Summary'!E$63:E$64)*(MONTH($E65)-1)/12)*$H65</f>
        <v>0</v>
      </c>
      <c r="K65" s="230">
        <f>(SUM('1.  LRAMVA Summary'!F$54:F$62)+SUM('1.  LRAMVA Summary'!F$63:F$64)*(MONTH($E65)-1)/12)*$H65</f>
        <v>0</v>
      </c>
      <c r="L65" s="230">
        <f>(SUM('1.  LRAMVA Summary'!G$54:G$62)+SUM('1.  LRAMVA Summary'!G$63:G$64)*(MONTH($E65)-1)/12)*$H65</f>
        <v>0</v>
      </c>
      <c r="M65" s="230">
        <f>(SUM('1.  LRAMVA Summary'!H$54:H$62)+SUM('1.  LRAMVA Summary'!H$63:H$64)*(MONTH($E65)-1)/12)*$H65</f>
        <v>0</v>
      </c>
      <c r="N65" s="230">
        <f>(SUM('1.  LRAMVA Summary'!I$54:I$62)+SUM('1.  LRAMVA Summary'!I$63:I$64)*(MONTH($E65)-1)/12)*$H65</f>
        <v>0</v>
      </c>
      <c r="O65" s="230">
        <f>(SUM('1.  LRAMVA Summary'!J$54:J$62)+SUM('1.  LRAMVA Summary'!J$63:J$64)*(MONTH($E65)-1)/12)*$H65</f>
        <v>0</v>
      </c>
      <c r="P65" s="230">
        <f>(SUM('1.  LRAMVA Summary'!K$54:K$62)+SUM('1.  LRAMVA Summary'!K$63:K$64)*(MONTH($E65)-1)/12)*$H65</f>
        <v>0</v>
      </c>
      <c r="Q65" s="230">
        <f>(SUM('1.  LRAMVA Summary'!L$54:L$62)+SUM('1.  LRAMVA Summary'!L$63:L$64)*(MONTH($E65)-1)/12)*$H65</f>
        <v>0</v>
      </c>
      <c r="R65" s="230">
        <f>(SUM('1.  LRAMVA Summary'!M$54:M$62)+SUM('1.  LRAMVA Summary'!M$63:M$64)*(MONTH($E65)-1)/12)*$H65</f>
        <v>0</v>
      </c>
      <c r="S65" s="230">
        <f>(SUM('1.  LRAMVA Summary'!N$54:N$62)+SUM('1.  LRAMVA Summary'!N$63:N$64)*(MONTH($E65)-1)/12)*$H65</f>
        <v>0</v>
      </c>
      <c r="T65" s="230">
        <f>(SUM('1.  LRAMVA Summary'!O$54:O$62)+SUM('1.  LRAMVA Summary'!O$63:O$64)*(MONTH($E65)-1)/12)*$H65</f>
        <v>0</v>
      </c>
      <c r="U65" s="230">
        <f>(SUM('1.  LRAMVA Summary'!P$54:P$62)+SUM('1.  LRAMVA Summary'!P$63:P$64)*(MONTH($E65)-1)/12)*$H65</f>
        <v>0</v>
      </c>
      <c r="V65" s="230">
        <f>(SUM('1.  LRAMVA Summary'!Q$54:Q$62)+SUM('1.  LRAMVA Summary'!Q$63:Q$64)*(MONTH($E65)-1)/12)*$H65</f>
        <v>0</v>
      </c>
      <c r="W65" s="231">
        <f t="shared" si="15"/>
        <v>0</v>
      </c>
    </row>
    <row r="66" spans="2:23" s="9" customFormat="1">
      <c r="B66" s="66"/>
      <c r="E66" s="214">
        <v>41821</v>
      </c>
      <c r="F66" s="214" t="s">
        <v>180</v>
      </c>
      <c r="G66" s="215" t="s">
        <v>68</v>
      </c>
      <c r="H66" s="232">
        <f>C$29/12</f>
        <v>1.225E-3</v>
      </c>
      <c r="I66" s="230">
        <f>(SUM('1.  LRAMVA Summary'!D$54:D$62)+SUM('1.  LRAMVA Summary'!D$63:D$64)*(MONTH($E66)-1)/12)*$H66</f>
        <v>0</v>
      </c>
      <c r="J66" s="230">
        <f>(SUM('1.  LRAMVA Summary'!E$54:E$62)+SUM('1.  LRAMVA Summary'!E$63:E$64)*(MONTH($E66)-1)/12)*$H66</f>
        <v>0</v>
      </c>
      <c r="K66" s="230">
        <f>(SUM('1.  LRAMVA Summary'!F$54:F$62)+SUM('1.  LRAMVA Summary'!F$63:F$64)*(MONTH($E66)-1)/12)*$H66</f>
        <v>0</v>
      </c>
      <c r="L66" s="230">
        <f>(SUM('1.  LRAMVA Summary'!G$54:G$62)+SUM('1.  LRAMVA Summary'!G$63:G$64)*(MONTH($E66)-1)/12)*$H66</f>
        <v>0</v>
      </c>
      <c r="M66" s="230">
        <f>(SUM('1.  LRAMVA Summary'!H$54:H$62)+SUM('1.  LRAMVA Summary'!H$63:H$64)*(MONTH($E66)-1)/12)*$H66</f>
        <v>0</v>
      </c>
      <c r="N66" s="230">
        <f>(SUM('1.  LRAMVA Summary'!I$54:I$62)+SUM('1.  LRAMVA Summary'!I$63:I$64)*(MONTH($E66)-1)/12)*$H66</f>
        <v>0</v>
      </c>
      <c r="O66" s="230">
        <f>(SUM('1.  LRAMVA Summary'!J$54:J$62)+SUM('1.  LRAMVA Summary'!J$63:J$64)*(MONTH($E66)-1)/12)*$H66</f>
        <v>0</v>
      </c>
      <c r="P66" s="230">
        <f>(SUM('1.  LRAMVA Summary'!K$54:K$62)+SUM('1.  LRAMVA Summary'!K$63:K$64)*(MONTH($E66)-1)/12)*$H66</f>
        <v>0</v>
      </c>
      <c r="Q66" s="230">
        <f>(SUM('1.  LRAMVA Summary'!L$54:L$62)+SUM('1.  LRAMVA Summary'!L$63:L$64)*(MONTH($E66)-1)/12)*$H66</f>
        <v>0</v>
      </c>
      <c r="R66" s="230">
        <f>(SUM('1.  LRAMVA Summary'!M$54:M$62)+SUM('1.  LRAMVA Summary'!M$63:M$64)*(MONTH($E66)-1)/12)*$H66</f>
        <v>0</v>
      </c>
      <c r="S66" s="230">
        <f>(SUM('1.  LRAMVA Summary'!N$54:N$62)+SUM('1.  LRAMVA Summary'!N$63:N$64)*(MONTH($E66)-1)/12)*$H66</f>
        <v>0</v>
      </c>
      <c r="T66" s="230">
        <f>(SUM('1.  LRAMVA Summary'!O$54:O$62)+SUM('1.  LRAMVA Summary'!O$63:O$64)*(MONTH($E66)-1)/12)*$H66</f>
        <v>0</v>
      </c>
      <c r="U66" s="230">
        <f>(SUM('1.  LRAMVA Summary'!P$54:P$62)+SUM('1.  LRAMVA Summary'!P$63:P$64)*(MONTH($E66)-1)/12)*$H66</f>
        <v>0</v>
      </c>
      <c r="V66" s="230">
        <f>(SUM('1.  LRAMVA Summary'!Q$54:Q$62)+SUM('1.  LRAMVA Summary'!Q$63:Q$64)*(MONTH($E66)-1)/12)*$H66</f>
        <v>0</v>
      </c>
      <c r="W66" s="231">
        <f t="shared" si="15"/>
        <v>0</v>
      </c>
    </row>
    <row r="67" spans="2:23" s="9" customFormat="1">
      <c r="B67" s="66"/>
      <c r="E67" s="214">
        <v>41852</v>
      </c>
      <c r="F67" s="214" t="s">
        <v>180</v>
      </c>
      <c r="G67" s="215" t="s">
        <v>68</v>
      </c>
      <c r="H67" s="229">
        <f>C$29/12</f>
        <v>1.225E-3</v>
      </c>
      <c r="I67" s="230">
        <f>(SUM('1.  LRAMVA Summary'!D$54:D$62)+SUM('1.  LRAMVA Summary'!D$63:D$64)*(MONTH($E67)-1)/12)*$H67</f>
        <v>0</v>
      </c>
      <c r="J67" s="230">
        <f>(SUM('1.  LRAMVA Summary'!E$54:E$62)+SUM('1.  LRAMVA Summary'!E$63:E$64)*(MONTH($E67)-1)/12)*$H67</f>
        <v>0</v>
      </c>
      <c r="K67" s="230">
        <f>(SUM('1.  LRAMVA Summary'!F$54:F$62)+SUM('1.  LRAMVA Summary'!F$63:F$64)*(MONTH($E67)-1)/12)*$H67</f>
        <v>0</v>
      </c>
      <c r="L67" s="230">
        <f>(SUM('1.  LRAMVA Summary'!G$54:G$62)+SUM('1.  LRAMVA Summary'!G$63:G$64)*(MONTH($E67)-1)/12)*$H67</f>
        <v>0</v>
      </c>
      <c r="M67" s="230">
        <f>(SUM('1.  LRAMVA Summary'!H$54:H$62)+SUM('1.  LRAMVA Summary'!H$63:H$64)*(MONTH($E67)-1)/12)*$H67</f>
        <v>0</v>
      </c>
      <c r="N67" s="230">
        <f>(SUM('1.  LRAMVA Summary'!I$54:I$62)+SUM('1.  LRAMVA Summary'!I$63:I$64)*(MONTH($E67)-1)/12)*$H67</f>
        <v>0</v>
      </c>
      <c r="O67" s="230">
        <f>(SUM('1.  LRAMVA Summary'!J$54:J$62)+SUM('1.  LRAMVA Summary'!J$63:J$64)*(MONTH($E67)-1)/12)*$H67</f>
        <v>0</v>
      </c>
      <c r="P67" s="230">
        <f>(SUM('1.  LRAMVA Summary'!K$54:K$62)+SUM('1.  LRAMVA Summary'!K$63:K$64)*(MONTH($E67)-1)/12)*$H67</f>
        <v>0</v>
      </c>
      <c r="Q67" s="230">
        <f>(SUM('1.  LRAMVA Summary'!L$54:L$62)+SUM('1.  LRAMVA Summary'!L$63:L$64)*(MONTH($E67)-1)/12)*$H67</f>
        <v>0</v>
      </c>
      <c r="R67" s="230">
        <f>(SUM('1.  LRAMVA Summary'!M$54:M$62)+SUM('1.  LRAMVA Summary'!M$63:M$64)*(MONTH($E67)-1)/12)*$H67</f>
        <v>0</v>
      </c>
      <c r="S67" s="230">
        <f>(SUM('1.  LRAMVA Summary'!N$54:N$62)+SUM('1.  LRAMVA Summary'!N$63:N$64)*(MONTH($E67)-1)/12)*$H67</f>
        <v>0</v>
      </c>
      <c r="T67" s="230">
        <f>(SUM('1.  LRAMVA Summary'!O$54:O$62)+SUM('1.  LRAMVA Summary'!O$63:O$64)*(MONTH($E67)-1)/12)*$H67</f>
        <v>0</v>
      </c>
      <c r="U67" s="230">
        <f>(SUM('1.  LRAMVA Summary'!P$54:P$62)+SUM('1.  LRAMVA Summary'!P$63:P$64)*(MONTH($E67)-1)/12)*$H67</f>
        <v>0</v>
      </c>
      <c r="V67" s="230">
        <f>(SUM('1.  LRAMVA Summary'!Q$54:Q$62)+SUM('1.  LRAMVA Summary'!Q$63:Q$64)*(MONTH($E67)-1)/12)*$H67</f>
        <v>0</v>
      </c>
      <c r="W67" s="231">
        <f t="shared" si="15"/>
        <v>0</v>
      </c>
    </row>
    <row r="68" spans="2:23" s="9" customFormat="1">
      <c r="B68" s="66"/>
      <c r="E68" s="214">
        <v>41883</v>
      </c>
      <c r="F68" s="214" t="s">
        <v>180</v>
      </c>
      <c r="G68" s="215" t="s">
        <v>68</v>
      </c>
      <c r="H68" s="229">
        <f>C$29/12</f>
        <v>1.225E-3</v>
      </c>
      <c r="I68" s="230">
        <f>(SUM('1.  LRAMVA Summary'!D$54:D$62)+SUM('1.  LRAMVA Summary'!D$63:D$64)*(MONTH($E68)-1)/12)*$H68</f>
        <v>0</v>
      </c>
      <c r="J68" s="230">
        <f>(SUM('1.  LRAMVA Summary'!E$54:E$62)+SUM('1.  LRAMVA Summary'!E$63:E$64)*(MONTH($E68)-1)/12)*$H68</f>
        <v>0</v>
      </c>
      <c r="K68" s="230">
        <f>(SUM('1.  LRAMVA Summary'!F$54:F$62)+SUM('1.  LRAMVA Summary'!F$63:F$64)*(MONTH($E68)-1)/12)*$H68</f>
        <v>0</v>
      </c>
      <c r="L68" s="230">
        <f>(SUM('1.  LRAMVA Summary'!G$54:G$62)+SUM('1.  LRAMVA Summary'!G$63:G$64)*(MONTH($E68)-1)/12)*$H68</f>
        <v>0</v>
      </c>
      <c r="M68" s="230">
        <f>(SUM('1.  LRAMVA Summary'!H$54:H$62)+SUM('1.  LRAMVA Summary'!H$63:H$64)*(MONTH($E68)-1)/12)*$H68</f>
        <v>0</v>
      </c>
      <c r="N68" s="230">
        <f>(SUM('1.  LRAMVA Summary'!I$54:I$62)+SUM('1.  LRAMVA Summary'!I$63:I$64)*(MONTH($E68)-1)/12)*$H68</f>
        <v>0</v>
      </c>
      <c r="O68" s="230">
        <f>(SUM('1.  LRAMVA Summary'!J$54:J$62)+SUM('1.  LRAMVA Summary'!J$63:J$64)*(MONTH($E68)-1)/12)*$H68</f>
        <v>0</v>
      </c>
      <c r="P68" s="230">
        <f>(SUM('1.  LRAMVA Summary'!K$54:K$62)+SUM('1.  LRAMVA Summary'!K$63:K$64)*(MONTH($E68)-1)/12)*$H68</f>
        <v>0</v>
      </c>
      <c r="Q68" s="230">
        <f>(SUM('1.  LRAMVA Summary'!L$54:L$62)+SUM('1.  LRAMVA Summary'!L$63:L$64)*(MONTH($E68)-1)/12)*$H68</f>
        <v>0</v>
      </c>
      <c r="R68" s="230">
        <f>(SUM('1.  LRAMVA Summary'!M$54:M$62)+SUM('1.  LRAMVA Summary'!M$63:M$64)*(MONTH($E68)-1)/12)*$H68</f>
        <v>0</v>
      </c>
      <c r="S68" s="230">
        <f>(SUM('1.  LRAMVA Summary'!N$54:N$62)+SUM('1.  LRAMVA Summary'!N$63:N$64)*(MONTH($E68)-1)/12)*$H68</f>
        <v>0</v>
      </c>
      <c r="T68" s="230">
        <f>(SUM('1.  LRAMVA Summary'!O$54:O$62)+SUM('1.  LRAMVA Summary'!O$63:O$64)*(MONTH($E68)-1)/12)*$H68</f>
        <v>0</v>
      </c>
      <c r="U68" s="230">
        <f>(SUM('1.  LRAMVA Summary'!P$54:P$62)+SUM('1.  LRAMVA Summary'!P$63:P$64)*(MONTH($E68)-1)/12)*$H68</f>
        <v>0</v>
      </c>
      <c r="V68" s="230">
        <f>(SUM('1.  LRAMVA Summary'!Q$54:Q$62)+SUM('1.  LRAMVA Summary'!Q$63:Q$64)*(MONTH($E68)-1)/12)*$H68</f>
        <v>0</v>
      </c>
      <c r="W68" s="231">
        <f t="shared" si="15"/>
        <v>0</v>
      </c>
    </row>
    <row r="69" spans="2:23" s="9" customFormat="1">
      <c r="B69" s="66"/>
      <c r="E69" s="214">
        <v>41913</v>
      </c>
      <c r="F69" s="214" t="s">
        <v>180</v>
      </c>
      <c r="G69" s="215" t="s">
        <v>69</v>
      </c>
      <c r="H69" s="232">
        <f>C$30/12</f>
        <v>1.225E-3</v>
      </c>
      <c r="I69" s="230">
        <f>(SUM('1.  LRAMVA Summary'!D$54:D$62)+SUM('1.  LRAMVA Summary'!D$63:D$64)*(MONTH($E69)-1)/12)*$H69</f>
        <v>0</v>
      </c>
      <c r="J69" s="230">
        <f>(SUM('1.  LRAMVA Summary'!E$54:E$62)+SUM('1.  LRAMVA Summary'!E$63:E$64)*(MONTH($E69)-1)/12)*$H69</f>
        <v>0</v>
      </c>
      <c r="K69" s="230">
        <f>(SUM('1.  LRAMVA Summary'!F$54:F$62)+SUM('1.  LRAMVA Summary'!F$63:F$64)*(MONTH($E69)-1)/12)*$H69</f>
        <v>0</v>
      </c>
      <c r="L69" s="230">
        <f>(SUM('1.  LRAMVA Summary'!G$54:G$62)+SUM('1.  LRAMVA Summary'!G$63:G$64)*(MONTH($E69)-1)/12)*$H69</f>
        <v>0</v>
      </c>
      <c r="M69" s="230">
        <f>(SUM('1.  LRAMVA Summary'!H$54:H$62)+SUM('1.  LRAMVA Summary'!H$63:H$64)*(MONTH($E69)-1)/12)*$H69</f>
        <v>0</v>
      </c>
      <c r="N69" s="230">
        <f>(SUM('1.  LRAMVA Summary'!I$54:I$62)+SUM('1.  LRAMVA Summary'!I$63:I$64)*(MONTH($E69)-1)/12)*$H69</f>
        <v>0</v>
      </c>
      <c r="O69" s="230">
        <f>(SUM('1.  LRAMVA Summary'!J$54:J$62)+SUM('1.  LRAMVA Summary'!J$63:J$64)*(MONTH($E69)-1)/12)*$H69</f>
        <v>0</v>
      </c>
      <c r="P69" s="230">
        <f>(SUM('1.  LRAMVA Summary'!K$54:K$62)+SUM('1.  LRAMVA Summary'!K$63:K$64)*(MONTH($E69)-1)/12)*$H69</f>
        <v>0</v>
      </c>
      <c r="Q69" s="230">
        <f>(SUM('1.  LRAMVA Summary'!L$54:L$62)+SUM('1.  LRAMVA Summary'!L$63:L$64)*(MONTH($E69)-1)/12)*$H69</f>
        <v>0</v>
      </c>
      <c r="R69" s="230">
        <f>(SUM('1.  LRAMVA Summary'!M$54:M$62)+SUM('1.  LRAMVA Summary'!M$63:M$64)*(MONTH($E69)-1)/12)*$H69</f>
        <v>0</v>
      </c>
      <c r="S69" s="230">
        <f>(SUM('1.  LRAMVA Summary'!N$54:N$62)+SUM('1.  LRAMVA Summary'!N$63:N$64)*(MONTH($E69)-1)/12)*$H69</f>
        <v>0</v>
      </c>
      <c r="T69" s="230">
        <f>(SUM('1.  LRAMVA Summary'!O$54:O$62)+SUM('1.  LRAMVA Summary'!O$63:O$64)*(MONTH($E69)-1)/12)*$H69</f>
        <v>0</v>
      </c>
      <c r="U69" s="230">
        <f>(SUM('1.  LRAMVA Summary'!P$54:P$62)+SUM('1.  LRAMVA Summary'!P$63:P$64)*(MONTH($E69)-1)/12)*$H69</f>
        <v>0</v>
      </c>
      <c r="V69" s="230">
        <f>(SUM('1.  LRAMVA Summary'!Q$54:Q$62)+SUM('1.  LRAMVA Summary'!Q$63:Q$64)*(MONTH($E69)-1)/12)*$H69</f>
        <v>0</v>
      </c>
      <c r="W69" s="231">
        <f t="shared" si="15"/>
        <v>0</v>
      </c>
    </row>
    <row r="70" spans="2:23" s="9" customFormat="1">
      <c r="B70" s="66"/>
      <c r="E70" s="214">
        <v>41944</v>
      </c>
      <c r="F70" s="214" t="s">
        <v>180</v>
      </c>
      <c r="G70" s="215" t="s">
        <v>69</v>
      </c>
      <c r="H70" s="229">
        <f>C$30/12</f>
        <v>1.225E-3</v>
      </c>
      <c r="I70" s="230">
        <f>(SUM('1.  LRAMVA Summary'!D$54:D$62)+SUM('1.  LRAMVA Summary'!D$63:D$64)*(MONTH($E70)-1)/12)*$H70</f>
        <v>0</v>
      </c>
      <c r="J70" s="230">
        <f>(SUM('1.  LRAMVA Summary'!E$54:E$62)+SUM('1.  LRAMVA Summary'!E$63:E$64)*(MONTH($E70)-1)/12)*$H70</f>
        <v>0</v>
      </c>
      <c r="K70" s="230">
        <f>(SUM('1.  LRAMVA Summary'!F$54:F$62)+SUM('1.  LRAMVA Summary'!F$63:F$64)*(MONTH($E70)-1)/12)*$H70</f>
        <v>0</v>
      </c>
      <c r="L70" s="230">
        <f>(SUM('1.  LRAMVA Summary'!G$54:G$62)+SUM('1.  LRAMVA Summary'!G$63:G$64)*(MONTH($E70)-1)/12)*$H70</f>
        <v>0</v>
      </c>
      <c r="M70" s="230">
        <f>(SUM('1.  LRAMVA Summary'!H$54:H$62)+SUM('1.  LRAMVA Summary'!H$63:H$64)*(MONTH($E70)-1)/12)*$H70</f>
        <v>0</v>
      </c>
      <c r="N70" s="230">
        <f>(SUM('1.  LRAMVA Summary'!I$54:I$62)+SUM('1.  LRAMVA Summary'!I$63:I$64)*(MONTH($E70)-1)/12)*$H70</f>
        <v>0</v>
      </c>
      <c r="O70" s="230">
        <f>(SUM('1.  LRAMVA Summary'!J$54:J$62)+SUM('1.  LRAMVA Summary'!J$63:J$64)*(MONTH($E70)-1)/12)*$H70</f>
        <v>0</v>
      </c>
      <c r="P70" s="230">
        <f>(SUM('1.  LRAMVA Summary'!K$54:K$62)+SUM('1.  LRAMVA Summary'!K$63:K$64)*(MONTH($E70)-1)/12)*$H70</f>
        <v>0</v>
      </c>
      <c r="Q70" s="230">
        <f>(SUM('1.  LRAMVA Summary'!L$54:L$62)+SUM('1.  LRAMVA Summary'!L$63:L$64)*(MONTH($E70)-1)/12)*$H70</f>
        <v>0</v>
      </c>
      <c r="R70" s="230">
        <f>(SUM('1.  LRAMVA Summary'!M$54:M$62)+SUM('1.  LRAMVA Summary'!M$63:M$64)*(MONTH($E70)-1)/12)*$H70</f>
        <v>0</v>
      </c>
      <c r="S70" s="230">
        <f>(SUM('1.  LRAMVA Summary'!N$54:N$62)+SUM('1.  LRAMVA Summary'!N$63:N$64)*(MONTH($E70)-1)/12)*$H70</f>
        <v>0</v>
      </c>
      <c r="T70" s="230">
        <f>(SUM('1.  LRAMVA Summary'!O$54:O$62)+SUM('1.  LRAMVA Summary'!O$63:O$64)*(MONTH($E70)-1)/12)*$H70</f>
        <v>0</v>
      </c>
      <c r="U70" s="230">
        <f>(SUM('1.  LRAMVA Summary'!P$54:P$62)+SUM('1.  LRAMVA Summary'!P$63:P$64)*(MONTH($E70)-1)/12)*$H70</f>
        <v>0</v>
      </c>
      <c r="V70" s="230">
        <f>(SUM('1.  LRAMVA Summary'!Q$54:Q$62)+SUM('1.  LRAMVA Summary'!Q$63:Q$64)*(MONTH($E70)-1)/12)*$H70</f>
        <v>0</v>
      </c>
      <c r="W70" s="231">
        <f t="shared" si="15"/>
        <v>0</v>
      </c>
    </row>
    <row r="71" spans="2:23" s="9" customFormat="1">
      <c r="B71" s="66"/>
      <c r="E71" s="214">
        <v>41974</v>
      </c>
      <c r="F71" s="214" t="s">
        <v>180</v>
      </c>
      <c r="G71" s="215" t="s">
        <v>69</v>
      </c>
      <c r="H71" s="229">
        <f>C$30/12</f>
        <v>1.225E-3</v>
      </c>
      <c r="I71" s="230">
        <f>(SUM('1.  LRAMVA Summary'!D$54:D$62)+SUM('1.  LRAMVA Summary'!D$63:D$64)*(MONTH($E71)-1)/12)*$H71</f>
        <v>0</v>
      </c>
      <c r="J71" s="230">
        <f>(SUM('1.  LRAMVA Summary'!E$54:E$62)+SUM('1.  LRAMVA Summary'!E$63:E$64)*(MONTH($E71)-1)/12)*$H71</f>
        <v>0</v>
      </c>
      <c r="K71" s="230">
        <f>(SUM('1.  LRAMVA Summary'!F$54:F$62)+SUM('1.  LRAMVA Summary'!F$63:F$64)*(MONTH($E71)-1)/12)*$H71</f>
        <v>0</v>
      </c>
      <c r="L71" s="230">
        <f>(SUM('1.  LRAMVA Summary'!G$54:G$62)+SUM('1.  LRAMVA Summary'!G$63:G$64)*(MONTH($E71)-1)/12)*$H71</f>
        <v>0</v>
      </c>
      <c r="M71" s="230">
        <f>(SUM('1.  LRAMVA Summary'!H$54:H$62)+SUM('1.  LRAMVA Summary'!H$63:H$64)*(MONTH($E71)-1)/12)*$H71</f>
        <v>0</v>
      </c>
      <c r="N71" s="230">
        <f>(SUM('1.  LRAMVA Summary'!I$54:I$62)+SUM('1.  LRAMVA Summary'!I$63:I$64)*(MONTH($E71)-1)/12)*$H71</f>
        <v>0</v>
      </c>
      <c r="O71" s="230">
        <f>(SUM('1.  LRAMVA Summary'!J$54:J$62)+SUM('1.  LRAMVA Summary'!J$63:J$64)*(MONTH($E71)-1)/12)*$H71</f>
        <v>0</v>
      </c>
      <c r="P71" s="230">
        <f>(SUM('1.  LRAMVA Summary'!K$54:K$62)+SUM('1.  LRAMVA Summary'!K$63:K$64)*(MONTH($E71)-1)/12)*$H71</f>
        <v>0</v>
      </c>
      <c r="Q71" s="230">
        <f>(SUM('1.  LRAMVA Summary'!L$54:L$62)+SUM('1.  LRAMVA Summary'!L$63:L$64)*(MONTH($E71)-1)/12)*$H71</f>
        <v>0</v>
      </c>
      <c r="R71" s="230">
        <f>(SUM('1.  LRAMVA Summary'!M$54:M$62)+SUM('1.  LRAMVA Summary'!M$63:M$64)*(MONTH($E71)-1)/12)*$H71</f>
        <v>0</v>
      </c>
      <c r="S71" s="230">
        <f>(SUM('1.  LRAMVA Summary'!N$54:N$62)+SUM('1.  LRAMVA Summary'!N$63:N$64)*(MONTH($E71)-1)/12)*$H71</f>
        <v>0</v>
      </c>
      <c r="T71" s="230">
        <f>(SUM('1.  LRAMVA Summary'!O$54:O$62)+SUM('1.  LRAMVA Summary'!O$63:O$64)*(MONTH($E71)-1)/12)*$H71</f>
        <v>0</v>
      </c>
      <c r="U71" s="230">
        <f>(SUM('1.  LRAMVA Summary'!P$54:P$62)+SUM('1.  LRAMVA Summary'!P$63:P$64)*(MONTH($E71)-1)/12)*$H71</f>
        <v>0</v>
      </c>
      <c r="V71" s="230">
        <f>(SUM('1.  LRAMVA Summary'!Q$54:Q$62)+SUM('1.  LRAMVA Summary'!Q$63:Q$64)*(MONTH($E71)-1)/12)*$H71</f>
        <v>0</v>
      </c>
      <c r="W71" s="231">
        <f t="shared" si="15"/>
        <v>0</v>
      </c>
    </row>
    <row r="72" spans="2:23" s="9" customFormat="1" ht="15" thickBot="1">
      <c r="B72" s="66"/>
      <c r="E72" s="216" t="s">
        <v>463</v>
      </c>
      <c r="F72" s="216"/>
      <c r="G72" s="217"/>
      <c r="H72" s="218"/>
      <c r="I72" s="219">
        <f>SUM(I59:I71)</f>
        <v>0</v>
      </c>
      <c r="J72" s="219">
        <f t="shared" ref="J72:V72" si="16">SUM(J59:J71)</f>
        <v>0</v>
      </c>
      <c r="K72" s="219">
        <f t="shared" si="16"/>
        <v>0</v>
      </c>
      <c r="L72" s="219">
        <f t="shared" si="16"/>
        <v>0</v>
      </c>
      <c r="M72" s="219">
        <f t="shared" si="16"/>
        <v>0</v>
      </c>
      <c r="N72" s="219">
        <f t="shared" si="16"/>
        <v>0</v>
      </c>
      <c r="O72" s="219">
        <f t="shared" si="16"/>
        <v>0</v>
      </c>
      <c r="P72" s="219">
        <f t="shared" si="16"/>
        <v>0</v>
      </c>
      <c r="Q72" s="219">
        <f t="shared" si="16"/>
        <v>0</v>
      </c>
      <c r="R72" s="219">
        <f t="shared" si="16"/>
        <v>0</v>
      </c>
      <c r="S72" s="219">
        <f t="shared" si="16"/>
        <v>0</v>
      </c>
      <c r="T72" s="219">
        <f t="shared" si="16"/>
        <v>0</v>
      </c>
      <c r="U72" s="219">
        <f t="shared" si="16"/>
        <v>0</v>
      </c>
      <c r="V72" s="219">
        <f t="shared" si="16"/>
        <v>0</v>
      </c>
      <c r="W72" s="219">
        <f>SUM(W59:W71)</f>
        <v>0</v>
      </c>
    </row>
    <row r="73" spans="2:23" s="9" customFormat="1" ht="15" thickTop="1">
      <c r="B73" s="66"/>
      <c r="E73" s="220" t="s">
        <v>67</v>
      </c>
      <c r="F73" s="220"/>
      <c r="G73" s="221"/>
      <c r="H73" s="222"/>
      <c r="I73" s="223"/>
      <c r="J73" s="223"/>
      <c r="K73" s="223"/>
      <c r="L73" s="223"/>
      <c r="M73" s="223"/>
      <c r="N73" s="223"/>
      <c r="O73" s="223"/>
      <c r="P73" s="223"/>
      <c r="Q73" s="223"/>
      <c r="R73" s="223"/>
      <c r="S73" s="223"/>
      <c r="T73" s="223"/>
      <c r="U73" s="223"/>
      <c r="V73" s="223"/>
      <c r="W73" s="224"/>
    </row>
    <row r="74" spans="2:23" s="9" customFormat="1">
      <c r="B74" s="66"/>
      <c r="E74" s="225" t="s">
        <v>427</v>
      </c>
      <c r="F74" s="225"/>
      <c r="G74" s="226"/>
      <c r="H74" s="227"/>
      <c r="I74" s="228">
        <f t="shared" ref="I74:O74" si="17">I72+I73</f>
        <v>0</v>
      </c>
      <c r="J74" s="228">
        <f t="shared" si="17"/>
        <v>0</v>
      </c>
      <c r="K74" s="228">
        <f t="shared" si="17"/>
        <v>0</v>
      </c>
      <c r="L74" s="228">
        <f t="shared" si="17"/>
        <v>0</v>
      </c>
      <c r="M74" s="228">
        <f t="shared" si="17"/>
        <v>0</v>
      </c>
      <c r="N74" s="228">
        <f t="shared" si="17"/>
        <v>0</v>
      </c>
      <c r="O74" s="228">
        <f t="shared" si="17"/>
        <v>0</v>
      </c>
      <c r="P74" s="228">
        <f t="shared" ref="P74:V74" si="18">P72+P73</f>
        <v>0</v>
      </c>
      <c r="Q74" s="228">
        <f t="shared" si="18"/>
        <v>0</v>
      </c>
      <c r="R74" s="228">
        <f t="shared" si="18"/>
        <v>0</v>
      </c>
      <c r="S74" s="228">
        <f t="shared" si="18"/>
        <v>0</v>
      </c>
      <c r="T74" s="228">
        <f t="shared" si="18"/>
        <v>0</v>
      </c>
      <c r="U74" s="228">
        <f t="shared" si="18"/>
        <v>0</v>
      </c>
      <c r="V74" s="228">
        <f t="shared" si="18"/>
        <v>0</v>
      </c>
      <c r="W74" s="228">
        <f>W72+W73</f>
        <v>0</v>
      </c>
    </row>
    <row r="75" spans="2:23" s="9" customFormat="1">
      <c r="B75" s="66"/>
      <c r="E75" s="214">
        <v>42005</v>
      </c>
      <c r="F75" s="214" t="s">
        <v>181</v>
      </c>
      <c r="G75" s="215" t="s">
        <v>65</v>
      </c>
      <c r="H75" s="229">
        <f>C$31/12</f>
        <v>1.225E-3</v>
      </c>
      <c r="I75" s="230">
        <f>(SUM('1.  LRAMVA Summary'!D$54:D$65)+SUM('1.  LRAMVA Summary'!D$66:D$67)*(MONTH($E75)-1)/12)*$H75</f>
        <v>0</v>
      </c>
      <c r="J75" s="230">
        <f>(SUM('1.  LRAMVA Summary'!E$54:E$65)+SUM('1.  LRAMVA Summary'!E$66:E$67)*(MONTH($E75)-1)/12)*$H75</f>
        <v>0</v>
      </c>
      <c r="K75" s="230">
        <f>(SUM('1.  LRAMVA Summary'!F$54:F$65)+SUM('1.  LRAMVA Summary'!F$66:F$67)*(MONTH($E75)-1)/12)*$H75</f>
        <v>0</v>
      </c>
      <c r="L75" s="230">
        <f>(SUM('1.  LRAMVA Summary'!G$54:G$65)+SUM('1.  LRAMVA Summary'!G$66:G$67)*(MONTH($E75)-1)/12)*$H75</f>
        <v>0</v>
      </c>
      <c r="M75" s="230">
        <f>(SUM('1.  LRAMVA Summary'!H$54:H$65)+SUM('1.  LRAMVA Summary'!H$66:H$67)*(MONTH($E75)-1)/12)*$H75</f>
        <v>0</v>
      </c>
      <c r="N75" s="230">
        <f>(SUM('1.  LRAMVA Summary'!I$54:I$65)+SUM('1.  LRAMVA Summary'!I$66:I$67)*(MONTH($E75)-1)/12)*$H75</f>
        <v>0</v>
      </c>
      <c r="O75" s="230">
        <f>(SUM('1.  LRAMVA Summary'!J$54:J$65)+SUM('1.  LRAMVA Summary'!J$66:J$67)*(MONTH($E75)-1)/12)*$H75</f>
        <v>0</v>
      </c>
      <c r="P75" s="230">
        <f>(SUM('1.  LRAMVA Summary'!K$54:K$65)+SUM('1.  LRAMVA Summary'!K$66:K$67)*(MONTH($E75)-1)/12)*$H75</f>
        <v>0</v>
      </c>
      <c r="Q75" s="230">
        <f>(SUM('1.  LRAMVA Summary'!L$54:L$65)+SUM('1.  LRAMVA Summary'!L$66:L$67)*(MONTH($E75)-1)/12)*$H75</f>
        <v>0</v>
      </c>
      <c r="R75" s="230">
        <f>(SUM('1.  LRAMVA Summary'!M$54:M$65)+SUM('1.  LRAMVA Summary'!M$66:M$67)*(MONTH($E75)-1)/12)*$H75</f>
        <v>0</v>
      </c>
      <c r="S75" s="230">
        <f>(SUM('1.  LRAMVA Summary'!N$54:N$65)+SUM('1.  LRAMVA Summary'!N$66:N$67)*(MONTH($E75)-1)/12)*$H75</f>
        <v>0</v>
      </c>
      <c r="T75" s="230">
        <f>(SUM('1.  LRAMVA Summary'!O$54:O$65)+SUM('1.  LRAMVA Summary'!O$66:O$67)*(MONTH($E75)-1)/12)*$H75</f>
        <v>0</v>
      </c>
      <c r="U75" s="230">
        <f>(SUM('1.  LRAMVA Summary'!P$54:P$65)+SUM('1.  LRAMVA Summary'!P$66:P$67)*(MONTH($E75)-1)/12)*$H75</f>
        <v>0</v>
      </c>
      <c r="V75" s="230">
        <f>(SUM('1.  LRAMVA Summary'!Q$54:Q$65)+SUM('1.  LRAMVA Summary'!Q$66:Q$67)*(MONTH($E75)-1)/12)*$H75</f>
        <v>0</v>
      </c>
      <c r="W75" s="231">
        <f>SUM(I75:V75)</f>
        <v>0</v>
      </c>
    </row>
    <row r="76" spans="2:23" s="238" customFormat="1">
      <c r="B76" s="237"/>
      <c r="E76" s="214">
        <v>42036</v>
      </c>
      <c r="F76" s="214" t="s">
        <v>181</v>
      </c>
      <c r="G76" s="215" t="s">
        <v>65</v>
      </c>
      <c r="H76" s="229">
        <f t="shared" ref="H76:H77" si="19">C$31/12</f>
        <v>1.225E-3</v>
      </c>
      <c r="I76" s="230">
        <f>(SUM('1.  LRAMVA Summary'!D$54:D$65)+SUM('1.  LRAMVA Summary'!D$66:D$67)*(MONTH($E76)-1)/12)*$H76</f>
        <v>0</v>
      </c>
      <c r="J76" s="230">
        <f>(SUM('1.  LRAMVA Summary'!E$54:E$65)+SUM('1.  LRAMVA Summary'!E$66:E$67)*(MONTH($E76)-1)/12)*$H76</f>
        <v>0</v>
      </c>
      <c r="K76" s="230">
        <f>(SUM('1.  LRAMVA Summary'!F$54:F$65)+SUM('1.  LRAMVA Summary'!F$66:F$67)*(MONTH($E76)-1)/12)*$H76</f>
        <v>0</v>
      </c>
      <c r="L76" s="230">
        <f>(SUM('1.  LRAMVA Summary'!G$54:G$65)+SUM('1.  LRAMVA Summary'!G$66:G$67)*(MONTH($E76)-1)/12)*$H76</f>
        <v>0</v>
      </c>
      <c r="M76" s="230">
        <f>(SUM('1.  LRAMVA Summary'!H$54:H$65)+SUM('1.  LRAMVA Summary'!H$66:H$67)*(MONTH($E76)-1)/12)*$H76</f>
        <v>0</v>
      </c>
      <c r="N76" s="230">
        <f>(SUM('1.  LRAMVA Summary'!I$54:I$65)+SUM('1.  LRAMVA Summary'!I$66:I$67)*(MONTH($E76)-1)/12)*$H76</f>
        <v>0</v>
      </c>
      <c r="O76" s="230">
        <f>(SUM('1.  LRAMVA Summary'!J$54:J$65)+SUM('1.  LRAMVA Summary'!J$66:J$67)*(MONTH($E76)-1)/12)*$H76</f>
        <v>0</v>
      </c>
      <c r="P76" s="230">
        <f>(SUM('1.  LRAMVA Summary'!K$54:K$65)+SUM('1.  LRAMVA Summary'!K$66:K$67)*(MONTH($E76)-1)/12)*$H76</f>
        <v>0</v>
      </c>
      <c r="Q76" s="230">
        <f>(SUM('1.  LRAMVA Summary'!L$54:L$65)+SUM('1.  LRAMVA Summary'!L$66:L$67)*(MONTH($E76)-1)/12)*$H76</f>
        <v>0</v>
      </c>
      <c r="R76" s="230">
        <f>(SUM('1.  LRAMVA Summary'!M$54:M$65)+SUM('1.  LRAMVA Summary'!M$66:M$67)*(MONTH($E76)-1)/12)*$H76</f>
        <v>0</v>
      </c>
      <c r="S76" s="230">
        <f>(SUM('1.  LRAMVA Summary'!N$54:N$65)+SUM('1.  LRAMVA Summary'!N$66:N$67)*(MONTH($E76)-1)/12)*$H76</f>
        <v>0</v>
      </c>
      <c r="T76" s="230">
        <f>(SUM('1.  LRAMVA Summary'!O$54:O$65)+SUM('1.  LRAMVA Summary'!O$66:O$67)*(MONTH($E76)-1)/12)*$H76</f>
        <v>0</v>
      </c>
      <c r="U76" s="230">
        <f>(SUM('1.  LRAMVA Summary'!P$54:P$65)+SUM('1.  LRAMVA Summary'!P$66:P$67)*(MONTH($E76)-1)/12)*$H76</f>
        <v>0</v>
      </c>
      <c r="V76" s="230">
        <f>(SUM('1.  LRAMVA Summary'!Q$54:Q$65)+SUM('1.  LRAMVA Summary'!Q$66:Q$67)*(MONTH($E76)-1)/12)*$H76</f>
        <v>0</v>
      </c>
      <c r="W76" s="231">
        <f>SUM(I76:V76)</f>
        <v>0</v>
      </c>
    </row>
    <row r="77" spans="2:23" s="9" customFormat="1">
      <c r="B77" s="66"/>
      <c r="E77" s="214">
        <v>42064</v>
      </c>
      <c r="F77" s="214" t="s">
        <v>181</v>
      </c>
      <c r="G77" s="215" t="s">
        <v>65</v>
      </c>
      <c r="H77" s="229">
        <f t="shared" si="19"/>
        <v>1.225E-3</v>
      </c>
      <c r="I77" s="230">
        <f>(SUM('1.  LRAMVA Summary'!D$54:D$65)+SUM('1.  LRAMVA Summary'!D$66:D$67)*(MONTH($E77)-1)/12)*$H77</f>
        <v>0</v>
      </c>
      <c r="J77" s="230">
        <f>(SUM('1.  LRAMVA Summary'!E$54:E$65)+SUM('1.  LRAMVA Summary'!E$66:E$67)*(MONTH($E77)-1)/12)*$H77</f>
        <v>0</v>
      </c>
      <c r="K77" s="230">
        <f>(SUM('1.  LRAMVA Summary'!F$54:F$65)+SUM('1.  LRAMVA Summary'!F$66:F$67)*(MONTH($E77)-1)/12)*$H77</f>
        <v>0</v>
      </c>
      <c r="L77" s="230">
        <f>(SUM('1.  LRAMVA Summary'!G$54:G$65)+SUM('1.  LRAMVA Summary'!G$66:G$67)*(MONTH($E77)-1)/12)*$H77</f>
        <v>0</v>
      </c>
      <c r="M77" s="230">
        <f>(SUM('1.  LRAMVA Summary'!H$54:H$65)+SUM('1.  LRAMVA Summary'!H$66:H$67)*(MONTH($E77)-1)/12)*$H77</f>
        <v>0</v>
      </c>
      <c r="N77" s="230">
        <f>(SUM('1.  LRAMVA Summary'!I$54:I$65)+SUM('1.  LRAMVA Summary'!I$66:I$67)*(MONTH($E77)-1)/12)*$H77</f>
        <v>0</v>
      </c>
      <c r="O77" s="230">
        <f>(SUM('1.  LRAMVA Summary'!J$54:J$65)+SUM('1.  LRAMVA Summary'!J$66:J$67)*(MONTH($E77)-1)/12)*$H77</f>
        <v>0</v>
      </c>
      <c r="P77" s="230">
        <f>(SUM('1.  LRAMVA Summary'!K$54:K$65)+SUM('1.  LRAMVA Summary'!K$66:K$67)*(MONTH($E77)-1)/12)*$H77</f>
        <v>0</v>
      </c>
      <c r="Q77" s="230">
        <f>(SUM('1.  LRAMVA Summary'!L$54:L$65)+SUM('1.  LRAMVA Summary'!L$66:L$67)*(MONTH($E77)-1)/12)*$H77</f>
        <v>0</v>
      </c>
      <c r="R77" s="230">
        <f>(SUM('1.  LRAMVA Summary'!M$54:M$65)+SUM('1.  LRAMVA Summary'!M$66:M$67)*(MONTH($E77)-1)/12)*$H77</f>
        <v>0</v>
      </c>
      <c r="S77" s="230">
        <f>(SUM('1.  LRAMVA Summary'!N$54:N$65)+SUM('1.  LRAMVA Summary'!N$66:N$67)*(MONTH($E77)-1)/12)*$H77</f>
        <v>0</v>
      </c>
      <c r="T77" s="230">
        <f>(SUM('1.  LRAMVA Summary'!O$54:O$65)+SUM('1.  LRAMVA Summary'!O$66:O$67)*(MONTH($E77)-1)/12)*$H77</f>
        <v>0</v>
      </c>
      <c r="U77" s="230">
        <f>(SUM('1.  LRAMVA Summary'!P$54:P$65)+SUM('1.  LRAMVA Summary'!P$66:P$67)*(MONTH($E77)-1)/12)*$H77</f>
        <v>0</v>
      </c>
      <c r="V77" s="230">
        <f>(SUM('1.  LRAMVA Summary'!Q$54:Q$65)+SUM('1.  LRAMVA Summary'!Q$66:Q$67)*(MONTH($E77)-1)/12)*$H77</f>
        <v>0</v>
      </c>
      <c r="W77" s="231">
        <f>SUM(I77:V77)</f>
        <v>0</v>
      </c>
    </row>
    <row r="78" spans="2:23" s="9" customFormat="1">
      <c r="B78" s="66"/>
      <c r="E78" s="214">
        <v>42095</v>
      </c>
      <c r="F78" s="214" t="s">
        <v>181</v>
      </c>
      <c r="G78" s="215" t="s">
        <v>66</v>
      </c>
      <c r="H78" s="229">
        <f>C$32/12</f>
        <v>9.1666666666666665E-4</v>
      </c>
      <c r="I78" s="230">
        <f>(SUM('1.  LRAMVA Summary'!D$54:D$65)+SUM('1.  LRAMVA Summary'!D$66:D$67)*(MONTH($E78)-1)/12)*$H78</f>
        <v>0</v>
      </c>
      <c r="J78" s="230">
        <f>(SUM('1.  LRAMVA Summary'!E$54:E$65)+SUM('1.  LRAMVA Summary'!E$66:E$67)*(MONTH($E78)-1)/12)*$H78</f>
        <v>0</v>
      </c>
      <c r="K78" s="230">
        <f>(SUM('1.  LRAMVA Summary'!F$54:F$65)+SUM('1.  LRAMVA Summary'!F$66:F$67)*(MONTH($E78)-1)/12)*$H78</f>
        <v>0</v>
      </c>
      <c r="L78" s="230">
        <f>(SUM('1.  LRAMVA Summary'!G$54:G$65)+SUM('1.  LRAMVA Summary'!G$66:G$67)*(MONTH($E78)-1)/12)*$H78</f>
        <v>0</v>
      </c>
      <c r="M78" s="230">
        <f>(SUM('1.  LRAMVA Summary'!H$54:H$65)+SUM('1.  LRAMVA Summary'!H$66:H$67)*(MONTH($E78)-1)/12)*$H78</f>
        <v>0</v>
      </c>
      <c r="N78" s="230">
        <f>(SUM('1.  LRAMVA Summary'!I$54:I$65)+SUM('1.  LRAMVA Summary'!I$66:I$67)*(MONTH($E78)-1)/12)*$H78</f>
        <v>0</v>
      </c>
      <c r="O78" s="230">
        <f>(SUM('1.  LRAMVA Summary'!J$54:J$65)+SUM('1.  LRAMVA Summary'!J$66:J$67)*(MONTH($E78)-1)/12)*$H78</f>
        <v>0</v>
      </c>
      <c r="P78" s="230">
        <f>(SUM('1.  LRAMVA Summary'!K$54:K$65)+SUM('1.  LRAMVA Summary'!K$66:K$67)*(MONTH($E78)-1)/12)*$H78</f>
        <v>0</v>
      </c>
      <c r="Q78" s="230">
        <f>(SUM('1.  LRAMVA Summary'!L$54:L$65)+SUM('1.  LRAMVA Summary'!L$66:L$67)*(MONTH($E78)-1)/12)*$H78</f>
        <v>0</v>
      </c>
      <c r="R78" s="230">
        <f>(SUM('1.  LRAMVA Summary'!M$54:M$65)+SUM('1.  LRAMVA Summary'!M$66:M$67)*(MONTH($E78)-1)/12)*$H78</f>
        <v>0</v>
      </c>
      <c r="S78" s="230">
        <f>(SUM('1.  LRAMVA Summary'!N$54:N$65)+SUM('1.  LRAMVA Summary'!N$66:N$67)*(MONTH($E78)-1)/12)*$H78</f>
        <v>0</v>
      </c>
      <c r="T78" s="230">
        <f>(SUM('1.  LRAMVA Summary'!O$54:O$65)+SUM('1.  LRAMVA Summary'!O$66:O$67)*(MONTH($E78)-1)/12)*$H78</f>
        <v>0</v>
      </c>
      <c r="U78" s="230">
        <f>(SUM('1.  LRAMVA Summary'!P$54:P$65)+SUM('1.  LRAMVA Summary'!P$66:P$67)*(MONTH($E78)-1)/12)*$H78</f>
        <v>0</v>
      </c>
      <c r="V78" s="230">
        <f>(SUM('1.  LRAMVA Summary'!Q$54:Q$65)+SUM('1.  LRAMVA Summary'!Q$66:Q$67)*(MONTH($E78)-1)/12)*$H78</f>
        <v>0</v>
      </c>
      <c r="W78" s="231">
        <f t="shared" ref="W78:W86" si="20">SUM(I78:V78)</f>
        <v>0</v>
      </c>
    </row>
    <row r="79" spans="2:23" s="9" customFormat="1">
      <c r="B79" s="66"/>
      <c r="E79" s="214">
        <v>42125</v>
      </c>
      <c r="F79" s="214" t="s">
        <v>181</v>
      </c>
      <c r="G79" s="215" t="s">
        <v>66</v>
      </c>
      <c r="H79" s="229">
        <f t="shared" ref="H79:H80" si="21">C$32/12</f>
        <v>9.1666666666666665E-4</v>
      </c>
      <c r="I79" s="230">
        <f>(SUM('1.  LRAMVA Summary'!D$54:D$65)+SUM('1.  LRAMVA Summary'!D$66:D$67)*(MONTH($E79)-1)/12)*$H79</f>
        <v>0</v>
      </c>
      <c r="J79" s="230">
        <f>(SUM('1.  LRAMVA Summary'!E$54:E$65)+SUM('1.  LRAMVA Summary'!E$66:E$67)*(MONTH($E79)-1)/12)*$H79</f>
        <v>0</v>
      </c>
      <c r="K79" s="230">
        <f>(SUM('1.  LRAMVA Summary'!F$54:F$65)+SUM('1.  LRAMVA Summary'!F$66:F$67)*(MONTH($E79)-1)/12)*$H79</f>
        <v>0</v>
      </c>
      <c r="L79" s="230">
        <f>(SUM('1.  LRAMVA Summary'!G$54:G$65)+SUM('1.  LRAMVA Summary'!G$66:G$67)*(MONTH($E79)-1)/12)*$H79</f>
        <v>0</v>
      </c>
      <c r="M79" s="230">
        <f>(SUM('1.  LRAMVA Summary'!H$54:H$65)+SUM('1.  LRAMVA Summary'!H$66:H$67)*(MONTH($E79)-1)/12)*$H79</f>
        <v>0</v>
      </c>
      <c r="N79" s="230">
        <f>(SUM('1.  LRAMVA Summary'!I$54:I$65)+SUM('1.  LRAMVA Summary'!I$66:I$67)*(MONTH($E79)-1)/12)*$H79</f>
        <v>0</v>
      </c>
      <c r="O79" s="230">
        <f>(SUM('1.  LRAMVA Summary'!J$54:J$65)+SUM('1.  LRAMVA Summary'!J$66:J$67)*(MONTH($E79)-1)/12)*$H79</f>
        <v>0</v>
      </c>
      <c r="P79" s="230">
        <f>(SUM('1.  LRAMVA Summary'!K$54:K$65)+SUM('1.  LRAMVA Summary'!K$66:K$67)*(MONTH($E79)-1)/12)*$H79</f>
        <v>0</v>
      </c>
      <c r="Q79" s="230">
        <f>(SUM('1.  LRAMVA Summary'!L$54:L$65)+SUM('1.  LRAMVA Summary'!L$66:L$67)*(MONTH($E79)-1)/12)*$H79</f>
        <v>0</v>
      </c>
      <c r="R79" s="230">
        <f>(SUM('1.  LRAMVA Summary'!M$54:M$65)+SUM('1.  LRAMVA Summary'!M$66:M$67)*(MONTH($E79)-1)/12)*$H79</f>
        <v>0</v>
      </c>
      <c r="S79" s="230">
        <f>(SUM('1.  LRAMVA Summary'!N$54:N$65)+SUM('1.  LRAMVA Summary'!N$66:N$67)*(MONTH($E79)-1)/12)*$H79</f>
        <v>0</v>
      </c>
      <c r="T79" s="230">
        <f>(SUM('1.  LRAMVA Summary'!O$54:O$65)+SUM('1.  LRAMVA Summary'!O$66:O$67)*(MONTH($E79)-1)/12)*$H79</f>
        <v>0</v>
      </c>
      <c r="U79" s="230">
        <f>(SUM('1.  LRAMVA Summary'!P$54:P$65)+SUM('1.  LRAMVA Summary'!P$66:P$67)*(MONTH($E79)-1)/12)*$H79</f>
        <v>0</v>
      </c>
      <c r="V79" s="230">
        <f>(SUM('1.  LRAMVA Summary'!Q$54:Q$65)+SUM('1.  LRAMVA Summary'!Q$66:Q$67)*(MONTH($E79)-1)/12)*$H79</f>
        <v>0</v>
      </c>
      <c r="W79" s="231">
        <f t="shared" si="20"/>
        <v>0</v>
      </c>
    </row>
    <row r="80" spans="2:23" s="9" customFormat="1">
      <c r="B80" s="66"/>
      <c r="E80" s="214">
        <v>42156</v>
      </c>
      <c r="F80" s="214" t="s">
        <v>181</v>
      </c>
      <c r="G80" s="215" t="s">
        <v>66</v>
      </c>
      <c r="H80" s="229">
        <f t="shared" si="21"/>
        <v>9.1666666666666665E-4</v>
      </c>
      <c r="I80" s="230">
        <f>(SUM('1.  LRAMVA Summary'!D$54:D$65)+SUM('1.  LRAMVA Summary'!D$66:D$67)*(MONTH($E80)-1)/12)*$H80</f>
        <v>0</v>
      </c>
      <c r="J80" s="230">
        <f>(SUM('1.  LRAMVA Summary'!E$54:E$65)+SUM('1.  LRAMVA Summary'!E$66:E$67)*(MONTH($E80)-1)/12)*$H80</f>
        <v>0</v>
      </c>
      <c r="K80" s="230">
        <f>(SUM('1.  LRAMVA Summary'!F$54:F$65)+SUM('1.  LRAMVA Summary'!F$66:F$67)*(MONTH($E80)-1)/12)*$H80</f>
        <v>0</v>
      </c>
      <c r="L80" s="230">
        <f>(SUM('1.  LRAMVA Summary'!G$54:G$65)+SUM('1.  LRAMVA Summary'!G$66:G$67)*(MONTH($E80)-1)/12)*$H80</f>
        <v>0</v>
      </c>
      <c r="M80" s="230">
        <f>(SUM('1.  LRAMVA Summary'!H$54:H$65)+SUM('1.  LRAMVA Summary'!H$66:H$67)*(MONTH($E80)-1)/12)*$H80</f>
        <v>0</v>
      </c>
      <c r="N80" s="230">
        <f>(SUM('1.  LRAMVA Summary'!I$54:I$65)+SUM('1.  LRAMVA Summary'!I$66:I$67)*(MONTH($E80)-1)/12)*$H80</f>
        <v>0</v>
      </c>
      <c r="O80" s="230">
        <f>(SUM('1.  LRAMVA Summary'!J$54:J$65)+SUM('1.  LRAMVA Summary'!J$66:J$67)*(MONTH($E80)-1)/12)*$H80</f>
        <v>0</v>
      </c>
      <c r="P80" s="230">
        <f>(SUM('1.  LRAMVA Summary'!K$54:K$65)+SUM('1.  LRAMVA Summary'!K$66:K$67)*(MONTH($E80)-1)/12)*$H80</f>
        <v>0</v>
      </c>
      <c r="Q80" s="230">
        <f>(SUM('1.  LRAMVA Summary'!L$54:L$65)+SUM('1.  LRAMVA Summary'!L$66:L$67)*(MONTH($E80)-1)/12)*$H80</f>
        <v>0</v>
      </c>
      <c r="R80" s="230">
        <f>(SUM('1.  LRAMVA Summary'!M$54:M$65)+SUM('1.  LRAMVA Summary'!M$66:M$67)*(MONTH($E80)-1)/12)*$H80</f>
        <v>0</v>
      </c>
      <c r="S80" s="230">
        <f>(SUM('1.  LRAMVA Summary'!N$54:N$65)+SUM('1.  LRAMVA Summary'!N$66:N$67)*(MONTH($E80)-1)/12)*$H80</f>
        <v>0</v>
      </c>
      <c r="T80" s="230">
        <f>(SUM('1.  LRAMVA Summary'!O$54:O$65)+SUM('1.  LRAMVA Summary'!O$66:O$67)*(MONTH($E80)-1)/12)*$H80</f>
        <v>0</v>
      </c>
      <c r="U80" s="230">
        <f>(SUM('1.  LRAMVA Summary'!P$54:P$65)+SUM('1.  LRAMVA Summary'!P$66:P$67)*(MONTH($E80)-1)/12)*$H80</f>
        <v>0</v>
      </c>
      <c r="V80" s="230">
        <f>(SUM('1.  LRAMVA Summary'!Q$54:Q$65)+SUM('1.  LRAMVA Summary'!Q$66:Q$67)*(MONTH($E80)-1)/12)*$H80</f>
        <v>0</v>
      </c>
      <c r="W80" s="231">
        <f t="shared" si="20"/>
        <v>0</v>
      </c>
    </row>
    <row r="81" spans="2:23" s="9" customFormat="1">
      <c r="B81" s="66"/>
      <c r="E81" s="214">
        <v>42186</v>
      </c>
      <c r="F81" s="214" t="s">
        <v>181</v>
      </c>
      <c r="G81" s="215" t="s">
        <v>68</v>
      </c>
      <c r="H81" s="229">
        <f>C$33/12</f>
        <v>9.1666666666666665E-4</v>
      </c>
      <c r="I81" s="230">
        <f>(SUM('1.  LRAMVA Summary'!D$54:D$65)+SUM('1.  LRAMVA Summary'!D$66:D$67)*(MONTH($E81)-1)/12)*$H81</f>
        <v>0</v>
      </c>
      <c r="J81" s="230">
        <f>(SUM('1.  LRAMVA Summary'!E$54:E$65)+SUM('1.  LRAMVA Summary'!E$66:E$67)*(MONTH($E81)-1)/12)*$H81</f>
        <v>0</v>
      </c>
      <c r="K81" s="230">
        <f>(SUM('1.  LRAMVA Summary'!F$54:F$65)+SUM('1.  LRAMVA Summary'!F$66:F$67)*(MONTH($E81)-1)/12)*$H81</f>
        <v>0</v>
      </c>
      <c r="L81" s="230">
        <f>(SUM('1.  LRAMVA Summary'!G$54:G$65)+SUM('1.  LRAMVA Summary'!G$66:G$67)*(MONTH($E81)-1)/12)*$H81</f>
        <v>0</v>
      </c>
      <c r="M81" s="230">
        <f>(SUM('1.  LRAMVA Summary'!H$54:H$65)+SUM('1.  LRAMVA Summary'!H$66:H$67)*(MONTH($E81)-1)/12)*$H81</f>
        <v>0</v>
      </c>
      <c r="N81" s="230">
        <f>(SUM('1.  LRAMVA Summary'!I$54:I$65)+SUM('1.  LRAMVA Summary'!I$66:I$67)*(MONTH($E81)-1)/12)*$H81</f>
        <v>0</v>
      </c>
      <c r="O81" s="230">
        <f>(SUM('1.  LRAMVA Summary'!J$54:J$65)+SUM('1.  LRAMVA Summary'!J$66:J$67)*(MONTH($E81)-1)/12)*$H81</f>
        <v>0</v>
      </c>
      <c r="P81" s="230">
        <f>(SUM('1.  LRAMVA Summary'!K$54:K$65)+SUM('1.  LRAMVA Summary'!K$66:K$67)*(MONTH($E81)-1)/12)*$H81</f>
        <v>0</v>
      </c>
      <c r="Q81" s="230">
        <f>(SUM('1.  LRAMVA Summary'!L$54:L$65)+SUM('1.  LRAMVA Summary'!L$66:L$67)*(MONTH($E81)-1)/12)*$H81</f>
        <v>0</v>
      </c>
      <c r="R81" s="230">
        <f>(SUM('1.  LRAMVA Summary'!M$54:M$65)+SUM('1.  LRAMVA Summary'!M$66:M$67)*(MONTH($E81)-1)/12)*$H81</f>
        <v>0</v>
      </c>
      <c r="S81" s="230">
        <f>(SUM('1.  LRAMVA Summary'!N$54:N$65)+SUM('1.  LRAMVA Summary'!N$66:N$67)*(MONTH($E81)-1)/12)*$H81</f>
        <v>0</v>
      </c>
      <c r="T81" s="230">
        <f>(SUM('1.  LRAMVA Summary'!O$54:O$65)+SUM('1.  LRAMVA Summary'!O$66:O$67)*(MONTH($E81)-1)/12)*$H81</f>
        <v>0</v>
      </c>
      <c r="U81" s="230">
        <f>(SUM('1.  LRAMVA Summary'!P$54:P$65)+SUM('1.  LRAMVA Summary'!P$66:P$67)*(MONTH($E81)-1)/12)*$H81</f>
        <v>0</v>
      </c>
      <c r="V81" s="230">
        <f>(SUM('1.  LRAMVA Summary'!Q$54:Q$65)+SUM('1.  LRAMVA Summary'!Q$66:Q$67)*(MONTH($E81)-1)/12)*$H81</f>
        <v>0</v>
      </c>
      <c r="W81" s="231">
        <f t="shared" si="20"/>
        <v>0</v>
      </c>
    </row>
    <row r="82" spans="2:23" s="9" customFormat="1">
      <c r="B82" s="66"/>
      <c r="E82" s="214">
        <v>42217</v>
      </c>
      <c r="F82" s="214" t="s">
        <v>181</v>
      </c>
      <c r="G82" s="215" t="s">
        <v>68</v>
      </c>
      <c r="H82" s="229">
        <f t="shared" ref="H82:H83" si="22">C$33/12</f>
        <v>9.1666666666666665E-4</v>
      </c>
      <c r="I82" s="230">
        <f>(SUM('1.  LRAMVA Summary'!D$54:D$65)+SUM('1.  LRAMVA Summary'!D$66:D$67)*(MONTH($E82)-1)/12)*$H82</f>
        <v>0</v>
      </c>
      <c r="J82" s="230">
        <f>(SUM('1.  LRAMVA Summary'!E$54:E$65)+SUM('1.  LRAMVA Summary'!E$66:E$67)*(MONTH($E82)-1)/12)*$H82</f>
        <v>0</v>
      </c>
      <c r="K82" s="230">
        <f>(SUM('1.  LRAMVA Summary'!F$54:F$65)+SUM('1.  LRAMVA Summary'!F$66:F$67)*(MONTH($E82)-1)/12)*$H82</f>
        <v>0</v>
      </c>
      <c r="L82" s="230">
        <f>(SUM('1.  LRAMVA Summary'!G$54:G$65)+SUM('1.  LRAMVA Summary'!G$66:G$67)*(MONTH($E82)-1)/12)*$H82</f>
        <v>0</v>
      </c>
      <c r="M82" s="230">
        <f>(SUM('1.  LRAMVA Summary'!H$54:H$65)+SUM('1.  LRAMVA Summary'!H$66:H$67)*(MONTH($E82)-1)/12)*$H82</f>
        <v>0</v>
      </c>
      <c r="N82" s="230">
        <f>(SUM('1.  LRAMVA Summary'!I$54:I$65)+SUM('1.  LRAMVA Summary'!I$66:I$67)*(MONTH($E82)-1)/12)*$H82</f>
        <v>0</v>
      </c>
      <c r="O82" s="230">
        <f>(SUM('1.  LRAMVA Summary'!J$54:J$65)+SUM('1.  LRAMVA Summary'!J$66:J$67)*(MONTH($E82)-1)/12)*$H82</f>
        <v>0</v>
      </c>
      <c r="P82" s="230">
        <f>(SUM('1.  LRAMVA Summary'!K$54:K$65)+SUM('1.  LRAMVA Summary'!K$66:K$67)*(MONTH($E82)-1)/12)*$H82</f>
        <v>0</v>
      </c>
      <c r="Q82" s="230">
        <f>(SUM('1.  LRAMVA Summary'!L$54:L$65)+SUM('1.  LRAMVA Summary'!L$66:L$67)*(MONTH($E82)-1)/12)*$H82</f>
        <v>0</v>
      </c>
      <c r="R82" s="230">
        <f>(SUM('1.  LRAMVA Summary'!M$54:M$65)+SUM('1.  LRAMVA Summary'!M$66:M$67)*(MONTH($E82)-1)/12)*$H82</f>
        <v>0</v>
      </c>
      <c r="S82" s="230">
        <f>(SUM('1.  LRAMVA Summary'!N$54:N$65)+SUM('1.  LRAMVA Summary'!N$66:N$67)*(MONTH($E82)-1)/12)*$H82</f>
        <v>0</v>
      </c>
      <c r="T82" s="230">
        <f>(SUM('1.  LRAMVA Summary'!O$54:O$65)+SUM('1.  LRAMVA Summary'!O$66:O$67)*(MONTH($E82)-1)/12)*$H82</f>
        <v>0</v>
      </c>
      <c r="U82" s="230">
        <f>(SUM('1.  LRAMVA Summary'!P$54:P$65)+SUM('1.  LRAMVA Summary'!P$66:P$67)*(MONTH($E82)-1)/12)*$H82</f>
        <v>0</v>
      </c>
      <c r="V82" s="230">
        <f>(SUM('1.  LRAMVA Summary'!Q$54:Q$65)+SUM('1.  LRAMVA Summary'!Q$66:Q$67)*(MONTH($E82)-1)/12)*$H82</f>
        <v>0</v>
      </c>
      <c r="W82" s="231">
        <f t="shared" si="20"/>
        <v>0</v>
      </c>
    </row>
    <row r="83" spans="2:23" s="9" customFormat="1">
      <c r="B83" s="66"/>
      <c r="E83" s="214">
        <v>42248</v>
      </c>
      <c r="F83" s="214" t="s">
        <v>181</v>
      </c>
      <c r="G83" s="215" t="s">
        <v>68</v>
      </c>
      <c r="H83" s="229">
        <f t="shared" si="22"/>
        <v>9.1666666666666665E-4</v>
      </c>
      <c r="I83" s="230">
        <f>(SUM('1.  LRAMVA Summary'!D$54:D$65)+SUM('1.  LRAMVA Summary'!D$66:D$67)*(MONTH($E83)-1)/12)*$H83</f>
        <v>0</v>
      </c>
      <c r="J83" s="230">
        <f>(SUM('1.  LRAMVA Summary'!E$54:E$65)+SUM('1.  LRAMVA Summary'!E$66:E$67)*(MONTH($E83)-1)/12)*$H83</f>
        <v>0</v>
      </c>
      <c r="K83" s="230">
        <f>(SUM('1.  LRAMVA Summary'!F$54:F$65)+SUM('1.  LRAMVA Summary'!F$66:F$67)*(MONTH($E83)-1)/12)*$H83</f>
        <v>0</v>
      </c>
      <c r="L83" s="230">
        <f>(SUM('1.  LRAMVA Summary'!G$54:G$65)+SUM('1.  LRAMVA Summary'!G$66:G$67)*(MONTH($E83)-1)/12)*$H83</f>
        <v>0</v>
      </c>
      <c r="M83" s="230">
        <f>(SUM('1.  LRAMVA Summary'!H$54:H$65)+SUM('1.  LRAMVA Summary'!H$66:H$67)*(MONTH($E83)-1)/12)*$H83</f>
        <v>0</v>
      </c>
      <c r="N83" s="230">
        <f>(SUM('1.  LRAMVA Summary'!I$54:I$65)+SUM('1.  LRAMVA Summary'!I$66:I$67)*(MONTH($E83)-1)/12)*$H83</f>
        <v>0</v>
      </c>
      <c r="O83" s="230">
        <f>(SUM('1.  LRAMVA Summary'!J$54:J$65)+SUM('1.  LRAMVA Summary'!J$66:J$67)*(MONTH($E83)-1)/12)*$H83</f>
        <v>0</v>
      </c>
      <c r="P83" s="230">
        <f>(SUM('1.  LRAMVA Summary'!K$54:K$65)+SUM('1.  LRAMVA Summary'!K$66:K$67)*(MONTH($E83)-1)/12)*$H83</f>
        <v>0</v>
      </c>
      <c r="Q83" s="230">
        <f>(SUM('1.  LRAMVA Summary'!L$54:L$65)+SUM('1.  LRAMVA Summary'!L$66:L$67)*(MONTH($E83)-1)/12)*$H83</f>
        <v>0</v>
      </c>
      <c r="R83" s="230">
        <f>(SUM('1.  LRAMVA Summary'!M$54:M$65)+SUM('1.  LRAMVA Summary'!M$66:M$67)*(MONTH($E83)-1)/12)*$H83</f>
        <v>0</v>
      </c>
      <c r="S83" s="230">
        <f>(SUM('1.  LRAMVA Summary'!N$54:N$65)+SUM('1.  LRAMVA Summary'!N$66:N$67)*(MONTH($E83)-1)/12)*$H83</f>
        <v>0</v>
      </c>
      <c r="T83" s="230">
        <f>(SUM('1.  LRAMVA Summary'!O$54:O$65)+SUM('1.  LRAMVA Summary'!O$66:O$67)*(MONTH($E83)-1)/12)*$H83</f>
        <v>0</v>
      </c>
      <c r="U83" s="230">
        <f>(SUM('1.  LRAMVA Summary'!P$54:P$65)+SUM('1.  LRAMVA Summary'!P$66:P$67)*(MONTH($E83)-1)/12)*$H83</f>
        <v>0</v>
      </c>
      <c r="V83" s="230">
        <f>(SUM('1.  LRAMVA Summary'!Q$54:Q$65)+SUM('1.  LRAMVA Summary'!Q$66:Q$67)*(MONTH($E83)-1)/12)*$H83</f>
        <v>0</v>
      </c>
      <c r="W83" s="231">
        <f t="shared" si="20"/>
        <v>0</v>
      </c>
    </row>
    <row r="84" spans="2:23" s="9" customFormat="1">
      <c r="B84" s="66"/>
      <c r="E84" s="214">
        <v>42278</v>
      </c>
      <c r="F84" s="214" t="s">
        <v>181</v>
      </c>
      <c r="G84" s="215" t="s">
        <v>69</v>
      </c>
      <c r="H84" s="229">
        <f>C$34/12</f>
        <v>9.1666666666666665E-4</v>
      </c>
      <c r="I84" s="230">
        <f>(SUM('1.  LRAMVA Summary'!D$54:D$65)+SUM('1.  LRAMVA Summary'!D$66:D$67)*(MONTH($E84)-1)/12)*$H84</f>
        <v>0</v>
      </c>
      <c r="J84" s="230">
        <f>(SUM('1.  LRAMVA Summary'!E$54:E$65)+SUM('1.  LRAMVA Summary'!E$66:E$67)*(MONTH($E84)-1)/12)*$H84</f>
        <v>0</v>
      </c>
      <c r="K84" s="230">
        <f>(SUM('1.  LRAMVA Summary'!F$54:F$65)+SUM('1.  LRAMVA Summary'!F$66:F$67)*(MONTH($E84)-1)/12)*$H84</f>
        <v>0</v>
      </c>
      <c r="L84" s="230">
        <f>(SUM('1.  LRAMVA Summary'!G$54:G$65)+SUM('1.  LRAMVA Summary'!G$66:G$67)*(MONTH($E84)-1)/12)*$H84</f>
        <v>0</v>
      </c>
      <c r="M84" s="230">
        <f>(SUM('1.  LRAMVA Summary'!H$54:H$65)+SUM('1.  LRAMVA Summary'!H$66:H$67)*(MONTH($E84)-1)/12)*$H84</f>
        <v>0</v>
      </c>
      <c r="N84" s="230">
        <f>(SUM('1.  LRAMVA Summary'!I$54:I$65)+SUM('1.  LRAMVA Summary'!I$66:I$67)*(MONTH($E84)-1)/12)*$H84</f>
        <v>0</v>
      </c>
      <c r="O84" s="230">
        <f>(SUM('1.  LRAMVA Summary'!J$54:J$65)+SUM('1.  LRAMVA Summary'!J$66:J$67)*(MONTH($E84)-1)/12)*$H84</f>
        <v>0</v>
      </c>
      <c r="P84" s="230">
        <f>(SUM('1.  LRAMVA Summary'!K$54:K$65)+SUM('1.  LRAMVA Summary'!K$66:K$67)*(MONTH($E84)-1)/12)*$H84</f>
        <v>0</v>
      </c>
      <c r="Q84" s="230">
        <f>(SUM('1.  LRAMVA Summary'!L$54:L$65)+SUM('1.  LRAMVA Summary'!L$66:L$67)*(MONTH($E84)-1)/12)*$H84</f>
        <v>0</v>
      </c>
      <c r="R84" s="230">
        <f>(SUM('1.  LRAMVA Summary'!M$54:M$65)+SUM('1.  LRAMVA Summary'!M$66:M$67)*(MONTH($E84)-1)/12)*$H84</f>
        <v>0</v>
      </c>
      <c r="S84" s="230">
        <f>(SUM('1.  LRAMVA Summary'!N$54:N$65)+SUM('1.  LRAMVA Summary'!N$66:N$67)*(MONTH($E84)-1)/12)*$H84</f>
        <v>0</v>
      </c>
      <c r="T84" s="230">
        <f>(SUM('1.  LRAMVA Summary'!O$54:O$65)+SUM('1.  LRAMVA Summary'!O$66:O$67)*(MONTH($E84)-1)/12)*$H84</f>
        <v>0</v>
      </c>
      <c r="U84" s="230">
        <f>(SUM('1.  LRAMVA Summary'!P$54:P$65)+SUM('1.  LRAMVA Summary'!P$66:P$67)*(MONTH($E84)-1)/12)*$H84</f>
        <v>0</v>
      </c>
      <c r="V84" s="230">
        <f>(SUM('1.  LRAMVA Summary'!Q$54:Q$65)+SUM('1.  LRAMVA Summary'!Q$66:Q$67)*(MONTH($E84)-1)/12)*$H84</f>
        <v>0</v>
      </c>
      <c r="W84" s="231">
        <f t="shared" si="20"/>
        <v>0</v>
      </c>
    </row>
    <row r="85" spans="2:23" s="9" customFormat="1">
      <c r="B85" s="66"/>
      <c r="E85" s="214">
        <v>42309</v>
      </c>
      <c r="F85" s="214" t="s">
        <v>181</v>
      </c>
      <c r="G85" s="215" t="s">
        <v>69</v>
      </c>
      <c r="H85" s="229">
        <f t="shared" ref="H85:H86" si="23">C$34/12</f>
        <v>9.1666666666666665E-4</v>
      </c>
      <c r="I85" s="230">
        <f>(SUM('1.  LRAMVA Summary'!D$54:D$65)+SUM('1.  LRAMVA Summary'!D$66:D$67)*(MONTH($E85)-1)/12)*$H85</f>
        <v>0</v>
      </c>
      <c r="J85" s="230">
        <f>(SUM('1.  LRAMVA Summary'!E$54:E$65)+SUM('1.  LRAMVA Summary'!E$66:E$67)*(MONTH($E85)-1)/12)*$H85</f>
        <v>0</v>
      </c>
      <c r="K85" s="230">
        <f>(SUM('1.  LRAMVA Summary'!F$54:F$65)+SUM('1.  LRAMVA Summary'!F$66:F$67)*(MONTH($E85)-1)/12)*$H85</f>
        <v>0</v>
      </c>
      <c r="L85" s="230">
        <f>(SUM('1.  LRAMVA Summary'!G$54:G$65)+SUM('1.  LRAMVA Summary'!G$66:G$67)*(MONTH($E85)-1)/12)*$H85</f>
        <v>0</v>
      </c>
      <c r="M85" s="230">
        <f>(SUM('1.  LRAMVA Summary'!H$54:H$65)+SUM('1.  LRAMVA Summary'!H$66:H$67)*(MONTH($E85)-1)/12)*$H85</f>
        <v>0</v>
      </c>
      <c r="N85" s="230">
        <f>(SUM('1.  LRAMVA Summary'!I$54:I$65)+SUM('1.  LRAMVA Summary'!I$66:I$67)*(MONTH($E85)-1)/12)*$H85</f>
        <v>0</v>
      </c>
      <c r="O85" s="230">
        <f>(SUM('1.  LRAMVA Summary'!J$54:J$65)+SUM('1.  LRAMVA Summary'!J$66:J$67)*(MONTH($E85)-1)/12)*$H85</f>
        <v>0</v>
      </c>
      <c r="P85" s="230">
        <f>(SUM('1.  LRAMVA Summary'!K$54:K$65)+SUM('1.  LRAMVA Summary'!K$66:K$67)*(MONTH($E85)-1)/12)*$H85</f>
        <v>0</v>
      </c>
      <c r="Q85" s="230">
        <f>(SUM('1.  LRAMVA Summary'!L$54:L$65)+SUM('1.  LRAMVA Summary'!L$66:L$67)*(MONTH($E85)-1)/12)*$H85</f>
        <v>0</v>
      </c>
      <c r="R85" s="230">
        <f>(SUM('1.  LRAMVA Summary'!M$54:M$65)+SUM('1.  LRAMVA Summary'!M$66:M$67)*(MONTH($E85)-1)/12)*$H85</f>
        <v>0</v>
      </c>
      <c r="S85" s="230">
        <f>(SUM('1.  LRAMVA Summary'!N$54:N$65)+SUM('1.  LRAMVA Summary'!N$66:N$67)*(MONTH($E85)-1)/12)*$H85</f>
        <v>0</v>
      </c>
      <c r="T85" s="230">
        <f>(SUM('1.  LRAMVA Summary'!O$54:O$65)+SUM('1.  LRAMVA Summary'!O$66:O$67)*(MONTH($E85)-1)/12)*$H85</f>
        <v>0</v>
      </c>
      <c r="U85" s="230">
        <f>(SUM('1.  LRAMVA Summary'!P$54:P$65)+SUM('1.  LRAMVA Summary'!P$66:P$67)*(MONTH($E85)-1)/12)*$H85</f>
        <v>0</v>
      </c>
      <c r="V85" s="230">
        <f>(SUM('1.  LRAMVA Summary'!Q$54:Q$65)+SUM('1.  LRAMVA Summary'!Q$66:Q$67)*(MONTH($E85)-1)/12)*$H85</f>
        <v>0</v>
      </c>
      <c r="W85" s="231">
        <f t="shared" si="20"/>
        <v>0</v>
      </c>
    </row>
    <row r="86" spans="2:23" s="9" customFormat="1">
      <c r="B86" s="66"/>
      <c r="E86" s="214">
        <v>42339</v>
      </c>
      <c r="F86" s="214" t="s">
        <v>181</v>
      </c>
      <c r="G86" s="215" t="s">
        <v>69</v>
      </c>
      <c r="H86" s="229">
        <f t="shared" si="23"/>
        <v>9.1666666666666665E-4</v>
      </c>
      <c r="I86" s="230">
        <f>(SUM('1.  LRAMVA Summary'!D$54:D$65)+SUM('1.  LRAMVA Summary'!D$66:D$67)*(MONTH($E86)-1)/12)*$H86</f>
        <v>0</v>
      </c>
      <c r="J86" s="230">
        <f>(SUM('1.  LRAMVA Summary'!E$54:E$65)+SUM('1.  LRAMVA Summary'!E$66:E$67)*(MONTH($E86)-1)/12)*$H86</f>
        <v>0</v>
      </c>
      <c r="K86" s="230">
        <f>(SUM('1.  LRAMVA Summary'!F$54:F$65)+SUM('1.  LRAMVA Summary'!F$66:F$67)*(MONTH($E86)-1)/12)*$H86</f>
        <v>0</v>
      </c>
      <c r="L86" s="230">
        <f>(SUM('1.  LRAMVA Summary'!G$54:G$65)+SUM('1.  LRAMVA Summary'!G$66:G$67)*(MONTH($E86)-1)/12)*$H86</f>
        <v>0</v>
      </c>
      <c r="M86" s="230">
        <f>(SUM('1.  LRAMVA Summary'!H$54:H$65)+SUM('1.  LRAMVA Summary'!H$66:H$67)*(MONTH($E86)-1)/12)*$H86</f>
        <v>0</v>
      </c>
      <c r="N86" s="230">
        <f>(SUM('1.  LRAMVA Summary'!I$54:I$65)+SUM('1.  LRAMVA Summary'!I$66:I$67)*(MONTH($E86)-1)/12)*$H86</f>
        <v>0</v>
      </c>
      <c r="O86" s="230">
        <f>(SUM('1.  LRAMVA Summary'!J$54:J$65)+SUM('1.  LRAMVA Summary'!J$66:J$67)*(MONTH($E86)-1)/12)*$H86</f>
        <v>0</v>
      </c>
      <c r="P86" s="230">
        <f>(SUM('1.  LRAMVA Summary'!K$54:K$65)+SUM('1.  LRAMVA Summary'!K$66:K$67)*(MONTH($E86)-1)/12)*$H86</f>
        <v>0</v>
      </c>
      <c r="Q86" s="230">
        <f>(SUM('1.  LRAMVA Summary'!L$54:L$65)+SUM('1.  LRAMVA Summary'!L$66:L$67)*(MONTH($E86)-1)/12)*$H86</f>
        <v>0</v>
      </c>
      <c r="R86" s="230">
        <f>(SUM('1.  LRAMVA Summary'!M$54:M$65)+SUM('1.  LRAMVA Summary'!M$66:M$67)*(MONTH($E86)-1)/12)*$H86</f>
        <v>0</v>
      </c>
      <c r="S86" s="230">
        <f>(SUM('1.  LRAMVA Summary'!N$54:N$65)+SUM('1.  LRAMVA Summary'!N$66:N$67)*(MONTH($E86)-1)/12)*$H86</f>
        <v>0</v>
      </c>
      <c r="T86" s="230">
        <f>(SUM('1.  LRAMVA Summary'!O$54:O$65)+SUM('1.  LRAMVA Summary'!O$66:O$67)*(MONTH($E86)-1)/12)*$H86</f>
        <v>0</v>
      </c>
      <c r="U86" s="230">
        <f>(SUM('1.  LRAMVA Summary'!P$54:P$65)+SUM('1.  LRAMVA Summary'!P$66:P$67)*(MONTH($E86)-1)/12)*$H86</f>
        <v>0</v>
      </c>
      <c r="V86" s="230">
        <f>(SUM('1.  LRAMVA Summary'!Q$54:Q$65)+SUM('1.  LRAMVA Summary'!Q$66:Q$67)*(MONTH($E86)-1)/12)*$H86</f>
        <v>0</v>
      </c>
      <c r="W86" s="231">
        <f t="shared" si="20"/>
        <v>0</v>
      </c>
    </row>
    <row r="87" spans="2:23" s="9" customFormat="1" ht="15" thickBot="1">
      <c r="B87" s="66"/>
      <c r="E87" s="216" t="s">
        <v>464</v>
      </c>
      <c r="F87" s="216"/>
      <c r="G87" s="217"/>
      <c r="H87" s="218"/>
      <c r="I87" s="219">
        <f>SUM(I74:I86)</f>
        <v>0</v>
      </c>
      <c r="J87" s="219">
        <f>SUM(J74:J86)</f>
        <v>0</v>
      </c>
      <c r="K87" s="219">
        <f t="shared" ref="K87:O87" si="24">SUM(K74:K86)</f>
        <v>0</v>
      </c>
      <c r="L87" s="219">
        <f t="shared" si="24"/>
        <v>0</v>
      </c>
      <c r="M87" s="219">
        <f t="shared" si="24"/>
        <v>0</v>
      </c>
      <c r="N87" s="219">
        <f t="shared" si="24"/>
        <v>0</v>
      </c>
      <c r="O87" s="219">
        <f t="shared" si="24"/>
        <v>0</v>
      </c>
      <c r="P87" s="219">
        <f t="shared" ref="P87:V87" si="25">SUM(P74:P86)</f>
        <v>0</v>
      </c>
      <c r="Q87" s="219">
        <f t="shared" si="25"/>
        <v>0</v>
      </c>
      <c r="R87" s="219">
        <f t="shared" si="25"/>
        <v>0</v>
      </c>
      <c r="S87" s="219">
        <f t="shared" si="25"/>
        <v>0</v>
      </c>
      <c r="T87" s="219">
        <f t="shared" si="25"/>
        <v>0</v>
      </c>
      <c r="U87" s="219">
        <f t="shared" si="25"/>
        <v>0</v>
      </c>
      <c r="V87" s="219">
        <f t="shared" si="25"/>
        <v>0</v>
      </c>
      <c r="W87" s="219">
        <f>SUM(W74:W86)</f>
        <v>0</v>
      </c>
    </row>
    <row r="88" spans="2:23" s="9" customFormat="1" ht="15" thickTop="1">
      <c r="B88" s="66"/>
      <c r="E88" s="220" t="s">
        <v>67</v>
      </c>
      <c r="F88" s="220"/>
      <c r="G88" s="221"/>
      <c r="H88" s="222"/>
      <c r="I88" s="223"/>
      <c r="J88" s="223"/>
      <c r="K88" s="223"/>
      <c r="L88" s="223"/>
      <c r="M88" s="223"/>
      <c r="N88" s="223"/>
      <c r="O88" s="223"/>
      <c r="P88" s="223"/>
      <c r="Q88" s="223"/>
      <c r="R88" s="223"/>
      <c r="S88" s="223"/>
      <c r="T88" s="223"/>
      <c r="U88" s="223"/>
      <c r="V88" s="223"/>
      <c r="W88" s="224"/>
    </row>
    <row r="89" spans="2:23" s="9" customFormat="1">
      <c r="B89" s="66"/>
      <c r="E89" s="225" t="s">
        <v>428</v>
      </c>
      <c r="F89" s="225"/>
      <c r="G89" s="226"/>
      <c r="H89" s="227"/>
      <c r="I89" s="228">
        <f>I87+I88</f>
        <v>0</v>
      </c>
      <c r="J89" s="228">
        <f t="shared" ref="J89" si="26">J87+J88</f>
        <v>0</v>
      </c>
      <c r="K89" s="228">
        <f t="shared" ref="K89" si="27">K87+K88</f>
        <v>0</v>
      </c>
      <c r="L89" s="228">
        <f t="shared" ref="L89" si="28">L87+L88</f>
        <v>0</v>
      </c>
      <c r="M89" s="228">
        <f t="shared" ref="M89" si="29">M87+M88</f>
        <v>0</v>
      </c>
      <c r="N89" s="228">
        <f t="shared" ref="N89" si="30">N87+N88</f>
        <v>0</v>
      </c>
      <c r="O89" s="228">
        <f t="shared" ref="O89:U89" si="31">O87+O88</f>
        <v>0</v>
      </c>
      <c r="P89" s="228">
        <f t="shared" si="31"/>
        <v>0</v>
      </c>
      <c r="Q89" s="228">
        <f t="shared" si="31"/>
        <v>0</v>
      </c>
      <c r="R89" s="228">
        <f t="shared" si="31"/>
        <v>0</v>
      </c>
      <c r="S89" s="228">
        <f t="shared" si="31"/>
        <v>0</v>
      </c>
      <c r="T89" s="228">
        <f t="shared" si="31"/>
        <v>0</v>
      </c>
      <c r="U89" s="228">
        <f t="shared" si="31"/>
        <v>0</v>
      </c>
      <c r="V89" s="228">
        <f t="shared" ref="V89" si="32">V87+V88</f>
        <v>0</v>
      </c>
      <c r="W89" s="228">
        <f t="shared" ref="W89" si="33">W87+W88</f>
        <v>0</v>
      </c>
    </row>
    <row r="90" spans="2:23" s="9" customFormat="1">
      <c r="B90" s="66"/>
      <c r="E90" s="214">
        <v>42370</v>
      </c>
      <c r="F90" s="214" t="s">
        <v>183</v>
      </c>
      <c r="G90" s="215" t="s">
        <v>65</v>
      </c>
      <c r="H90" s="229">
        <f>$C$35/12</f>
        <v>9.1666666666666665E-4</v>
      </c>
      <c r="I90" s="230">
        <f>(SUM('1.  LRAMVA Summary'!D$54:D$68)+SUM('1.  LRAMVA Summary'!D$69:D$70)*(MONTH($E90)-1)/12)*$H90</f>
        <v>0</v>
      </c>
      <c r="J90" s="230">
        <f>(SUM('1.  LRAMVA Summary'!E$54:E$68)+SUM('1.  LRAMVA Summary'!E$69:E$70)*(MONTH($E90)-1)/12)*$H90</f>
        <v>0</v>
      </c>
      <c r="K90" s="230">
        <f>(SUM('1.  LRAMVA Summary'!F$54:F$68)+SUM('1.  LRAMVA Summary'!F$69:F$70)*(MONTH($E90)-1)/12)*$H90</f>
        <v>0</v>
      </c>
      <c r="L90" s="230">
        <f>(SUM('1.  LRAMVA Summary'!G$54:G$68)+SUM('1.  LRAMVA Summary'!G$69:G$70)*(MONTH($E90)-1)/12)*$H90</f>
        <v>0</v>
      </c>
      <c r="M90" s="230">
        <f>(SUM('1.  LRAMVA Summary'!H$54:H$68)+SUM('1.  LRAMVA Summary'!H$69:H$70)*(MONTH($E90)-1)/12)*$H90</f>
        <v>0</v>
      </c>
      <c r="N90" s="230">
        <f>(SUM('1.  LRAMVA Summary'!I$54:I$68)+SUM('1.  LRAMVA Summary'!I$69:I$70)*(MONTH($E90)-1)/12)*$H90</f>
        <v>0</v>
      </c>
      <c r="O90" s="230">
        <f>(SUM('1.  LRAMVA Summary'!J$54:J$68)+SUM('1.  LRAMVA Summary'!J$69:J$70)*(MONTH($E90)-1)/12)*$H90</f>
        <v>0</v>
      </c>
      <c r="P90" s="230">
        <f>(SUM('1.  LRAMVA Summary'!K$54:K$68)+SUM('1.  LRAMVA Summary'!K$69:K$70)*(MONTH($E90)-1)/12)*$H90</f>
        <v>0</v>
      </c>
      <c r="Q90" s="230">
        <f>(SUM('1.  LRAMVA Summary'!L$54:L$68)+SUM('1.  LRAMVA Summary'!L$69:L$70)*(MONTH($E90)-1)/12)*$H90</f>
        <v>0</v>
      </c>
      <c r="R90" s="230">
        <f>(SUM('1.  LRAMVA Summary'!M$54:M$68)+SUM('1.  LRAMVA Summary'!M$69:M$70)*(MONTH($E90)-1)/12)*$H90</f>
        <v>0</v>
      </c>
      <c r="S90" s="230">
        <f>(SUM('1.  LRAMVA Summary'!N$54:N$68)+SUM('1.  LRAMVA Summary'!N$69:N$70)*(MONTH($E90)-1)/12)*$H90</f>
        <v>0</v>
      </c>
      <c r="T90" s="230">
        <f>(SUM('1.  LRAMVA Summary'!O$54:O$68)+SUM('1.  LRAMVA Summary'!O$69:O$70)*(MONTH($E90)-1)/12)*$H90</f>
        <v>0</v>
      </c>
      <c r="U90" s="230">
        <f>(SUM('1.  LRAMVA Summary'!P$54:P$68)+SUM('1.  LRAMVA Summary'!P$69:P$70)*(MONTH($E90)-1)/12)*$H90</f>
        <v>0</v>
      </c>
      <c r="V90" s="230">
        <f>(SUM('1.  LRAMVA Summary'!Q$54:Q$68)+SUM('1.  LRAMVA Summary'!Q$69:Q$70)*(MONTH($E90)-1)/12)*$H90</f>
        <v>0</v>
      </c>
      <c r="W90" s="231">
        <f>SUM(I90:V90)</f>
        <v>0</v>
      </c>
    </row>
    <row r="91" spans="2:23" s="9" customFormat="1">
      <c r="B91" s="66"/>
      <c r="E91" s="214">
        <v>42401</v>
      </c>
      <c r="F91" s="214" t="s">
        <v>183</v>
      </c>
      <c r="G91" s="215" t="s">
        <v>65</v>
      </c>
      <c r="H91" s="229">
        <f t="shared" ref="H91:H92" si="34">$C$35/12</f>
        <v>9.1666666666666665E-4</v>
      </c>
      <c r="I91" s="230">
        <f>(SUM('1.  LRAMVA Summary'!D$54:D$68)+SUM('1.  LRAMVA Summary'!D$69:D$70)*(MONTH($E91)-1)/12)*$H91</f>
        <v>0</v>
      </c>
      <c r="J91" s="230">
        <f>(SUM('1.  LRAMVA Summary'!E$54:E$68)+SUM('1.  LRAMVA Summary'!E$69:E$70)*(MONTH($E91)-1)/12)*$H91</f>
        <v>0</v>
      </c>
      <c r="K91" s="230">
        <f>(SUM('1.  LRAMVA Summary'!F$54:F$68)+SUM('1.  LRAMVA Summary'!F$69:F$70)*(MONTH($E91)-1)/12)*$H91</f>
        <v>0</v>
      </c>
      <c r="L91" s="230">
        <f>(SUM('1.  LRAMVA Summary'!G$54:G$68)+SUM('1.  LRAMVA Summary'!G$69:G$70)*(MONTH($E91)-1)/12)*$H91</f>
        <v>0</v>
      </c>
      <c r="M91" s="230">
        <f>(SUM('1.  LRAMVA Summary'!H$54:H$68)+SUM('1.  LRAMVA Summary'!H$69:H$70)*(MONTH($E91)-1)/12)*$H91</f>
        <v>0</v>
      </c>
      <c r="N91" s="230">
        <f>(SUM('1.  LRAMVA Summary'!I$54:I$68)+SUM('1.  LRAMVA Summary'!I$69:I$70)*(MONTH($E91)-1)/12)*$H91</f>
        <v>0</v>
      </c>
      <c r="O91" s="230">
        <f>(SUM('1.  LRAMVA Summary'!J$54:J$68)+SUM('1.  LRAMVA Summary'!J$69:J$70)*(MONTH($E91)-1)/12)*$H91</f>
        <v>0</v>
      </c>
      <c r="P91" s="230">
        <f>(SUM('1.  LRAMVA Summary'!K$54:K$68)+SUM('1.  LRAMVA Summary'!K$69:K$70)*(MONTH($E91)-1)/12)*$H91</f>
        <v>0</v>
      </c>
      <c r="Q91" s="230">
        <f>(SUM('1.  LRAMVA Summary'!L$54:L$68)+SUM('1.  LRAMVA Summary'!L$69:L$70)*(MONTH($E91)-1)/12)*$H91</f>
        <v>0</v>
      </c>
      <c r="R91" s="230">
        <f>(SUM('1.  LRAMVA Summary'!M$54:M$68)+SUM('1.  LRAMVA Summary'!M$69:M$70)*(MONTH($E91)-1)/12)*$H91</f>
        <v>0</v>
      </c>
      <c r="S91" s="230">
        <f>(SUM('1.  LRAMVA Summary'!N$54:N$68)+SUM('1.  LRAMVA Summary'!N$69:N$70)*(MONTH($E91)-1)/12)*$H91</f>
        <v>0</v>
      </c>
      <c r="T91" s="230">
        <f>(SUM('1.  LRAMVA Summary'!O$54:O$68)+SUM('1.  LRAMVA Summary'!O$69:O$70)*(MONTH($E91)-1)/12)*$H91</f>
        <v>0</v>
      </c>
      <c r="U91" s="230">
        <f>(SUM('1.  LRAMVA Summary'!P$54:P$68)+SUM('1.  LRAMVA Summary'!P$69:P$70)*(MONTH($E91)-1)/12)*$H91</f>
        <v>0</v>
      </c>
      <c r="V91" s="230">
        <f>(SUM('1.  LRAMVA Summary'!Q$54:Q$68)+SUM('1.  LRAMVA Summary'!Q$69:Q$70)*(MONTH($E91)-1)/12)*$H91</f>
        <v>0</v>
      </c>
      <c r="W91" s="231">
        <f t="shared" ref="W91:W101" si="35">SUM(I91:V91)</f>
        <v>0</v>
      </c>
    </row>
    <row r="92" spans="2:23" s="9" customFormat="1" ht="14.25" customHeight="1">
      <c r="B92" s="66"/>
      <c r="E92" s="214">
        <v>42430</v>
      </c>
      <c r="F92" s="214" t="s">
        <v>183</v>
      </c>
      <c r="G92" s="215" t="s">
        <v>65</v>
      </c>
      <c r="H92" s="229">
        <f t="shared" si="34"/>
        <v>9.1666666666666665E-4</v>
      </c>
      <c r="I92" s="230">
        <f>(SUM('1.  LRAMVA Summary'!D$54:D$68)+SUM('1.  LRAMVA Summary'!D$69:D$70)*(MONTH($E92)-1)/12)*$H92</f>
        <v>0</v>
      </c>
      <c r="J92" s="230">
        <f>(SUM('1.  LRAMVA Summary'!E$54:E$68)+SUM('1.  LRAMVA Summary'!E$69:E$70)*(MONTH($E92)-1)/12)*$H92</f>
        <v>0</v>
      </c>
      <c r="K92" s="230">
        <f>(SUM('1.  LRAMVA Summary'!F$54:F$68)+SUM('1.  LRAMVA Summary'!F$69:F$70)*(MONTH($E92)-1)/12)*$H92</f>
        <v>0</v>
      </c>
      <c r="L92" s="230">
        <f>(SUM('1.  LRAMVA Summary'!G$54:G$68)+SUM('1.  LRAMVA Summary'!G$69:G$70)*(MONTH($E92)-1)/12)*$H92</f>
        <v>0</v>
      </c>
      <c r="M92" s="230">
        <f>(SUM('1.  LRAMVA Summary'!H$54:H$68)+SUM('1.  LRAMVA Summary'!H$69:H$70)*(MONTH($E92)-1)/12)*$H92</f>
        <v>0</v>
      </c>
      <c r="N92" s="230">
        <f>(SUM('1.  LRAMVA Summary'!I$54:I$68)+SUM('1.  LRAMVA Summary'!I$69:I$70)*(MONTH($E92)-1)/12)*$H92</f>
        <v>0</v>
      </c>
      <c r="O92" s="230">
        <f>(SUM('1.  LRAMVA Summary'!J$54:J$68)+SUM('1.  LRAMVA Summary'!J$69:J$70)*(MONTH($E92)-1)/12)*$H92</f>
        <v>0</v>
      </c>
      <c r="P92" s="230">
        <f>(SUM('1.  LRAMVA Summary'!K$54:K$68)+SUM('1.  LRAMVA Summary'!K$69:K$70)*(MONTH($E92)-1)/12)*$H92</f>
        <v>0</v>
      </c>
      <c r="Q92" s="230">
        <f>(SUM('1.  LRAMVA Summary'!L$54:L$68)+SUM('1.  LRAMVA Summary'!L$69:L$70)*(MONTH($E92)-1)/12)*$H92</f>
        <v>0</v>
      </c>
      <c r="R92" s="230">
        <f>(SUM('1.  LRAMVA Summary'!M$54:M$68)+SUM('1.  LRAMVA Summary'!M$69:M$70)*(MONTH($E92)-1)/12)*$H92</f>
        <v>0</v>
      </c>
      <c r="S92" s="230">
        <f>(SUM('1.  LRAMVA Summary'!N$54:N$68)+SUM('1.  LRAMVA Summary'!N$69:N$70)*(MONTH($E92)-1)/12)*$H92</f>
        <v>0</v>
      </c>
      <c r="T92" s="230">
        <f>(SUM('1.  LRAMVA Summary'!O$54:O$68)+SUM('1.  LRAMVA Summary'!O$69:O$70)*(MONTH($E92)-1)/12)*$H92</f>
        <v>0</v>
      </c>
      <c r="U92" s="230">
        <f>(SUM('1.  LRAMVA Summary'!P$54:P$68)+SUM('1.  LRAMVA Summary'!P$69:P$70)*(MONTH($E92)-1)/12)*$H92</f>
        <v>0</v>
      </c>
      <c r="V92" s="230">
        <f>(SUM('1.  LRAMVA Summary'!Q$54:Q$68)+SUM('1.  LRAMVA Summary'!Q$69:Q$70)*(MONTH($E92)-1)/12)*$H92</f>
        <v>0</v>
      </c>
      <c r="W92" s="231">
        <f t="shared" si="35"/>
        <v>0</v>
      </c>
    </row>
    <row r="93" spans="2:23" s="8" customFormat="1">
      <c r="B93" s="239"/>
      <c r="D93" s="9"/>
      <c r="E93" s="214">
        <v>42461</v>
      </c>
      <c r="F93" s="214" t="s">
        <v>183</v>
      </c>
      <c r="G93" s="215" t="s">
        <v>66</v>
      </c>
      <c r="H93" s="229">
        <f>$C$36/12</f>
        <v>9.1666666666666665E-4</v>
      </c>
      <c r="I93" s="230">
        <f>(SUM('1.  LRAMVA Summary'!D$54:D$68)+SUM('1.  LRAMVA Summary'!D$69:D$70)*(MONTH($E93)-1)/12)*$H93</f>
        <v>0</v>
      </c>
      <c r="J93" s="230">
        <f>(SUM('1.  LRAMVA Summary'!E$54:E$68)+SUM('1.  LRAMVA Summary'!E$69:E$70)*(MONTH($E93)-1)/12)*$H93</f>
        <v>0</v>
      </c>
      <c r="K93" s="230">
        <f>(SUM('1.  LRAMVA Summary'!F$54:F$68)+SUM('1.  LRAMVA Summary'!F$69:F$70)*(MONTH($E93)-1)/12)*$H93</f>
        <v>0</v>
      </c>
      <c r="L93" s="230">
        <f>(SUM('1.  LRAMVA Summary'!G$54:G$68)+SUM('1.  LRAMVA Summary'!G$69:G$70)*(MONTH($E93)-1)/12)*$H93</f>
        <v>0</v>
      </c>
      <c r="M93" s="230">
        <f>(SUM('1.  LRAMVA Summary'!H$54:H$68)+SUM('1.  LRAMVA Summary'!H$69:H$70)*(MONTH($E93)-1)/12)*$H93</f>
        <v>0</v>
      </c>
      <c r="N93" s="230">
        <f>(SUM('1.  LRAMVA Summary'!I$54:I$68)+SUM('1.  LRAMVA Summary'!I$69:I$70)*(MONTH($E93)-1)/12)*$H93</f>
        <v>0</v>
      </c>
      <c r="O93" s="230">
        <f>(SUM('1.  LRAMVA Summary'!J$54:J$68)+SUM('1.  LRAMVA Summary'!J$69:J$70)*(MONTH($E93)-1)/12)*$H93</f>
        <v>0</v>
      </c>
      <c r="P93" s="230">
        <f>(SUM('1.  LRAMVA Summary'!K$54:K$68)+SUM('1.  LRAMVA Summary'!K$69:K$70)*(MONTH($E93)-1)/12)*$H93</f>
        <v>0</v>
      </c>
      <c r="Q93" s="230">
        <f>(SUM('1.  LRAMVA Summary'!L$54:L$68)+SUM('1.  LRAMVA Summary'!L$69:L$70)*(MONTH($E93)-1)/12)*$H93</f>
        <v>0</v>
      </c>
      <c r="R93" s="230">
        <f>(SUM('1.  LRAMVA Summary'!M$54:M$68)+SUM('1.  LRAMVA Summary'!M$69:M$70)*(MONTH($E93)-1)/12)*$H93</f>
        <v>0</v>
      </c>
      <c r="S93" s="230">
        <f>(SUM('1.  LRAMVA Summary'!N$54:N$68)+SUM('1.  LRAMVA Summary'!N$69:N$70)*(MONTH($E93)-1)/12)*$H93</f>
        <v>0</v>
      </c>
      <c r="T93" s="230">
        <f>(SUM('1.  LRAMVA Summary'!O$54:O$68)+SUM('1.  LRAMVA Summary'!O$69:O$70)*(MONTH($E93)-1)/12)*$H93</f>
        <v>0</v>
      </c>
      <c r="U93" s="230">
        <f>(SUM('1.  LRAMVA Summary'!P$54:P$68)+SUM('1.  LRAMVA Summary'!P$69:P$70)*(MONTH($E93)-1)/12)*$H93</f>
        <v>0</v>
      </c>
      <c r="V93" s="230">
        <f>(SUM('1.  LRAMVA Summary'!Q$54:Q$68)+SUM('1.  LRAMVA Summary'!Q$69:Q$70)*(MONTH($E93)-1)/12)*$H93</f>
        <v>0</v>
      </c>
      <c r="W93" s="231">
        <f t="shared" si="35"/>
        <v>0</v>
      </c>
    </row>
    <row r="94" spans="2:23" s="9" customFormat="1">
      <c r="B94" s="66"/>
      <c r="E94" s="214">
        <v>42491</v>
      </c>
      <c r="F94" s="214" t="s">
        <v>183</v>
      </c>
      <c r="G94" s="215" t="s">
        <v>66</v>
      </c>
      <c r="H94" s="229">
        <f t="shared" ref="H94:H95" si="36">$C$36/12</f>
        <v>9.1666666666666665E-4</v>
      </c>
      <c r="I94" s="230">
        <f>(SUM('1.  LRAMVA Summary'!D$54:D$68)+SUM('1.  LRAMVA Summary'!D$69:D$70)*(MONTH($E94)-1)/12)*$H94</f>
        <v>0</v>
      </c>
      <c r="J94" s="230">
        <f>(SUM('1.  LRAMVA Summary'!E$54:E$68)+SUM('1.  LRAMVA Summary'!E$69:E$70)*(MONTH($E94)-1)/12)*$H94</f>
        <v>0</v>
      </c>
      <c r="K94" s="230">
        <f>(SUM('1.  LRAMVA Summary'!F$54:F$68)+SUM('1.  LRAMVA Summary'!F$69:F$70)*(MONTH($E94)-1)/12)*$H94</f>
        <v>0</v>
      </c>
      <c r="L94" s="230">
        <f>(SUM('1.  LRAMVA Summary'!G$54:G$68)+SUM('1.  LRAMVA Summary'!G$69:G$70)*(MONTH($E94)-1)/12)*$H94</f>
        <v>0</v>
      </c>
      <c r="M94" s="230">
        <f>(SUM('1.  LRAMVA Summary'!H$54:H$68)+SUM('1.  LRAMVA Summary'!H$69:H$70)*(MONTH($E94)-1)/12)*$H94</f>
        <v>0</v>
      </c>
      <c r="N94" s="230">
        <f>(SUM('1.  LRAMVA Summary'!I$54:I$68)+SUM('1.  LRAMVA Summary'!I$69:I$70)*(MONTH($E94)-1)/12)*$H94</f>
        <v>0</v>
      </c>
      <c r="O94" s="230">
        <f>(SUM('1.  LRAMVA Summary'!J$54:J$68)+SUM('1.  LRAMVA Summary'!J$69:J$70)*(MONTH($E94)-1)/12)*$H94</f>
        <v>0</v>
      </c>
      <c r="P94" s="230">
        <f>(SUM('1.  LRAMVA Summary'!K$54:K$68)+SUM('1.  LRAMVA Summary'!K$69:K$70)*(MONTH($E94)-1)/12)*$H94</f>
        <v>0</v>
      </c>
      <c r="Q94" s="230">
        <f>(SUM('1.  LRAMVA Summary'!L$54:L$68)+SUM('1.  LRAMVA Summary'!L$69:L$70)*(MONTH($E94)-1)/12)*$H94</f>
        <v>0</v>
      </c>
      <c r="R94" s="230">
        <f>(SUM('1.  LRAMVA Summary'!M$54:M$68)+SUM('1.  LRAMVA Summary'!M$69:M$70)*(MONTH($E94)-1)/12)*$H94</f>
        <v>0</v>
      </c>
      <c r="S94" s="230">
        <f>(SUM('1.  LRAMVA Summary'!N$54:N$68)+SUM('1.  LRAMVA Summary'!N$69:N$70)*(MONTH($E94)-1)/12)*$H94</f>
        <v>0</v>
      </c>
      <c r="T94" s="230">
        <f>(SUM('1.  LRAMVA Summary'!O$54:O$68)+SUM('1.  LRAMVA Summary'!O$69:O$70)*(MONTH($E94)-1)/12)*$H94</f>
        <v>0</v>
      </c>
      <c r="U94" s="230">
        <f>(SUM('1.  LRAMVA Summary'!P$54:P$68)+SUM('1.  LRAMVA Summary'!P$69:P$70)*(MONTH($E94)-1)/12)*$H94</f>
        <v>0</v>
      </c>
      <c r="V94" s="230">
        <f>(SUM('1.  LRAMVA Summary'!Q$54:Q$68)+SUM('1.  LRAMVA Summary'!Q$69:Q$70)*(MONTH($E94)-1)/12)*$H94</f>
        <v>0</v>
      </c>
      <c r="W94" s="231">
        <f t="shared" si="35"/>
        <v>0</v>
      </c>
    </row>
    <row r="95" spans="2:23" s="238" customFormat="1">
      <c r="B95" s="237"/>
      <c r="D95" s="9"/>
      <c r="E95" s="214">
        <v>42522</v>
      </c>
      <c r="F95" s="214" t="s">
        <v>183</v>
      </c>
      <c r="G95" s="215" t="s">
        <v>66</v>
      </c>
      <c r="H95" s="229">
        <f t="shared" si="36"/>
        <v>9.1666666666666665E-4</v>
      </c>
      <c r="I95" s="230">
        <f>(SUM('1.  LRAMVA Summary'!D$54:D$68)+SUM('1.  LRAMVA Summary'!D$69:D$70)*(MONTH($E95)-1)/12)*$H95</f>
        <v>0</v>
      </c>
      <c r="J95" s="230">
        <f>(SUM('1.  LRAMVA Summary'!E$54:E$68)+SUM('1.  LRAMVA Summary'!E$69:E$70)*(MONTH($E95)-1)/12)*$H95</f>
        <v>0</v>
      </c>
      <c r="K95" s="230">
        <f>(SUM('1.  LRAMVA Summary'!F$54:F$68)+SUM('1.  LRAMVA Summary'!F$69:F$70)*(MONTH($E95)-1)/12)*$H95</f>
        <v>0</v>
      </c>
      <c r="L95" s="230">
        <f>(SUM('1.  LRAMVA Summary'!G$54:G$68)+SUM('1.  LRAMVA Summary'!G$69:G$70)*(MONTH($E95)-1)/12)*$H95</f>
        <v>0</v>
      </c>
      <c r="M95" s="230">
        <f>(SUM('1.  LRAMVA Summary'!H$54:H$68)+SUM('1.  LRAMVA Summary'!H$69:H$70)*(MONTH($E95)-1)/12)*$H95</f>
        <v>0</v>
      </c>
      <c r="N95" s="230">
        <f>(SUM('1.  LRAMVA Summary'!I$54:I$68)+SUM('1.  LRAMVA Summary'!I$69:I$70)*(MONTH($E95)-1)/12)*$H95</f>
        <v>0</v>
      </c>
      <c r="O95" s="230">
        <f>(SUM('1.  LRAMVA Summary'!J$54:J$68)+SUM('1.  LRAMVA Summary'!J$69:J$70)*(MONTH($E95)-1)/12)*$H95</f>
        <v>0</v>
      </c>
      <c r="P95" s="230">
        <f>(SUM('1.  LRAMVA Summary'!K$54:K$68)+SUM('1.  LRAMVA Summary'!K$69:K$70)*(MONTH($E95)-1)/12)*$H95</f>
        <v>0</v>
      </c>
      <c r="Q95" s="230">
        <f>(SUM('1.  LRAMVA Summary'!L$54:L$68)+SUM('1.  LRAMVA Summary'!L$69:L$70)*(MONTH($E95)-1)/12)*$H95</f>
        <v>0</v>
      </c>
      <c r="R95" s="230">
        <f>(SUM('1.  LRAMVA Summary'!M$54:M$68)+SUM('1.  LRAMVA Summary'!M$69:M$70)*(MONTH($E95)-1)/12)*$H95</f>
        <v>0</v>
      </c>
      <c r="S95" s="230">
        <f>(SUM('1.  LRAMVA Summary'!N$54:N$68)+SUM('1.  LRAMVA Summary'!N$69:N$70)*(MONTH($E95)-1)/12)*$H95</f>
        <v>0</v>
      </c>
      <c r="T95" s="230">
        <f>(SUM('1.  LRAMVA Summary'!O$54:O$68)+SUM('1.  LRAMVA Summary'!O$69:O$70)*(MONTH($E95)-1)/12)*$H95</f>
        <v>0</v>
      </c>
      <c r="U95" s="230">
        <f>(SUM('1.  LRAMVA Summary'!P$54:P$68)+SUM('1.  LRAMVA Summary'!P$69:P$70)*(MONTH($E95)-1)/12)*$H95</f>
        <v>0</v>
      </c>
      <c r="V95" s="230">
        <f>(SUM('1.  LRAMVA Summary'!Q$54:Q$68)+SUM('1.  LRAMVA Summary'!Q$69:Q$70)*(MONTH($E95)-1)/12)*$H95</f>
        <v>0</v>
      </c>
      <c r="W95" s="231">
        <f t="shared" si="35"/>
        <v>0</v>
      </c>
    </row>
    <row r="96" spans="2:23" s="9" customFormat="1">
      <c r="B96" s="66"/>
      <c r="E96" s="214">
        <v>42552</v>
      </c>
      <c r="F96" s="214" t="s">
        <v>183</v>
      </c>
      <c r="G96" s="215" t="s">
        <v>68</v>
      </c>
      <c r="H96" s="229">
        <f>$C$37/12</f>
        <v>9.1666666666666665E-4</v>
      </c>
      <c r="I96" s="230">
        <f>(SUM('1.  LRAMVA Summary'!D$54:D$68)+SUM('1.  LRAMVA Summary'!D$69:D$70)*(MONTH($E96)-1)/12)*$H96</f>
        <v>0</v>
      </c>
      <c r="J96" s="230">
        <f>(SUM('1.  LRAMVA Summary'!E$54:E$68)+SUM('1.  LRAMVA Summary'!E$69:E$70)*(MONTH($E96)-1)/12)*$H96</f>
        <v>0</v>
      </c>
      <c r="K96" s="230">
        <f>(SUM('1.  LRAMVA Summary'!F$54:F$68)+SUM('1.  LRAMVA Summary'!F$69:F$70)*(MONTH($E96)-1)/12)*$H96</f>
        <v>0</v>
      </c>
      <c r="L96" s="230">
        <f>(SUM('1.  LRAMVA Summary'!G$54:G$68)+SUM('1.  LRAMVA Summary'!G$69:G$70)*(MONTH($E96)-1)/12)*$H96</f>
        <v>0</v>
      </c>
      <c r="M96" s="230">
        <f>(SUM('1.  LRAMVA Summary'!H$54:H$68)+SUM('1.  LRAMVA Summary'!H$69:H$70)*(MONTH($E96)-1)/12)*$H96</f>
        <v>0</v>
      </c>
      <c r="N96" s="230">
        <f>(SUM('1.  LRAMVA Summary'!I$54:I$68)+SUM('1.  LRAMVA Summary'!I$69:I$70)*(MONTH($E96)-1)/12)*$H96</f>
        <v>0</v>
      </c>
      <c r="O96" s="230">
        <f>(SUM('1.  LRAMVA Summary'!J$54:J$68)+SUM('1.  LRAMVA Summary'!J$69:J$70)*(MONTH($E96)-1)/12)*$H96</f>
        <v>0</v>
      </c>
      <c r="P96" s="230">
        <f>(SUM('1.  LRAMVA Summary'!K$54:K$68)+SUM('1.  LRAMVA Summary'!K$69:K$70)*(MONTH($E96)-1)/12)*$H96</f>
        <v>0</v>
      </c>
      <c r="Q96" s="230">
        <f>(SUM('1.  LRAMVA Summary'!L$54:L$68)+SUM('1.  LRAMVA Summary'!L$69:L$70)*(MONTH($E96)-1)/12)*$H96</f>
        <v>0</v>
      </c>
      <c r="R96" s="230">
        <f>(SUM('1.  LRAMVA Summary'!M$54:M$68)+SUM('1.  LRAMVA Summary'!M$69:M$70)*(MONTH($E96)-1)/12)*$H96</f>
        <v>0</v>
      </c>
      <c r="S96" s="230">
        <f>(SUM('1.  LRAMVA Summary'!N$54:N$68)+SUM('1.  LRAMVA Summary'!N$69:N$70)*(MONTH($E96)-1)/12)*$H96</f>
        <v>0</v>
      </c>
      <c r="T96" s="230">
        <f>(SUM('1.  LRAMVA Summary'!O$54:O$68)+SUM('1.  LRAMVA Summary'!O$69:O$70)*(MONTH($E96)-1)/12)*$H96</f>
        <v>0</v>
      </c>
      <c r="U96" s="230">
        <f>(SUM('1.  LRAMVA Summary'!P$54:P$68)+SUM('1.  LRAMVA Summary'!P$69:P$70)*(MONTH($E96)-1)/12)*$H96</f>
        <v>0</v>
      </c>
      <c r="V96" s="230">
        <f>(SUM('1.  LRAMVA Summary'!Q$54:Q$68)+SUM('1.  LRAMVA Summary'!Q$69:Q$70)*(MONTH($E96)-1)/12)*$H96</f>
        <v>0</v>
      </c>
      <c r="W96" s="231">
        <f t="shared" si="35"/>
        <v>0</v>
      </c>
    </row>
    <row r="97" spans="2:23" s="9" customFormat="1">
      <c r="B97" s="66"/>
      <c r="E97" s="214">
        <v>42583</v>
      </c>
      <c r="F97" s="214" t="s">
        <v>183</v>
      </c>
      <c r="G97" s="215" t="s">
        <v>68</v>
      </c>
      <c r="H97" s="229">
        <f t="shared" ref="H97:H98" si="37">$C$37/12</f>
        <v>9.1666666666666665E-4</v>
      </c>
      <c r="I97" s="230">
        <f>(SUM('1.  LRAMVA Summary'!D$54:D$68)+SUM('1.  LRAMVA Summary'!D$69:D$70)*(MONTH($E97)-1)/12)*$H97</f>
        <v>0</v>
      </c>
      <c r="J97" s="230">
        <f>(SUM('1.  LRAMVA Summary'!E$54:E$68)+SUM('1.  LRAMVA Summary'!E$69:E$70)*(MONTH($E97)-1)/12)*$H97</f>
        <v>0</v>
      </c>
      <c r="K97" s="230">
        <f>(SUM('1.  LRAMVA Summary'!F$54:F$68)+SUM('1.  LRAMVA Summary'!F$69:F$70)*(MONTH($E97)-1)/12)*$H97</f>
        <v>0</v>
      </c>
      <c r="L97" s="230">
        <f>(SUM('1.  LRAMVA Summary'!G$54:G$68)+SUM('1.  LRAMVA Summary'!G$69:G$70)*(MONTH($E97)-1)/12)*$H97</f>
        <v>0</v>
      </c>
      <c r="M97" s="230">
        <f>(SUM('1.  LRAMVA Summary'!H$54:H$68)+SUM('1.  LRAMVA Summary'!H$69:H$70)*(MONTH($E97)-1)/12)*$H97</f>
        <v>0</v>
      </c>
      <c r="N97" s="230">
        <f>(SUM('1.  LRAMVA Summary'!I$54:I$68)+SUM('1.  LRAMVA Summary'!I$69:I$70)*(MONTH($E97)-1)/12)*$H97</f>
        <v>0</v>
      </c>
      <c r="O97" s="230">
        <f>(SUM('1.  LRAMVA Summary'!J$54:J$68)+SUM('1.  LRAMVA Summary'!J$69:J$70)*(MONTH($E97)-1)/12)*$H97</f>
        <v>0</v>
      </c>
      <c r="P97" s="230">
        <f>(SUM('1.  LRAMVA Summary'!K$54:K$68)+SUM('1.  LRAMVA Summary'!K$69:K$70)*(MONTH($E97)-1)/12)*$H97</f>
        <v>0</v>
      </c>
      <c r="Q97" s="230">
        <f>(SUM('1.  LRAMVA Summary'!L$54:L$68)+SUM('1.  LRAMVA Summary'!L$69:L$70)*(MONTH($E97)-1)/12)*$H97</f>
        <v>0</v>
      </c>
      <c r="R97" s="230">
        <f>(SUM('1.  LRAMVA Summary'!M$54:M$68)+SUM('1.  LRAMVA Summary'!M$69:M$70)*(MONTH($E97)-1)/12)*$H97</f>
        <v>0</v>
      </c>
      <c r="S97" s="230">
        <f>(SUM('1.  LRAMVA Summary'!N$54:N$68)+SUM('1.  LRAMVA Summary'!N$69:N$70)*(MONTH($E97)-1)/12)*$H97</f>
        <v>0</v>
      </c>
      <c r="T97" s="230">
        <f>(SUM('1.  LRAMVA Summary'!O$54:O$68)+SUM('1.  LRAMVA Summary'!O$69:O$70)*(MONTH($E97)-1)/12)*$H97</f>
        <v>0</v>
      </c>
      <c r="U97" s="230">
        <f>(SUM('1.  LRAMVA Summary'!P$54:P$68)+SUM('1.  LRAMVA Summary'!P$69:P$70)*(MONTH($E97)-1)/12)*$H97</f>
        <v>0</v>
      </c>
      <c r="V97" s="230">
        <f>(SUM('1.  LRAMVA Summary'!Q$54:Q$68)+SUM('1.  LRAMVA Summary'!Q$69:Q$70)*(MONTH($E97)-1)/12)*$H97</f>
        <v>0</v>
      </c>
      <c r="W97" s="231">
        <f t="shared" si="35"/>
        <v>0</v>
      </c>
    </row>
    <row r="98" spans="2:23" s="9" customFormat="1">
      <c r="B98" s="66"/>
      <c r="E98" s="214">
        <v>42614</v>
      </c>
      <c r="F98" s="214" t="s">
        <v>183</v>
      </c>
      <c r="G98" s="215" t="s">
        <v>68</v>
      </c>
      <c r="H98" s="229">
        <f t="shared" si="37"/>
        <v>9.1666666666666665E-4</v>
      </c>
      <c r="I98" s="230">
        <f>(SUM('1.  LRAMVA Summary'!D$54:D$68)+SUM('1.  LRAMVA Summary'!D$69:D$70)*(MONTH($E98)-1)/12)*$H98</f>
        <v>0</v>
      </c>
      <c r="J98" s="230">
        <f>(SUM('1.  LRAMVA Summary'!E$54:E$68)+SUM('1.  LRAMVA Summary'!E$69:E$70)*(MONTH($E98)-1)/12)*$H98</f>
        <v>0</v>
      </c>
      <c r="K98" s="230">
        <f>(SUM('1.  LRAMVA Summary'!F$54:F$68)+SUM('1.  LRAMVA Summary'!F$69:F$70)*(MONTH($E98)-1)/12)*$H98</f>
        <v>0</v>
      </c>
      <c r="L98" s="230">
        <f>(SUM('1.  LRAMVA Summary'!G$54:G$68)+SUM('1.  LRAMVA Summary'!G$69:G$70)*(MONTH($E98)-1)/12)*$H98</f>
        <v>0</v>
      </c>
      <c r="M98" s="230">
        <f>(SUM('1.  LRAMVA Summary'!H$54:H$68)+SUM('1.  LRAMVA Summary'!H$69:H$70)*(MONTH($E98)-1)/12)*$H98</f>
        <v>0</v>
      </c>
      <c r="N98" s="230">
        <f>(SUM('1.  LRAMVA Summary'!I$54:I$68)+SUM('1.  LRAMVA Summary'!I$69:I$70)*(MONTH($E98)-1)/12)*$H98</f>
        <v>0</v>
      </c>
      <c r="O98" s="230">
        <f>(SUM('1.  LRAMVA Summary'!J$54:J$68)+SUM('1.  LRAMVA Summary'!J$69:J$70)*(MONTH($E98)-1)/12)*$H98</f>
        <v>0</v>
      </c>
      <c r="P98" s="230">
        <f>(SUM('1.  LRAMVA Summary'!K$54:K$68)+SUM('1.  LRAMVA Summary'!K$69:K$70)*(MONTH($E98)-1)/12)*$H98</f>
        <v>0</v>
      </c>
      <c r="Q98" s="230">
        <f>(SUM('1.  LRAMVA Summary'!L$54:L$68)+SUM('1.  LRAMVA Summary'!L$69:L$70)*(MONTH($E98)-1)/12)*$H98</f>
        <v>0</v>
      </c>
      <c r="R98" s="230">
        <f>(SUM('1.  LRAMVA Summary'!M$54:M$68)+SUM('1.  LRAMVA Summary'!M$69:M$70)*(MONTH($E98)-1)/12)*$H98</f>
        <v>0</v>
      </c>
      <c r="S98" s="230">
        <f>(SUM('1.  LRAMVA Summary'!N$54:N$68)+SUM('1.  LRAMVA Summary'!N$69:N$70)*(MONTH($E98)-1)/12)*$H98</f>
        <v>0</v>
      </c>
      <c r="T98" s="230">
        <f>(SUM('1.  LRAMVA Summary'!O$54:O$68)+SUM('1.  LRAMVA Summary'!O$69:O$70)*(MONTH($E98)-1)/12)*$H98</f>
        <v>0</v>
      </c>
      <c r="U98" s="230">
        <f>(SUM('1.  LRAMVA Summary'!P$54:P$68)+SUM('1.  LRAMVA Summary'!P$69:P$70)*(MONTH($E98)-1)/12)*$H98</f>
        <v>0</v>
      </c>
      <c r="V98" s="230">
        <f>(SUM('1.  LRAMVA Summary'!Q$54:Q$68)+SUM('1.  LRAMVA Summary'!Q$69:Q$70)*(MONTH($E98)-1)/12)*$H98</f>
        <v>0</v>
      </c>
      <c r="W98" s="231">
        <f t="shared" si="35"/>
        <v>0</v>
      </c>
    </row>
    <row r="99" spans="2:23" s="9" customFormat="1">
      <c r="B99" s="66"/>
      <c r="E99" s="214">
        <v>42644</v>
      </c>
      <c r="F99" s="214" t="s">
        <v>183</v>
      </c>
      <c r="G99" s="215" t="s">
        <v>69</v>
      </c>
      <c r="H99" s="210">
        <f>$C$38/12</f>
        <v>9.1666666666666665E-4</v>
      </c>
      <c r="I99" s="230">
        <f>(SUM('1.  LRAMVA Summary'!D$54:D$68)+SUM('1.  LRAMVA Summary'!D$69:D$70)*(MONTH($E99)-1)/12)*$H99</f>
        <v>0</v>
      </c>
      <c r="J99" s="230">
        <f>(SUM('1.  LRAMVA Summary'!E$54:E$68)+SUM('1.  LRAMVA Summary'!E$69:E$70)*(MONTH($E99)-1)/12)*$H99</f>
        <v>0</v>
      </c>
      <c r="K99" s="230">
        <f>(SUM('1.  LRAMVA Summary'!F$54:F$68)+SUM('1.  LRAMVA Summary'!F$69:F$70)*(MONTH($E99)-1)/12)*$H99</f>
        <v>0</v>
      </c>
      <c r="L99" s="230">
        <f>(SUM('1.  LRAMVA Summary'!G$54:G$68)+SUM('1.  LRAMVA Summary'!G$69:G$70)*(MONTH($E99)-1)/12)*$H99</f>
        <v>0</v>
      </c>
      <c r="M99" s="230">
        <f>(SUM('1.  LRAMVA Summary'!H$54:H$68)+SUM('1.  LRAMVA Summary'!H$69:H$70)*(MONTH($E99)-1)/12)*$H99</f>
        <v>0</v>
      </c>
      <c r="N99" s="230">
        <f>(SUM('1.  LRAMVA Summary'!I$54:I$68)+SUM('1.  LRAMVA Summary'!I$69:I$70)*(MONTH($E99)-1)/12)*$H99</f>
        <v>0</v>
      </c>
      <c r="O99" s="230">
        <f>(SUM('1.  LRAMVA Summary'!J$54:J$68)+SUM('1.  LRAMVA Summary'!J$69:J$70)*(MONTH($E99)-1)/12)*$H99</f>
        <v>0</v>
      </c>
      <c r="P99" s="230">
        <f>(SUM('1.  LRAMVA Summary'!K$54:K$68)+SUM('1.  LRAMVA Summary'!K$69:K$70)*(MONTH($E99)-1)/12)*$H99</f>
        <v>0</v>
      </c>
      <c r="Q99" s="230">
        <f>(SUM('1.  LRAMVA Summary'!L$54:L$68)+SUM('1.  LRAMVA Summary'!L$69:L$70)*(MONTH($E99)-1)/12)*$H99</f>
        <v>0</v>
      </c>
      <c r="R99" s="230">
        <f>(SUM('1.  LRAMVA Summary'!M$54:M$68)+SUM('1.  LRAMVA Summary'!M$69:M$70)*(MONTH($E99)-1)/12)*$H99</f>
        <v>0</v>
      </c>
      <c r="S99" s="230">
        <f>(SUM('1.  LRAMVA Summary'!N$54:N$68)+SUM('1.  LRAMVA Summary'!N$69:N$70)*(MONTH($E99)-1)/12)*$H99</f>
        <v>0</v>
      </c>
      <c r="T99" s="230">
        <f>(SUM('1.  LRAMVA Summary'!O$54:O$68)+SUM('1.  LRAMVA Summary'!O$69:O$70)*(MONTH($E99)-1)/12)*$H99</f>
        <v>0</v>
      </c>
      <c r="U99" s="230">
        <f>(SUM('1.  LRAMVA Summary'!P$54:P$68)+SUM('1.  LRAMVA Summary'!P$69:P$70)*(MONTH($E99)-1)/12)*$H99</f>
        <v>0</v>
      </c>
      <c r="V99" s="230">
        <f>(SUM('1.  LRAMVA Summary'!Q$54:Q$68)+SUM('1.  LRAMVA Summary'!Q$69:Q$70)*(MONTH($E99)-1)/12)*$H99</f>
        <v>0</v>
      </c>
      <c r="W99" s="231">
        <f t="shared" si="35"/>
        <v>0</v>
      </c>
    </row>
    <row r="100" spans="2:23" s="9" customFormat="1">
      <c r="B100" s="66"/>
      <c r="E100" s="214">
        <v>42675</v>
      </c>
      <c r="F100" s="214" t="s">
        <v>183</v>
      </c>
      <c r="G100" s="215" t="s">
        <v>69</v>
      </c>
      <c r="H100" s="210">
        <f t="shared" ref="H100:H101" si="38">$C$38/12</f>
        <v>9.1666666666666665E-4</v>
      </c>
      <c r="I100" s="230">
        <f>(SUM('1.  LRAMVA Summary'!D$54:D$68)+SUM('1.  LRAMVA Summary'!D$69:D$70)*(MONTH($E100)-1)/12)*$H100</f>
        <v>0</v>
      </c>
      <c r="J100" s="230">
        <f>(SUM('1.  LRAMVA Summary'!E$54:E$68)+SUM('1.  LRAMVA Summary'!E$69:E$70)*(MONTH($E100)-1)/12)*$H100</f>
        <v>0</v>
      </c>
      <c r="K100" s="230">
        <f>(SUM('1.  LRAMVA Summary'!F$54:F$68)+SUM('1.  LRAMVA Summary'!F$69:F$70)*(MONTH($E100)-1)/12)*$H100</f>
        <v>0</v>
      </c>
      <c r="L100" s="230">
        <f>(SUM('1.  LRAMVA Summary'!G$54:G$68)+SUM('1.  LRAMVA Summary'!G$69:G$70)*(MONTH($E100)-1)/12)*$H100</f>
        <v>0</v>
      </c>
      <c r="M100" s="230">
        <f>(SUM('1.  LRAMVA Summary'!H$54:H$68)+SUM('1.  LRAMVA Summary'!H$69:H$70)*(MONTH($E100)-1)/12)*$H100</f>
        <v>0</v>
      </c>
      <c r="N100" s="230">
        <f>(SUM('1.  LRAMVA Summary'!I$54:I$68)+SUM('1.  LRAMVA Summary'!I$69:I$70)*(MONTH($E100)-1)/12)*$H100</f>
        <v>0</v>
      </c>
      <c r="O100" s="230">
        <f>(SUM('1.  LRAMVA Summary'!J$54:J$68)+SUM('1.  LRAMVA Summary'!J$69:J$70)*(MONTH($E100)-1)/12)*$H100</f>
        <v>0</v>
      </c>
      <c r="P100" s="230">
        <f>(SUM('1.  LRAMVA Summary'!K$54:K$68)+SUM('1.  LRAMVA Summary'!K$69:K$70)*(MONTH($E100)-1)/12)*$H100</f>
        <v>0</v>
      </c>
      <c r="Q100" s="230">
        <f>(SUM('1.  LRAMVA Summary'!L$54:L$68)+SUM('1.  LRAMVA Summary'!L$69:L$70)*(MONTH($E100)-1)/12)*$H100</f>
        <v>0</v>
      </c>
      <c r="R100" s="230">
        <f>(SUM('1.  LRAMVA Summary'!M$54:M$68)+SUM('1.  LRAMVA Summary'!M$69:M$70)*(MONTH($E100)-1)/12)*$H100</f>
        <v>0</v>
      </c>
      <c r="S100" s="230">
        <f>(SUM('1.  LRAMVA Summary'!N$54:N$68)+SUM('1.  LRAMVA Summary'!N$69:N$70)*(MONTH($E100)-1)/12)*$H100</f>
        <v>0</v>
      </c>
      <c r="T100" s="230">
        <f>(SUM('1.  LRAMVA Summary'!O$54:O$68)+SUM('1.  LRAMVA Summary'!O$69:O$70)*(MONTH($E100)-1)/12)*$H100</f>
        <v>0</v>
      </c>
      <c r="U100" s="230">
        <f>(SUM('1.  LRAMVA Summary'!P$54:P$68)+SUM('1.  LRAMVA Summary'!P$69:P$70)*(MONTH($E100)-1)/12)*$H100</f>
        <v>0</v>
      </c>
      <c r="V100" s="230">
        <f>(SUM('1.  LRAMVA Summary'!Q$54:Q$68)+SUM('1.  LRAMVA Summary'!Q$69:Q$70)*(MONTH($E100)-1)/12)*$H100</f>
        <v>0</v>
      </c>
      <c r="W100" s="231">
        <f t="shared" si="35"/>
        <v>0</v>
      </c>
    </row>
    <row r="101" spans="2:23" s="9" customFormat="1">
      <c r="B101" s="66"/>
      <c r="E101" s="214">
        <v>42705</v>
      </c>
      <c r="F101" s="214" t="s">
        <v>183</v>
      </c>
      <c r="G101" s="215" t="s">
        <v>69</v>
      </c>
      <c r="H101" s="210">
        <f t="shared" si="38"/>
        <v>9.1666666666666665E-4</v>
      </c>
      <c r="I101" s="230">
        <f>(SUM('1.  LRAMVA Summary'!D$54:D$68)+SUM('1.  LRAMVA Summary'!D$69:D$70)*(MONTH($E101)-1)/12)*$H101</f>
        <v>0</v>
      </c>
      <c r="J101" s="230">
        <f>(SUM('1.  LRAMVA Summary'!E$54:E$68)+SUM('1.  LRAMVA Summary'!E$69:E$70)*(MONTH($E101)-1)/12)*$H101</f>
        <v>0</v>
      </c>
      <c r="K101" s="230">
        <f>(SUM('1.  LRAMVA Summary'!F$54:F$68)+SUM('1.  LRAMVA Summary'!F$69:F$70)*(MONTH($E101)-1)/12)*$H101</f>
        <v>0</v>
      </c>
      <c r="L101" s="230">
        <f>(SUM('1.  LRAMVA Summary'!G$54:G$68)+SUM('1.  LRAMVA Summary'!G$69:G$70)*(MONTH($E101)-1)/12)*$H101</f>
        <v>0</v>
      </c>
      <c r="M101" s="230">
        <f>(SUM('1.  LRAMVA Summary'!H$54:H$68)+SUM('1.  LRAMVA Summary'!H$69:H$70)*(MONTH($E101)-1)/12)*$H101</f>
        <v>0</v>
      </c>
      <c r="N101" s="230">
        <f>(SUM('1.  LRAMVA Summary'!I$54:I$68)+SUM('1.  LRAMVA Summary'!I$69:I$70)*(MONTH($E101)-1)/12)*$H101</f>
        <v>0</v>
      </c>
      <c r="O101" s="230">
        <f>(SUM('1.  LRAMVA Summary'!J$54:J$68)+SUM('1.  LRAMVA Summary'!J$69:J$70)*(MONTH($E101)-1)/12)*$H101</f>
        <v>0</v>
      </c>
      <c r="P101" s="230">
        <f>(SUM('1.  LRAMVA Summary'!K$54:K$68)+SUM('1.  LRAMVA Summary'!K$69:K$70)*(MONTH($E101)-1)/12)*$H101</f>
        <v>0</v>
      </c>
      <c r="Q101" s="230">
        <f>(SUM('1.  LRAMVA Summary'!L$54:L$68)+SUM('1.  LRAMVA Summary'!L$69:L$70)*(MONTH($E101)-1)/12)*$H101</f>
        <v>0</v>
      </c>
      <c r="R101" s="230">
        <f>(SUM('1.  LRAMVA Summary'!M$54:M$68)+SUM('1.  LRAMVA Summary'!M$69:M$70)*(MONTH($E101)-1)/12)*$H101</f>
        <v>0</v>
      </c>
      <c r="S101" s="230">
        <f>(SUM('1.  LRAMVA Summary'!N$54:N$68)+SUM('1.  LRAMVA Summary'!N$69:N$70)*(MONTH($E101)-1)/12)*$H101</f>
        <v>0</v>
      </c>
      <c r="T101" s="230">
        <f>(SUM('1.  LRAMVA Summary'!O$54:O$68)+SUM('1.  LRAMVA Summary'!O$69:O$70)*(MONTH($E101)-1)/12)*$H101</f>
        <v>0</v>
      </c>
      <c r="U101" s="230">
        <f>(SUM('1.  LRAMVA Summary'!P$54:P$68)+SUM('1.  LRAMVA Summary'!P$69:P$70)*(MONTH($E101)-1)/12)*$H101</f>
        <v>0</v>
      </c>
      <c r="V101" s="230">
        <f>(SUM('1.  LRAMVA Summary'!Q$54:Q$68)+SUM('1.  LRAMVA Summary'!Q$69:Q$70)*(MONTH($E101)-1)/12)*$H101</f>
        <v>0</v>
      </c>
      <c r="W101" s="231">
        <f t="shared" si="35"/>
        <v>0</v>
      </c>
    </row>
    <row r="102" spans="2:23" s="9" customFormat="1" ht="15" thickBot="1">
      <c r="B102" s="66"/>
      <c r="E102" s="216" t="s">
        <v>465</v>
      </c>
      <c r="F102" s="216"/>
      <c r="G102" s="217"/>
      <c r="H102" s="218"/>
      <c r="I102" s="219">
        <f>SUM(I89:I101)</f>
        <v>0</v>
      </c>
      <c r="J102" s="219">
        <f>SUM(J89:J101)</f>
        <v>0</v>
      </c>
      <c r="K102" s="219">
        <f t="shared" ref="K102:O102" si="39">SUM(K89:K101)</f>
        <v>0</v>
      </c>
      <c r="L102" s="219">
        <f t="shared" si="39"/>
        <v>0</v>
      </c>
      <c r="M102" s="219">
        <f t="shared" si="39"/>
        <v>0</v>
      </c>
      <c r="N102" s="219">
        <f t="shared" si="39"/>
        <v>0</v>
      </c>
      <c r="O102" s="219">
        <f t="shared" si="39"/>
        <v>0</v>
      </c>
      <c r="P102" s="219">
        <f t="shared" ref="P102:V102" si="40">SUM(P89:P101)</f>
        <v>0</v>
      </c>
      <c r="Q102" s="219">
        <f t="shared" si="40"/>
        <v>0</v>
      </c>
      <c r="R102" s="219">
        <f t="shared" si="40"/>
        <v>0</v>
      </c>
      <c r="S102" s="219">
        <f t="shared" si="40"/>
        <v>0</v>
      </c>
      <c r="T102" s="219">
        <f t="shared" si="40"/>
        <v>0</v>
      </c>
      <c r="U102" s="219">
        <f t="shared" si="40"/>
        <v>0</v>
      </c>
      <c r="V102" s="219">
        <f t="shared" si="40"/>
        <v>0</v>
      </c>
      <c r="W102" s="219">
        <f>SUM(W89:W101)</f>
        <v>0</v>
      </c>
    </row>
    <row r="103" spans="2:23" s="9" customFormat="1" ht="15" thickTop="1">
      <c r="B103" s="66"/>
      <c r="E103" s="220" t="s">
        <v>67</v>
      </c>
      <c r="F103" s="220"/>
      <c r="G103" s="221"/>
      <c r="H103" s="222"/>
      <c r="I103" s="223"/>
      <c r="J103" s="223"/>
      <c r="K103" s="223"/>
      <c r="L103" s="223"/>
      <c r="M103" s="223"/>
      <c r="N103" s="223"/>
      <c r="O103" s="223"/>
      <c r="P103" s="223"/>
      <c r="Q103" s="223"/>
      <c r="R103" s="223"/>
      <c r="S103" s="223"/>
      <c r="T103" s="223"/>
      <c r="U103" s="223"/>
      <c r="V103" s="223"/>
      <c r="W103" s="224"/>
    </row>
    <row r="104" spans="2:23" s="9" customFormat="1">
      <c r="B104" s="66"/>
      <c r="E104" s="225" t="s">
        <v>429</v>
      </c>
      <c r="F104" s="225"/>
      <c r="G104" s="226"/>
      <c r="H104" s="227"/>
      <c r="I104" s="228">
        <f>I102+I103</f>
        <v>0</v>
      </c>
      <c r="J104" s="228">
        <f t="shared" ref="J104" si="41">J102+J103</f>
        <v>0</v>
      </c>
      <c r="K104" s="228">
        <f t="shared" ref="K104" si="42">K102+K103</f>
        <v>0</v>
      </c>
      <c r="L104" s="228">
        <f t="shared" ref="L104" si="43">L102+L103</f>
        <v>0</v>
      </c>
      <c r="M104" s="228">
        <f t="shared" ref="M104" si="44">M102+M103</f>
        <v>0</v>
      </c>
      <c r="N104" s="228">
        <f t="shared" ref="N104" si="45">N102+N103</f>
        <v>0</v>
      </c>
      <c r="O104" s="228">
        <f t="shared" ref="O104:V104" si="46">O102+O103</f>
        <v>0</v>
      </c>
      <c r="P104" s="228">
        <f t="shared" si="46"/>
        <v>0</v>
      </c>
      <c r="Q104" s="228">
        <f t="shared" si="46"/>
        <v>0</v>
      </c>
      <c r="R104" s="228">
        <f t="shared" si="46"/>
        <v>0</v>
      </c>
      <c r="S104" s="228">
        <f t="shared" si="46"/>
        <v>0</v>
      </c>
      <c r="T104" s="228">
        <f t="shared" si="46"/>
        <v>0</v>
      </c>
      <c r="U104" s="228">
        <f t="shared" si="46"/>
        <v>0</v>
      </c>
      <c r="V104" s="228">
        <f t="shared" si="46"/>
        <v>0</v>
      </c>
      <c r="W104" s="228">
        <f t="shared" ref="W104" si="47">W102+W103</f>
        <v>0</v>
      </c>
    </row>
    <row r="105" spans="2:23" s="9" customFormat="1">
      <c r="B105" s="66"/>
      <c r="E105" s="214">
        <v>42736</v>
      </c>
      <c r="F105" s="214" t="s">
        <v>184</v>
      </c>
      <c r="G105" s="215" t="s">
        <v>65</v>
      </c>
      <c r="H105" s="240">
        <f>$C$39/12</f>
        <v>9.1666666666666665E-4</v>
      </c>
      <c r="I105" s="230">
        <f>(SUM('1.  LRAMVA Summary'!D$54:D$71)+SUM('1.  LRAMVA Summary'!D$72:D$73)*(MONTH($E105)-1)/12)*$H105</f>
        <v>0</v>
      </c>
      <c r="J105" s="230">
        <f>(SUM('1.  LRAMVA Summary'!E$54:E$71)+SUM('1.  LRAMVA Summary'!E$72:E$73)*(MONTH($E105)-1)/12)*$H105</f>
        <v>0</v>
      </c>
      <c r="K105" s="230">
        <f>(SUM('1.  LRAMVA Summary'!F$54:F$71)+SUM('1.  LRAMVA Summary'!F$72:F$73)*(MONTH($E105)-1)/12)*$H105</f>
        <v>0</v>
      </c>
      <c r="L105" s="230">
        <f>(SUM('1.  LRAMVA Summary'!G$54:G$71)+SUM('1.  LRAMVA Summary'!G$72:G$73)*(MONTH($E105)-1)/12)*$H105</f>
        <v>0</v>
      </c>
      <c r="M105" s="230">
        <f>(SUM('1.  LRAMVA Summary'!H$54:H$71)+SUM('1.  LRAMVA Summary'!H$72:H$73)*(MONTH($E105)-1)/12)*$H105</f>
        <v>0</v>
      </c>
      <c r="N105" s="230">
        <f>(SUM('1.  LRAMVA Summary'!I$54:I$71)+SUM('1.  LRAMVA Summary'!I$72:I$73)*(MONTH($E105)-1)/12)*$H105</f>
        <v>0</v>
      </c>
      <c r="O105" s="230">
        <f>(SUM('1.  LRAMVA Summary'!J$54:J$71)+SUM('1.  LRAMVA Summary'!J$72:J$73)*(MONTH($E105)-1)/12)*$H105</f>
        <v>0</v>
      </c>
      <c r="P105" s="230">
        <f>(SUM('1.  LRAMVA Summary'!K$54:K$71)+SUM('1.  LRAMVA Summary'!K$72:K$73)*(MONTH($E105)-1)/12)*$H105</f>
        <v>0</v>
      </c>
      <c r="Q105" s="230">
        <f>(SUM('1.  LRAMVA Summary'!L$54:L$71)+SUM('1.  LRAMVA Summary'!L$72:L$73)*(MONTH($E105)-1)/12)*$H105</f>
        <v>0</v>
      </c>
      <c r="R105" s="230">
        <f>(SUM('1.  LRAMVA Summary'!M$54:M$71)+SUM('1.  LRAMVA Summary'!M$72:M$73)*(MONTH($E105)-1)/12)*$H105</f>
        <v>0</v>
      </c>
      <c r="S105" s="230">
        <f>(SUM('1.  LRAMVA Summary'!N$54:N$71)+SUM('1.  LRAMVA Summary'!N$72:N$73)*(MONTH($E105)-1)/12)*$H105</f>
        <v>0</v>
      </c>
      <c r="T105" s="230">
        <f>(SUM('1.  LRAMVA Summary'!O$54:O$71)+SUM('1.  LRAMVA Summary'!O$72:O$73)*(MONTH($E105)-1)/12)*$H105</f>
        <v>0</v>
      </c>
      <c r="U105" s="230">
        <f>(SUM('1.  LRAMVA Summary'!P$54:P$71)+SUM('1.  LRAMVA Summary'!P$72:P$73)*(MONTH($E105)-1)/12)*$H105</f>
        <v>0</v>
      </c>
      <c r="V105" s="230">
        <f>(SUM('1.  LRAMVA Summary'!Q$54:Q$71)+SUM('1.  LRAMVA Summary'!Q$72:Q$73)*(MONTH($E105)-1)/12)*$H105</f>
        <v>0</v>
      </c>
      <c r="W105" s="231">
        <f>SUM(I105:V105)</f>
        <v>0</v>
      </c>
    </row>
    <row r="106" spans="2:23" s="9" customFormat="1">
      <c r="B106" s="66"/>
      <c r="E106" s="214">
        <v>42767</v>
      </c>
      <c r="F106" s="214" t="s">
        <v>184</v>
      </c>
      <c r="G106" s="215" t="s">
        <v>65</v>
      </c>
      <c r="H106" s="240">
        <f t="shared" ref="H106:H107" si="48">$C$39/12</f>
        <v>9.1666666666666665E-4</v>
      </c>
      <c r="I106" s="230">
        <f>(SUM('1.  LRAMVA Summary'!D$54:D$71)+SUM('1.  LRAMVA Summary'!D$72:D$73)*(MONTH($E106)-1)/12)*$H106</f>
        <v>0</v>
      </c>
      <c r="J106" s="230">
        <f>(SUM('1.  LRAMVA Summary'!E$54:E$71)+SUM('1.  LRAMVA Summary'!E$72:E$73)*(MONTH($E106)-1)/12)*$H106</f>
        <v>0</v>
      </c>
      <c r="K106" s="230">
        <f>(SUM('1.  LRAMVA Summary'!F$54:F$71)+SUM('1.  LRAMVA Summary'!F$72:F$73)*(MONTH($E106)-1)/12)*$H106</f>
        <v>0</v>
      </c>
      <c r="L106" s="230">
        <f>(SUM('1.  LRAMVA Summary'!G$54:G$71)+SUM('1.  LRAMVA Summary'!G$72:G$73)*(MONTH($E106)-1)/12)*$H106</f>
        <v>0</v>
      </c>
      <c r="M106" s="230">
        <f>(SUM('1.  LRAMVA Summary'!H$54:H$71)+SUM('1.  LRAMVA Summary'!H$72:H$73)*(MONTH($E106)-1)/12)*$H106</f>
        <v>0</v>
      </c>
      <c r="N106" s="230">
        <f>(SUM('1.  LRAMVA Summary'!I$54:I$71)+SUM('1.  LRAMVA Summary'!I$72:I$73)*(MONTH($E106)-1)/12)*$H106</f>
        <v>0</v>
      </c>
      <c r="O106" s="230">
        <f>(SUM('1.  LRAMVA Summary'!J$54:J$71)+SUM('1.  LRAMVA Summary'!J$72:J$73)*(MONTH($E106)-1)/12)*$H106</f>
        <v>0</v>
      </c>
      <c r="P106" s="230">
        <f>(SUM('1.  LRAMVA Summary'!K$54:K$71)+SUM('1.  LRAMVA Summary'!K$72:K$73)*(MONTH($E106)-1)/12)*$H106</f>
        <v>0</v>
      </c>
      <c r="Q106" s="230">
        <f>(SUM('1.  LRAMVA Summary'!L$54:L$71)+SUM('1.  LRAMVA Summary'!L$72:L$73)*(MONTH($E106)-1)/12)*$H106</f>
        <v>0</v>
      </c>
      <c r="R106" s="230">
        <f>(SUM('1.  LRAMVA Summary'!M$54:M$71)+SUM('1.  LRAMVA Summary'!M$72:M$73)*(MONTH($E106)-1)/12)*$H106</f>
        <v>0</v>
      </c>
      <c r="S106" s="230">
        <f>(SUM('1.  LRAMVA Summary'!N$54:N$71)+SUM('1.  LRAMVA Summary'!N$72:N$73)*(MONTH($E106)-1)/12)*$H106</f>
        <v>0</v>
      </c>
      <c r="T106" s="230">
        <f>(SUM('1.  LRAMVA Summary'!O$54:O$71)+SUM('1.  LRAMVA Summary'!O$72:O$73)*(MONTH($E106)-1)/12)*$H106</f>
        <v>0</v>
      </c>
      <c r="U106" s="230">
        <f>(SUM('1.  LRAMVA Summary'!P$54:P$71)+SUM('1.  LRAMVA Summary'!P$72:P$73)*(MONTH($E106)-1)/12)*$H106</f>
        <v>0</v>
      </c>
      <c r="V106" s="230">
        <f>(SUM('1.  LRAMVA Summary'!Q$54:Q$71)+SUM('1.  LRAMVA Summary'!Q$72:Q$73)*(MONTH($E106)-1)/12)*$H106</f>
        <v>0</v>
      </c>
      <c r="W106" s="231">
        <f t="shared" ref="W106:W116" si="49">SUM(I106:V106)</f>
        <v>0</v>
      </c>
    </row>
    <row r="107" spans="2:23" s="9" customFormat="1">
      <c r="B107" s="66"/>
      <c r="E107" s="214">
        <v>42795</v>
      </c>
      <c r="F107" s="214" t="s">
        <v>184</v>
      </c>
      <c r="G107" s="215" t="s">
        <v>65</v>
      </c>
      <c r="H107" s="240">
        <f t="shared" si="48"/>
        <v>9.1666666666666665E-4</v>
      </c>
      <c r="I107" s="230">
        <f>(SUM('1.  LRAMVA Summary'!D$54:D$71)+SUM('1.  LRAMVA Summary'!D$72:D$73)*(MONTH($E107)-1)/12)*$H107</f>
        <v>0</v>
      </c>
      <c r="J107" s="230">
        <f>(SUM('1.  LRAMVA Summary'!E$54:E$71)+SUM('1.  LRAMVA Summary'!E$72:E$73)*(MONTH($E107)-1)/12)*$H107</f>
        <v>0</v>
      </c>
      <c r="K107" s="230">
        <f>(SUM('1.  LRAMVA Summary'!F$54:F$71)+SUM('1.  LRAMVA Summary'!F$72:F$73)*(MONTH($E107)-1)/12)*$H107</f>
        <v>0</v>
      </c>
      <c r="L107" s="230">
        <f>(SUM('1.  LRAMVA Summary'!G$54:G$71)+SUM('1.  LRAMVA Summary'!G$72:G$73)*(MONTH($E107)-1)/12)*$H107</f>
        <v>0</v>
      </c>
      <c r="M107" s="230">
        <f>(SUM('1.  LRAMVA Summary'!H$54:H$71)+SUM('1.  LRAMVA Summary'!H$72:H$73)*(MONTH($E107)-1)/12)*$H107</f>
        <v>0</v>
      </c>
      <c r="N107" s="230">
        <f>(SUM('1.  LRAMVA Summary'!I$54:I$71)+SUM('1.  LRAMVA Summary'!I$72:I$73)*(MONTH($E107)-1)/12)*$H107</f>
        <v>0</v>
      </c>
      <c r="O107" s="230">
        <f>(SUM('1.  LRAMVA Summary'!J$54:J$71)+SUM('1.  LRAMVA Summary'!J$72:J$73)*(MONTH($E107)-1)/12)*$H107</f>
        <v>0</v>
      </c>
      <c r="P107" s="230">
        <f>(SUM('1.  LRAMVA Summary'!K$54:K$71)+SUM('1.  LRAMVA Summary'!K$72:K$73)*(MONTH($E107)-1)/12)*$H107</f>
        <v>0</v>
      </c>
      <c r="Q107" s="230">
        <f>(SUM('1.  LRAMVA Summary'!L$54:L$71)+SUM('1.  LRAMVA Summary'!L$72:L$73)*(MONTH($E107)-1)/12)*$H107</f>
        <v>0</v>
      </c>
      <c r="R107" s="230">
        <f>(SUM('1.  LRAMVA Summary'!M$54:M$71)+SUM('1.  LRAMVA Summary'!M$72:M$73)*(MONTH($E107)-1)/12)*$H107</f>
        <v>0</v>
      </c>
      <c r="S107" s="230">
        <f>(SUM('1.  LRAMVA Summary'!N$54:N$71)+SUM('1.  LRAMVA Summary'!N$72:N$73)*(MONTH($E107)-1)/12)*$H107</f>
        <v>0</v>
      </c>
      <c r="T107" s="230">
        <f>(SUM('1.  LRAMVA Summary'!O$54:O$71)+SUM('1.  LRAMVA Summary'!O$72:O$73)*(MONTH($E107)-1)/12)*$H107</f>
        <v>0</v>
      </c>
      <c r="U107" s="230">
        <f>(SUM('1.  LRAMVA Summary'!P$54:P$71)+SUM('1.  LRAMVA Summary'!P$72:P$73)*(MONTH($E107)-1)/12)*$H107</f>
        <v>0</v>
      </c>
      <c r="V107" s="230">
        <f>(SUM('1.  LRAMVA Summary'!Q$54:Q$71)+SUM('1.  LRAMVA Summary'!Q$72:Q$73)*(MONTH($E107)-1)/12)*$H107</f>
        <v>0</v>
      </c>
      <c r="W107" s="231">
        <f t="shared" si="49"/>
        <v>0</v>
      </c>
    </row>
    <row r="108" spans="2:23" s="8" customFormat="1">
      <c r="B108" s="239"/>
      <c r="E108" s="214">
        <v>42826</v>
      </c>
      <c r="F108" s="214" t="s">
        <v>184</v>
      </c>
      <c r="G108" s="215" t="s">
        <v>66</v>
      </c>
      <c r="H108" s="240">
        <f>$C$40/12</f>
        <v>9.1666666666666665E-4</v>
      </c>
      <c r="I108" s="230">
        <f>(SUM('1.  LRAMVA Summary'!D$54:D$71)+SUM('1.  LRAMVA Summary'!D$72:D$73)*(MONTH($E108)-1)/12)*$H108</f>
        <v>0</v>
      </c>
      <c r="J108" s="230">
        <f>(SUM('1.  LRAMVA Summary'!E$54:E$71)+SUM('1.  LRAMVA Summary'!E$72:E$73)*(MONTH($E108)-1)/12)*$H108</f>
        <v>0</v>
      </c>
      <c r="K108" s="230">
        <f>(SUM('1.  LRAMVA Summary'!F$54:F$71)+SUM('1.  LRAMVA Summary'!F$72:F$73)*(MONTH($E108)-1)/12)*$H108</f>
        <v>0</v>
      </c>
      <c r="L108" s="230">
        <f>(SUM('1.  LRAMVA Summary'!G$54:G$71)+SUM('1.  LRAMVA Summary'!G$72:G$73)*(MONTH($E108)-1)/12)*$H108</f>
        <v>0</v>
      </c>
      <c r="M108" s="230">
        <f>(SUM('1.  LRAMVA Summary'!H$54:H$71)+SUM('1.  LRAMVA Summary'!H$72:H$73)*(MONTH($E108)-1)/12)*$H108</f>
        <v>0</v>
      </c>
      <c r="N108" s="230">
        <f>(SUM('1.  LRAMVA Summary'!I$54:I$71)+SUM('1.  LRAMVA Summary'!I$72:I$73)*(MONTH($E108)-1)/12)*$H108</f>
        <v>0</v>
      </c>
      <c r="O108" s="230">
        <f>(SUM('1.  LRAMVA Summary'!J$54:J$71)+SUM('1.  LRAMVA Summary'!J$72:J$73)*(MONTH($E108)-1)/12)*$H108</f>
        <v>0</v>
      </c>
      <c r="P108" s="230">
        <f>(SUM('1.  LRAMVA Summary'!K$54:K$71)+SUM('1.  LRAMVA Summary'!K$72:K$73)*(MONTH($E108)-1)/12)*$H108</f>
        <v>0</v>
      </c>
      <c r="Q108" s="230">
        <f>(SUM('1.  LRAMVA Summary'!L$54:L$71)+SUM('1.  LRAMVA Summary'!L$72:L$73)*(MONTH($E108)-1)/12)*$H108</f>
        <v>0</v>
      </c>
      <c r="R108" s="230">
        <f>(SUM('1.  LRAMVA Summary'!M$54:M$71)+SUM('1.  LRAMVA Summary'!M$72:M$73)*(MONTH($E108)-1)/12)*$H108</f>
        <v>0</v>
      </c>
      <c r="S108" s="230">
        <f>(SUM('1.  LRAMVA Summary'!N$54:N$71)+SUM('1.  LRAMVA Summary'!N$72:N$73)*(MONTH($E108)-1)/12)*$H108</f>
        <v>0</v>
      </c>
      <c r="T108" s="230">
        <f>(SUM('1.  LRAMVA Summary'!O$54:O$71)+SUM('1.  LRAMVA Summary'!O$72:O$73)*(MONTH($E108)-1)/12)*$H108</f>
        <v>0</v>
      </c>
      <c r="U108" s="230">
        <f>(SUM('1.  LRAMVA Summary'!P$54:P$71)+SUM('1.  LRAMVA Summary'!P$72:P$73)*(MONTH($E108)-1)/12)*$H108</f>
        <v>0</v>
      </c>
      <c r="V108" s="230">
        <f>(SUM('1.  LRAMVA Summary'!Q$54:Q$71)+SUM('1.  LRAMVA Summary'!Q$72:Q$73)*(MONTH($E108)-1)/12)*$H108</f>
        <v>0</v>
      </c>
      <c r="W108" s="231">
        <f t="shared" si="49"/>
        <v>0</v>
      </c>
    </row>
    <row r="109" spans="2:23" s="9" customFormat="1">
      <c r="B109" s="66"/>
      <c r="E109" s="214">
        <v>42856</v>
      </c>
      <c r="F109" s="214" t="s">
        <v>184</v>
      </c>
      <c r="G109" s="215" t="s">
        <v>66</v>
      </c>
      <c r="H109" s="240">
        <f t="shared" ref="H109:H110" si="50">$C$40/12</f>
        <v>9.1666666666666665E-4</v>
      </c>
      <c r="I109" s="230">
        <f>(SUM('1.  LRAMVA Summary'!D$54:D$71)+SUM('1.  LRAMVA Summary'!D$72:D$73)*(MONTH($E109)-1)/12)*$H109</f>
        <v>0</v>
      </c>
      <c r="J109" s="230">
        <f>(SUM('1.  LRAMVA Summary'!E$54:E$71)+SUM('1.  LRAMVA Summary'!E$72:E$73)*(MONTH($E109)-1)/12)*$H109</f>
        <v>0</v>
      </c>
      <c r="K109" s="230">
        <f>(SUM('1.  LRAMVA Summary'!F$54:F$71)+SUM('1.  LRAMVA Summary'!F$72:F$73)*(MONTH($E109)-1)/12)*$H109</f>
        <v>0</v>
      </c>
      <c r="L109" s="230">
        <f>(SUM('1.  LRAMVA Summary'!G$54:G$71)+SUM('1.  LRAMVA Summary'!G$72:G$73)*(MONTH($E109)-1)/12)*$H109</f>
        <v>0</v>
      </c>
      <c r="M109" s="230">
        <f>(SUM('1.  LRAMVA Summary'!H$54:H$71)+SUM('1.  LRAMVA Summary'!H$72:H$73)*(MONTH($E109)-1)/12)*$H109</f>
        <v>0</v>
      </c>
      <c r="N109" s="230">
        <f>(SUM('1.  LRAMVA Summary'!I$54:I$71)+SUM('1.  LRAMVA Summary'!I$72:I$73)*(MONTH($E109)-1)/12)*$H109</f>
        <v>0</v>
      </c>
      <c r="O109" s="230">
        <f>(SUM('1.  LRAMVA Summary'!J$54:J$71)+SUM('1.  LRAMVA Summary'!J$72:J$73)*(MONTH($E109)-1)/12)*$H109</f>
        <v>0</v>
      </c>
      <c r="P109" s="230">
        <f>(SUM('1.  LRAMVA Summary'!K$54:K$71)+SUM('1.  LRAMVA Summary'!K$72:K$73)*(MONTH($E109)-1)/12)*$H109</f>
        <v>0</v>
      </c>
      <c r="Q109" s="230">
        <f>(SUM('1.  LRAMVA Summary'!L$54:L$71)+SUM('1.  LRAMVA Summary'!L$72:L$73)*(MONTH($E109)-1)/12)*$H109</f>
        <v>0</v>
      </c>
      <c r="R109" s="230">
        <f>(SUM('1.  LRAMVA Summary'!M$54:M$71)+SUM('1.  LRAMVA Summary'!M$72:M$73)*(MONTH($E109)-1)/12)*$H109</f>
        <v>0</v>
      </c>
      <c r="S109" s="230">
        <f>(SUM('1.  LRAMVA Summary'!N$54:N$71)+SUM('1.  LRAMVA Summary'!N$72:N$73)*(MONTH($E109)-1)/12)*$H109</f>
        <v>0</v>
      </c>
      <c r="T109" s="230">
        <f>(SUM('1.  LRAMVA Summary'!O$54:O$71)+SUM('1.  LRAMVA Summary'!O$72:O$73)*(MONTH($E109)-1)/12)*$H109</f>
        <v>0</v>
      </c>
      <c r="U109" s="230">
        <f>(SUM('1.  LRAMVA Summary'!P$54:P$71)+SUM('1.  LRAMVA Summary'!P$72:P$73)*(MONTH($E109)-1)/12)*$H109</f>
        <v>0</v>
      </c>
      <c r="V109" s="230">
        <f>(SUM('1.  LRAMVA Summary'!Q$54:Q$71)+SUM('1.  LRAMVA Summary'!Q$72:Q$73)*(MONTH($E109)-1)/12)*$H109</f>
        <v>0</v>
      </c>
      <c r="W109" s="231">
        <f t="shared" si="49"/>
        <v>0</v>
      </c>
    </row>
    <row r="110" spans="2:23" s="238" customFormat="1">
      <c r="B110" s="237"/>
      <c r="E110" s="214">
        <v>42887</v>
      </c>
      <c r="F110" s="214" t="s">
        <v>184</v>
      </c>
      <c r="G110" s="215" t="s">
        <v>66</v>
      </c>
      <c r="H110" s="240">
        <f t="shared" si="50"/>
        <v>9.1666666666666665E-4</v>
      </c>
      <c r="I110" s="230">
        <f>(SUM('1.  LRAMVA Summary'!D$54:D$71)+SUM('1.  LRAMVA Summary'!D$72:D$73)*(MONTH($E110)-1)/12)*$H110</f>
        <v>0</v>
      </c>
      <c r="J110" s="230">
        <f>(SUM('1.  LRAMVA Summary'!E$54:E$71)+SUM('1.  LRAMVA Summary'!E$72:E$73)*(MONTH($E110)-1)/12)*$H110</f>
        <v>0</v>
      </c>
      <c r="K110" s="230">
        <f>(SUM('1.  LRAMVA Summary'!F$54:F$71)+SUM('1.  LRAMVA Summary'!F$72:F$73)*(MONTH($E110)-1)/12)*$H110</f>
        <v>0</v>
      </c>
      <c r="L110" s="230">
        <f>(SUM('1.  LRAMVA Summary'!G$54:G$71)+SUM('1.  LRAMVA Summary'!G$72:G$73)*(MONTH($E110)-1)/12)*$H110</f>
        <v>0</v>
      </c>
      <c r="M110" s="230">
        <f>(SUM('1.  LRAMVA Summary'!H$54:H$71)+SUM('1.  LRAMVA Summary'!H$72:H$73)*(MONTH($E110)-1)/12)*$H110</f>
        <v>0</v>
      </c>
      <c r="N110" s="230">
        <f>(SUM('1.  LRAMVA Summary'!I$54:I$71)+SUM('1.  LRAMVA Summary'!I$72:I$73)*(MONTH($E110)-1)/12)*$H110</f>
        <v>0</v>
      </c>
      <c r="O110" s="230">
        <f>(SUM('1.  LRAMVA Summary'!J$54:J$71)+SUM('1.  LRAMVA Summary'!J$72:J$73)*(MONTH($E110)-1)/12)*$H110</f>
        <v>0</v>
      </c>
      <c r="P110" s="230">
        <f>(SUM('1.  LRAMVA Summary'!K$54:K$71)+SUM('1.  LRAMVA Summary'!K$72:K$73)*(MONTH($E110)-1)/12)*$H110</f>
        <v>0</v>
      </c>
      <c r="Q110" s="230">
        <f>(SUM('1.  LRAMVA Summary'!L$54:L$71)+SUM('1.  LRAMVA Summary'!L$72:L$73)*(MONTH($E110)-1)/12)*$H110</f>
        <v>0</v>
      </c>
      <c r="R110" s="230">
        <f>(SUM('1.  LRAMVA Summary'!M$54:M$71)+SUM('1.  LRAMVA Summary'!M$72:M$73)*(MONTH($E110)-1)/12)*$H110</f>
        <v>0</v>
      </c>
      <c r="S110" s="230">
        <f>(SUM('1.  LRAMVA Summary'!N$54:N$71)+SUM('1.  LRAMVA Summary'!N$72:N$73)*(MONTH($E110)-1)/12)*$H110</f>
        <v>0</v>
      </c>
      <c r="T110" s="230">
        <f>(SUM('1.  LRAMVA Summary'!O$54:O$71)+SUM('1.  LRAMVA Summary'!O$72:O$73)*(MONTH($E110)-1)/12)*$H110</f>
        <v>0</v>
      </c>
      <c r="U110" s="230">
        <f>(SUM('1.  LRAMVA Summary'!P$54:P$71)+SUM('1.  LRAMVA Summary'!P$72:P$73)*(MONTH($E110)-1)/12)*$H110</f>
        <v>0</v>
      </c>
      <c r="V110" s="230">
        <f>(SUM('1.  LRAMVA Summary'!Q$54:Q$71)+SUM('1.  LRAMVA Summary'!Q$72:Q$73)*(MONTH($E110)-1)/12)*$H110</f>
        <v>0</v>
      </c>
      <c r="W110" s="231">
        <f t="shared" si="49"/>
        <v>0</v>
      </c>
    </row>
    <row r="111" spans="2:23" s="9" customFormat="1">
      <c r="B111" s="66"/>
      <c r="E111" s="214">
        <v>42917</v>
      </c>
      <c r="F111" s="214" t="s">
        <v>184</v>
      </c>
      <c r="G111" s="215" t="s">
        <v>68</v>
      </c>
      <c r="H111" s="240">
        <f>$C$41/12</f>
        <v>9.1666666666666665E-4</v>
      </c>
      <c r="I111" s="230">
        <f>(SUM('1.  LRAMVA Summary'!D$54:D$71)+SUM('1.  LRAMVA Summary'!D$72:D$73)*(MONTH($E111)-1)/12)*$H111</f>
        <v>0</v>
      </c>
      <c r="J111" s="230">
        <f>(SUM('1.  LRAMVA Summary'!E$54:E$71)+SUM('1.  LRAMVA Summary'!E$72:E$73)*(MONTH($E111)-1)/12)*$H111</f>
        <v>0</v>
      </c>
      <c r="K111" s="230">
        <f>(SUM('1.  LRAMVA Summary'!F$54:F$71)+SUM('1.  LRAMVA Summary'!F$72:F$73)*(MONTH($E111)-1)/12)*$H111</f>
        <v>0</v>
      </c>
      <c r="L111" s="230">
        <f>(SUM('1.  LRAMVA Summary'!G$54:G$71)+SUM('1.  LRAMVA Summary'!G$72:G$73)*(MONTH($E111)-1)/12)*$H111</f>
        <v>0</v>
      </c>
      <c r="M111" s="230">
        <f>(SUM('1.  LRAMVA Summary'!H$54:H$71)+SUM('1.  LRAMVA Summary'!H$72:H$73)*(MONTH($E111)-1)/12)*$H111</f>
        <v>0</v>
      </c>
      <c r="N111" s="230">
        <f>(SUM('1.  LRAMVA Summary'!I$54:I$71)+SUM('1.  LRAMVA Summary'!I$72:I$73)*(MONTH($E111)-1)/12)*$H111</f>
        <v>0</v>
      </c>
      <c r="O111" s="230">
        <f>(SUM('1.  LRAMVA Summary'!J$54:J$71)+SUM('1.  LRAMVA Summary'!J$72:J$73)*(MONTH($E111)-1)/12)*$H111</f>
        <v>0</v>
      </c>
      <c r="P111" s="230">
        <f>(SUM('1.  LRAMVA Summary'!K$54:K$71)+SUM('1.  LRAMVA Summary'!K$72:K$73)*(MONTH($E111)-1)/12)*$H111</f>
        <v>0</v>
      </c>
      <c r="Q111" s="230">
        <f>(SUM('1.  LRAMVA Summary'!L$54:L$71)+SUM('1.  LRAMVA Summary'!L$72:L$73)*(MONTH($E111)-1)/12)*$H111</f>
        <v>0</v>
      </c>
      <c r="R111" s="230">
        <f>(SUM('1.  LRAMVA Summary'!M$54:M$71)+SUM('1.  LRAMVA Summary'!M$72:M$73)*(MONTH($E111)-1)/12)*$H111</f>
        <v>0</v>
      </c>
      <c r="S111" s="230">
        <f>(SUM('1.  LRAMVA Summary'!N$54:N$71)+SUM('1.  LRAMVA Summary'!N$72:N$73)*(MONTH($E111)-1)/12)*$H111</f>
        <v>0</v>
      </c>
      <c r="T111" s="230">
        <f>(SUM('1.  LRAMVA Summary'!O$54:O$71)+SUM('1.  LRAMVA Summary'!O$72:O$73)*(MONTH($E111)-1)/12)*$H111</f>
        <v>0</v>
      </c>
      <c r="U111" s="230">
        <f>(SUM('1.  LRAMVA Summary'!P$54:P$71)+SUM('1.  LRAMVA Summary'!P$72:P$73)*(MONTH($E111)-1)/12)*$H111</f>
        <v>0</v>
      </c>
      <c r="V111" s="230">
        <f>(SUM('1.  LRAMVA Summary'!Q$54:Q$71)+SUM('1.  LRAMVA Summary'!Q$72:Q$73)*(MONTH($E111)-1)/12)*$H111</f>
        <v>0</v>
      </c>
      <c r="W111" s="231">
        <f t="shared" si="49"/>
        <v>0</v>
      </c>
    </row>
    <row r="112" spans="2:23" s="9" customFormat="1">
      <c r="B112" s="66"/>
      <c r="E112" s="214">
        <v>42948</v>
      </c>
      <c r="F112" s="214" t="s">
        <v>184</v>
      </c>
      <c r="G112" s="215" t="s">
        <v>68</v>
      </c>
      <c r="H112" s="240">
        <f t="shared" ref="H112:H113" si="51">$C$41/12</f>
        <v>9.1666666666666665E-4</v>
      </c>
      <c r="I112" s="230">
        <f>(SUM('1.  LRAMVA Summary'!D$54:D$71)+SUM('1.  LRAMVA Summary'!D$72:D$73)*(MONTH($E112)-1)/12)*$H112</f>
        <v>0</v>
      </c>
      <c r="J112" s="230">
        <f>(SUM('1.  LRAMVA Summary'!E$54:E$71)+SUM('1.  LRAMVA Summary'!E$72:E$73)*(MONTH($E112)-1)/12)*$H112</f>
        <v>0</v>
      </c>
      <c r="K112" s="230">
        <f>(SUM('1.  LRAMVA Summary'!F$54:F$71)+SUM('1.  LRAMVA Summary'!F$72:F$73)*(MONTH($E112)-1)/12)*$H112</f>
        <v>0</v>
      </c>
      <c r="L112" s="230">
        <f>(SUM('1.  LRAMVA Summary'!G$54:G$71)+SUM('1.  LRAMVA Summary'!G$72:G$73)*(MONTH($E112)-1)/12)*$H112</f>
        <v>0</v>
      </c>
      <c r="M112" s="230">
        <f>(SUM('1.  LRAMVA Summary'!H$54:H$71)+SUM('1.  LRAMVA Summary'!H$72:H$73)*(MONTH($E112)-1)/12)*$H112</f>
        <v>0</v>
      </c>
      <c r="N112" s="230">
        <f>(SUM('1.  LRAMVA Summary'!I$54:I$71)+SUM('1.  LRAMVA Summary'!I$72:I$73)*(MONTH($E112)-1)/12)*$H112</f>
        <v>0</v>
      </c>
      <c r="O112" s="230">
        <f>(SUM('1.  LRAMVA Summary'!J$54:J$71)+SUM('1.  LRAMVA Summary'!J$72:J$73)*(MONTH($E112)-1)/12)*$H112</f>
        <v>0</v>
      </c>
      <c r="P112" s="230">
        <f>(SUM('1.  LRAMVA Summary'!K$54:K$71)+SUM('1.  LRAMVA Summary'!K$72:K$73)*(MONTH($E112)-1)/12)*$H112</f>
        <v>0</v>
      </c>
      <c r="Q112" s="230">
        <f>(SUM('1.  LRAMVA Summary'!L$54:L$71)+SUM('1.  LRAMVA Summary'!L$72:L$73)*(MONTH($E112)-1)/12)*$H112</f>
        <v>0</v>
      </c>
      <c r="R112" s="230">
        <f>(SUM('1.  LRAMVA Summary'!M$54:M$71)+SUM('1.  LRAMVA Summary'!M$72:M$73)*(MONTH($E112)-1)/12)*$H112</f>
        <v>0</v>
      </c>
      <c r="S112" s="230">
        <f>(SUM('1.  LRAMVA Summary'!N$54:N$71)+SUM('1.  LRAMVA Summary'!N$72:N$73)*(MONTH($E112)-1)/12)*$H112</f>
        <v>0</v>
      </c>
      <c r="T112" s="230">
        <f>(SUM('1.  LRAMVA Summary'!O$54:O$71)+SUM('1.  LRAMVA Summary'!O$72:O$73)*(MONTH($E112)-1)/12)*$H112</f>
        <v>0</v>
      </c>
      <c r="U112" s="230">
        <f>(SUM('1.  LRAMVA Summary'!P$54:P$71)+SUM('1.  LRAMVA Summary'!P$72:P$73)*(MONTH($E112)-1)/12)*$H112</f>
        <v>0</v>
      </c>
      <c r="V112" s="230">
        <f>(SUM('1.  LRAMVA Summary'!Q$54:Q$71)+SUM('1.  LRAMVA Summary'!Q$72:Q$73)*(MONTH($E112)-1)/12)*$H112</f>
        <v>0</v>
      </c>
      <c r="W112" s="231">
        <f t="shared" si="49"/>
        <v>0</v>
      </c>
    </row>
    <row r="113" spans="2:23" s="9" customFormat="1">
      <c r="B113" s="66"/>
      <c r="E113" s="214">
        <v>42979</v>
      </c>
      <c r="F113" s="214" t="s">
        <v>184</v>
      </c>
      <c r="G113" s="215" t="s">
        <v>68</v>
      </c>
      <c r="H113" s="240">
        <f t="shared" si="51"/>
        <v>9.1666666666666665E-4</v>
      </c>
      <c r="I113" s="230">
        <f>(SUM('1.  LRAMVA Summary'!D$54:D$71)+SUM('1.  LRAMVA Summary'!D$72:D$73)*(MONTH($E113)-1)/12)*$H113</f>
        <v>0</v>
      </c>
      <c r="J113" s="230">
        <f>(SUM('1.  LRAMVA Summary'!E$54:E$71)+SUM('1.  LRAMVA Summary'!E$72:E$73)*(MONTH($E113)-1)/12)*$H113</f>
        <v>0</v>
      </c>
      <c r="K113" s="230">
        <f>(SUM('1.  LRAMVA Summary'!F$54:F$71)+SUM('1.  LRAMVA Summary'!F$72:F$73)*(MONTH($E113)-1)/12)*$H113</f>
        <v>0</v>
      </c>
      <c r="L113" s="230">
        <f>(SUM('1.  LRAMVA Summary'!G$54:G$71)+SUM('1.  LRAMVA Summary'!G$72:G$73)*(MONTH($E113)-1)/12)*$H113</f>
        <v>0</v>
      </c>
      <c r="M113" s="230">
        <f>(SUM('1.  LRAMVA Summary'!H$54:H$71)+SUM('1.  LRAMVA Summary'!H$72:H$73)*(MONTH($E113)-1)/12)*$H113</f>
        <v>0</v>
      </c>
      <c r="N113" s="230">
        <f>(SUM('1.  LRAMVA Summary'!I$54:I$71)+SUM('1.  LRAMVA Summary'!I$72:I$73)*(MONTH($E113)-1)/12)*$H113</f>
        <v>0</v>
      </c>
      <c r="O113" s="230">
        <f>(SUM('1.  LRAMVA Summary'!J$54:J$71)+SUM('1.  LRAMVA Summary'!J$72:J$73)*(MONTH($E113)-1)/12)*$H113</f>
        <v>0</v>
      </c>
      <c r="P113" s="230">
        <f>(SUM('1.  LRAMVA Summary'!K$54:K$71)+SUM('1.  LRAMVA Summary'!K$72:K$73)*(MONTH($E113)-1)/12)*$H113</f>
        <v>0</v>
      </c>
      <c r="Q113" s="230">
        <f>(SUM('1.  LRAMVA Summary'!L$54:L$71)+SUM('1.  LRAMVA Summary'!L$72:L$73)*(MONTH($E113)-1)/12)*$H113</f>
        <v>0</v>
      </c>
      <c r="R113" s="230">
        <f>(SUM('1.  LRAMVA Summary'!M$54:M$71)+SUM('1.  LRAMVA Summary'!M$72:M$73)*(MONTH($E113)-1)/12)*$H113</f>
        <v>0</v>
      </c>
      <c r="S113" s="230">
        <f>(SUM('1.  LRAMVA Summary'!N$54:N$71)+SUM('1.  LRAMVA Summary'!N$72:N$73)*(MONTH($E113)-1)/12)*$H113</f>
        <v>0</v>
      </c>
      <c r="T113" s="230">
        <f>(SUM('1.  LRAMVA Summary'!O$54:O$71)+SUM('1.  LRAMVA Summary'!O$72:O$73)*(MONTH($E113)-1)/12)*$H113</f>
        <v>0</v>
      </c>
      <c r="U113" s="230">
        <f>(SUM('1.  LRAMVA Summary'!P$54:P$71)+SUM('1.  LRAMVA Summary'!P$72:P$73)*(MONTH($E113)-1)/12)*$H113</f>
        <v>0</v>
      </c>
      <c r="V113" s="230">
        <f>(SUM('1.  LRAMVA Summary'!Q$54:Q$71)+SUM('1.  LRAMVA Summary'!Q$72:Q$73)*(MONTH($E113)-1)/12)*$H113</f>
        <v>0</v>
      </c>
      <c r="W113" s="231">
        <f t="shared" si="49"/>
        <v>0</v>
      </c>
    </row>
    <row r="114" spans="2:23" s="9" customFormat="1">
      <c r="B114" s="66"/>
      <c r="E114" s="214">
        <v>43009</v>
      </c>
      <c r="F114" s="214" t="s">
        <v>184</v>
      </c>
      <c r="G114" s="215" t="s">
        <v>69</v>
      </c>
      <c r="H114" s="240">
        <f>$C$42/12</f>
        <v>1.25E-3</v>
      </c>
      <c r="I114" s="230">
        <f>(SUM('1.  LRAMVA Summary'!D$54:D$71)+SUM('1.  LRAMVA Summary'!D$72:D$73)*(MONTH($E114)-1)/12)*$H114</f>
        <v>0</v>
      </c>
      <c r="J114" s="230">
        <f>(SUM('1.  LRAMVA Summary'!E$54:E$71)+SUM('1.  LRAMVA Summary'!E$72:E$73)*(MONTH($E114)-1)/12)*$H114</f>
        <v>0</v>
      </c>
      <c r="K114" s="230">
        <f>(SUM('1.  LRAMVA Summary'!F$54:F$71)+SUM('1.  LRAMVA Summary'!F$72:F$73)*(MONTH($E114)-1)/12)*$H114</f>
        <v>0</v>
      </c>
      <c r="L114" s="230">
        <f>(SUM('1.  LRAMVA Summary'!G$54:G$71)+SUM('1.  LRAMVA Summary'!G$72:G$73)*(MONTH($E114)-1)/12)*$H114</f>
        <v>0</v>
      </c>
      <c r="M114" s="230">
        <f>(SUM('1.  LRAMVA Summary'!H$54:H$71)+SUM('1.  LRAMVA Summary'!H$72:H$73)*(MONTH($E114)-1)/12)*$H114</f>
        <v>0</v>
      </c>
      <c r="N114" s="230">
        <f>(SUM('1.  LRAMVA Summary'!I$54:I$71)+SUM('1.  LRAMVA Summary'!I$72:I$73)*(MONTH($E114)-1)/12)*$H114</f>
        <v>0</v>
      </c>
      <c r="O114" s="230">
        <f>(SUM('1.  LRAMVA Summary'!J$54:J$71)+SUM('1.  LRAMVA Summary'!J$72:J$73)*(MONTH($E114)-1)/12)*$H114</f>
        <v>0</v>
      </c>
      <c r="P114" s="230">
        <f>(SUM('1.  LRAMVA Summary'!K$54:K$71)+SUM('1.  LRAMVA Summary'!K$72:K$73)*(MONTH($E114)-1)/12)*$H114</f>
        <v>0</v>
      </c>
      <c r="Q114" s="230">
        <f>(SUM('1.  LRAMVA Summary'!L$54:L$71)+SUM('1.  LRAMVA Summary'!L$72:L$73)*(MONTH($E114)-1)/12)*$H114</f>
        <v>0</v>
      </c>
      <c r="R114" s="230">
        <f>(SUM('1.  LRAMVA Summary'!M$54:M$71)+SUM('1.  LRAMVA Summary'!M$72:M$73)*(MONTH($E114)-1)/12)*$H114</f>
        <v>0</v>
      </c>
      <c r="S114" s="230">
        <f>(SUM('1.  LRAMVA Summary'!N$54:N$71)+SUM('1.  LRAMVA Summary'!N$72:N$73)*(MONTH($E114)-1)/12)*$H114</f>
        <v>0</v>
      </c>
      <c r="T114" s="230">
        <f>(SUM('1.  LRAMVA Summary'!O$54:O$71)+SUM('1.  LRAMVA Summary'!O$72:O$73)*(MONTH($E114)-1)/12)*$H114</f>
        <v>0</v>
      </c>
      <c r="U114" s="230">
        <f>(SUM('1.  LRAMVA Summary'!P$54:P$71)+SUM('1.  LRAMVA Summary'!P$72:P$73)*(MONTH($E114)-1)/12)*$H114</f>
        <v>0</v>
      </c>
      <c r="V114" s="230">
        <f>(SUM('1.  LRAMVA Summary'!Q$54:Q$71)+SUM('1.  LRAMVA Summary'!Q$72:Q$73)*(MONTH($E114)-1)/12)*$H114</f>
        <v>0</v>
      </c>
      <c r="W114" s="231">
        <f t="shared" si="49"/>
        <v>0</v>
      </c>
    </row>
    <row r="115" spans="2:23" s="9" customFormat="1">
      <c r="B115" s="66"/>
      <c r="E115" s="214">
        <v>43040</v>
      </c>
      <c r="F115" s="214" t="s">
        <v>184</v>
      </c>
      <c r="G115" s="215" t="s">
        <v>69</v>
      </c>
      <c r="H115" s="240">
        <f t="shared" ref="H115:H116" si="52">$C$42/12</f>
        <v>1.25E-3</v>
      </c>
      <c r="I115" s="230">
        <f>(SUM('1.  LRAMVA Summary'!D$54:D$71)+SUM('1.  LRAMVA Summary'!D$72:D$73)*(MONTH($E115)-1)/12)*$H115</f>
        <v>0</v>
      </c>
      <c r="J115" s="230">
        <f>(SUM('1.  LRAMVA Summary'!E$54:E$71)+SUM('1.  LRAMVA Summary'!E$72:E$73)*(MONTH($E115)-1)/12)*$H115</f>
        <v>0</v>
      </c>
      <c r="K115" s="230">
        <f>(SUM('1.  LRAMVA Summary'!F$54:F$71)+SUM('1.  LRAMVA Summary'!F$72:F$73)*(MONTH($E115)-1)/12)*$H115</f>
        <v>0</v>
      </c>
      <c r="L115" s="230">
        <f>(SUM('1.  LRAMVA Summary'!G$54:G$71)+SUM('1.  LRAMVA Summary'!G$72:G$73)*(MONTH($E115)-1)/12)*$H115</f>
        <v>0</v>
      </c>
      <c r="M115" s="230">
        <f>(SUM('1.  LRAMVA Summary'!H$54:H$71)+SUM('1.  LRAMVA Summary'!H$72:H$73)*(MONTH($E115)-1)/12)*$H115</f>
        <v>0</v>
      </c>
      <c r="N115" s="230">
        <f>(SUM('1.  LRAMVA Summary'!I$54:I$71)+SUM('1.  LRAMVA Summary'!I$72:I$73)*(MONTH($E115)-1)/12)*$H115</f>
        <v>0</v>
      </c>
      <c r="O115" s="230">
        <f>(SUM('1.  LRAMVA Summary'!J$54:J$71)+SUM('1.  LRAMVA Summary'!J$72:J$73)*(MONTH($E115)-1)/12)*$H115</f>
        <v>0</v>
      </c>
      <c r="P115" s="230">
        <f>(SUM('1.  LRAMVA Summary'!K$54:K$71)+SUM('1.  LRAMVA Summary'!K$72:K$73)*(MONTH($E115)-1)/12)*$H115</f>
        <v>0</v>
      </c>
      <c r="Q115" s="230">
        <f>(SUM('1.  LRAMVA Summary'!L$54:L$71)+SUM('1.  LRAMVA Summary'!L$72:L$73)*(MONTH($E115)-1)/12)*$H115</f>
        <v>0</v>
      </c>
      <c r="R115" s="230">
        <f>(SUM('1.  LRAMVA Summary'!M$54:M$71)+SUM('1.  LRAMVA Summary'!M$72:M$73)*(MONTH($E115)-1)/12)*$H115</f>
        <v>0</v>
      </c>
      <c r="S115" s="230">
        <f>(SUM('1.  LRAMVA Summary'!N$54:N$71)+SUM('1.  LRAMVA Summary'!N$72:N$73)*(MONTH($E115)-1)/12)*$H115</f>
        <v>0</v>
      </c>
      <c r="T115" s="230">
        <f>(SUM('1.  LRAMVA Summary'!O$54:O$71)+SUM('1.  LRAMVA Summary'!O$72:O$73)*(MONTH($E115)-1)/12)*$H115</f>
        <v>0</v>
      </c>
      <c r="U115" s="230">
        <f>(SUM('1.  LRAMVA Summary'!P$54:P$71)+SUM('1.  LRAMVA Summary'!P$72:P$73)*(MONTH($E115)-1)/12)*$H115</f>
        <v>0</v>
      </c>
      <c r="V115" s="230">
        <f>(SUM('1.  LRAMVA Summary'!Q$54:Q$71)+SUM('1.  LRAMVA Summary'!Q$72:Q$73)*(MONTH($E115)-1)/12)*$H115</f>
        <v>0</v>
      </c>
      <c r="W115" s="231">
        <f t="shared" si="49"/>
        <v>0</v>
      </c>
    </row>
    <row r="116" spans="2:23" s="9" customFormat="1">
      <c r="B116" s="66"/>
      <c r="E116" s="214">
        <v>43070</v>
      </c>
      <c r="F116" s="214" t="s">
        <v>184</v>
      </c>
      <c r="G116" s="215" t="s">
        <v>69</v>
      </c>
      <c r="H116" s="240">
        <f t="shared" si="52"/>
        <v>1.25E-3</v>
      </c>
      <c r="I116" s="230">
        <f>(SUM('1.  LRAMVA Summary'!D$54:D$71)+SUM('1.  LRAMVA Summary'!D$72:D$73)*(MONTH($E116)-1)/12)*$H116</f>
        <v>0</v>
      </c>
      <c r="J116" s="230">
        <f>(SUM('1.  LRAMVA Summary'!E$54:E$71)+SUM('1.  LRAMVA Summary'!E$72:E$73)*(MONTH($E116)-1)/12)*$H116</f>
        <v>0</v>
      </c>
      <c r="K116" s="230">
        <f>(SUM('1.  LRAMVA Summary'!F$54:F$71)+SUM('1.  LRAMVA Summary'!F$72:F$73)*(MONTH($E116)-1)/12)*$H116</f>
        <v>0</v>
      </c>
      <c r="L116" s="230">
        <f>(SUM('1.  LRAMVA Summary'!G$54:G$71)+SUM('1.  LRAMVA Summary'!G$72:G$73)*(MONTH($E116)-1)/12)*$H116</f>
        <v>0</v>
      </c>
      <c r="M116" s="230">
        <f>(SUM('1.  LRAMVA Summary'!H$54:H$71)+SUM('1.  LRAMVA Summary'!H$72:H$73)*(MONTH($E116)-1)/12)*$H116</f>
        <v>0</v>
      </c>
      <c r="N116" s="230">
        <f>(SUM('1.  LRAMVA Summary'!I$54:I$71)+SUM('1.  LRAMVA Summary'!I$72:I$73)*(MONTH($E116)-1)/12)*$H116</f>
        <v>0</v>
      </c>
      <c r="O116" s="230">
        <f>(SUM('1.  LRAMVA Summary'!J$54:J$71)+SUM('1.  LRAMVA Summary'!J$72:J$73)*(MONTH($E116)-1)/12)*$H116</f>
        <v>0</v>
      </c>
      <c r="P116" s="230">
        <f>(SUM('1.  LRAMVA Summary'!K$54:K$71)+SUM('1.  LRAMVA Summary'!K$72:K$73)*(MONTH($E116)-1)/12)*$H116</f>
        <v>0</v>
      </c>
      <c r="Q116" s="230">
        <f>(SUM('1.  LRAMVA Summary'!L$54:L$71)+SUM('1.  LRAMVA Summary'!L$72:L$73)*(MONTH($E116)-1)/12)*$H116</f>
        <v>0</v>
      </c>
      <c r="R116" s="230">
        <f>(SUM('1.  LRAMVA Summary'!M$54:M$71)+SUM('1.  LRAMVA Summary'!M$72:M$73)*(MONTH($E116)-1)/12)*$H116</f>
        <v>0</v>
      </c>
      <c r="S116" s="230">
        <f>(SUM('1.  LRAMVA Summary'!N$54:N$71)+SUM('1.  LRAMVA Summary'!N$72:N$73)*(MONTH($E116)-1)/12)*$H116</f>
        <v>0</v>
      </c>
      <c r="T116" s="230">
        <f>(SUM('1.  LRAMVA Summary'!O$54:O$71)+SUM('1.  LRAMVA Summary'!O$72:O$73)*(MONTH($E116)-1)/12)*$H116</f>
        <v>0</v>
      </c>
      <c r="U116" s="230">
        <f>(SUM('1.  LRAMVA Summary'!P$54:P$71)+SUM('1.  LRAMVA Summary'!P$72:P$73)*(MONTH($E116)-1)/12)*$H116</f>
        <v>0</v>
      </c>
      <c r="V116" s="230">
        <f>(SUM('1.  LRAMVA Summary'!Q$54:Q$71)+SUM('1.  LRAMVA Summary'!Q$72:Q$73)*(MONTH($E116)-1)/12)*$H116</f>
        <v>0</v>
      </c>
      <c r="W116" s="231">
        <f t="shared" si="49"/>
        <v>0</v>
      </c>
    </row>
    <row r="117" spans="2:23" s="9" customFormat="1" ht="15" thickBot="1">
      <c r="B117" s="66"/>
      <c r="E117" s="216" t="s">
        <v>466</v>
      </c>
      <c r="F117" s="216"/>
      <c r="G117" s="217"/>
      <c r="H117" s="218"/>
      <c r="I117" s="219">
        <f>SUM(I104:I116)</f>
        <v>0</v>
      </c>
      <c r="J117" s="219">
        <f>SUM(J104:J116)</f>
        <v>0</v>
      </c>
      <c r="K117" s="219">
        <f t="shared" ref="K117:O117" si="53">SUM(K104:K116)</f>
        <v>0</v>
      </c>
      <c r="L117" s="219">
        <f t="shared" si="53"/>
        <v>0</v>
      </c>
      <c r="M117" s="219">
        <f t="shared" si="53"/>
        <v>0</v>
      </c>
      <c r="N117" s="219">
        <f t="shared" si="53"/>
        <v>0</v>
      </c>
      <c r="O117" s="219">
        <f t="shared" si="53"/>
        <v>0</v>
      </c>
      <c r="P117" s="219">
        <f t="shared" ref="P117:V117" si="54">SUM(P104:P116)</f>
        <v>0</v>
      </c>
      <c r="Q117" s="219">
        <f t="shared" si="54"/>
        <v>0</v>
      </c>
      <c r="R117" s="219">
        <f t="shared" si="54"/>
        <v>0</v>
      </c>
      <c r="S117" s="219">
        <f t="shared" si="54"/>
        <v>0</v>
      </c>
      <c r="T117" s="219">
        <f t="shared" si="54"/>
        <v>0</v>
      </c>
      <c r="U117" s="219">
        <f t="shared" si="54"/>
        <v>0</v>
      </c>
      <c r="V117" s="219">
        <f t="shared" si="54"/>
        <v>0</v>
      </c>
      <c r="W117" s="219">
        <f>SUM(W104:W116)</f>
        <v>0</v>
      </c>
    </row>
    <row r="118" spans="2:23" s="9" customFormat="1" ht="15" thickTop="1">
      <c r="B118" s="66"/>
      <c r="E118" s="220" t="s">
        <v>67</v>
      </c>
      <c r="F118" s="220"/>
      <c r="G118" s="221"/>
      <c r="H118" s="222"/>
      <c r="I118" s="223"/>
      <c r="J118" s="223"/>
      <c r="K118" s="223"/>
      <c r="L118" s="223"/>
      <c r="M118" s="223"/>
      <c r="N118" s="223"/>
      <c r="O118" s="223"/>
      <c r="P118" s="223"/>
      <c r="Q118" s="223"/>
      <c r="R118" s="223"/>
      <c r="S118" s="223"/>
      <c r="T118" s="223"/>
      <c r="U118" s="223"/>
      <c r="V118" s="223"/>
      <c r="W118" s="224"/>
    </row>
    <row r="119" spans="2:23" s="9" customFormat="1">
      <c r="B119" s="66"/>
      <c r="E119" s="225" t="s">
        <v>430</v>
      </c>
      <c r="F119" s="225"/>
      <c r="G119" s="226"/>
      <c r="H119" s="227"/>
      <c r="I119" s="228">
        <f>I117+I118</f>
        <v>0</v>
      </c>
      <c r="J119" s="228">
        <f t="shared" ref="J119" si="55">J117+J118</f>
        <v>0</v>
      </c>
      <c r="K119" s="228">
        <f t="shared" ref="K119" si="56">K117+K118</f>
        <v>0</v>
      </c>
      <c r="L119" s="228">
        <f t="shared" ref="L119" si="57">L117+L118</f>
        <v>0</v>
      </c>
      <c r="M119" s="228">
        <f t="shared" ref="M119" si="58">M117+M118</f>
        <v>0</v>
      </c>
      <c r="N119" s="228">
        <f t="shared" ref="N119" si="59">N117+N118</f>
        <v>0</v>
      </c>
      <c r="O119" s="228">
        <f t="shared" ref="O119:V119" si="60">O117+O118</f>
        <v>0</v>
      </c>
      <c r="P119" s="228">
        <f t="shared" si="60"/>
        <v>0</v>
      </c>
      <c r="Q119" s="228">
        <f t="shared" si="60"/>
        <v>0</v>
      </c>
      <c r="R119" s="228">
        <f t="shared" si="60"/>
        <v>0</v>
      </c>
      <c r="S119" s="228">
        <f t="shared" si="60"/>
        <v>0</v>
      </c>
      <c r="T119" s="228">
        <f t="shared" si="60"/>
        <v>0</v>
      </c>
      <c r="U119" s="228">
        <f t="shared" si="60"/>
        <v>0</v>
      </c>
      <c r="V119" s="228">
        <f t="shared" si="60"/>
        <v>0</v>
      </c>
      <c r="W119" s="228">
        <f t="shared" ref="W119" si="61">W117+W118</f>
        <v>0</v>
      </c>
    </row>
    <row r="120" spans="2:23" s="9" customFormat="1">
      <c r="B120" s="66"/>
      <c r="E120" s="214">
        <v>43101</v>
      </c>
      <c r="F120" s="214" t="s">
        <v>185</v>
      </c>
      <c r="G120" s="215" t="s">
        <v>65</v>
      </c>
      <c r="H120" s="240">
        <f>$C$43/12</f>
        <v>1.25E-3</v>
      </c>
      <c r="I120" s="230">
        <f>(SUM('1.  LRAMVA Summary'!D$54:D$74)+SUM('1.  LRAMVA Summary'!D$75:D$76)*(MONTH($E120)-1)/12)*$H120</f>
        <v>0</v>
      </c>
      <c r="J120" s="230">
        <f>(SUM('1.  LRAMVA Summary'!E$54:E$74)+SUM('1.  LRAMVA Summary'!E$75:E$76)*(MONTH($E120)-1)/12)*$H120</f>
        <v>0</v>
      </c>
      <c r="K120" s="230">
        <f>(SUM('1.  LRAMVA Summary'!F$54:F$74)+SUM('1.  LRAMVA Summary'!F$75:F$76)*(MONTH($E120)-1)/12)*$H120</f>
        <v>0</v>
      </c>
      <c r="L120" s="230">
        <f>(SUM('1.  LRAMVA Summary'!G$54:G$74)+SUM('1.  LRAMVA Summary'!G$75:G$76)*(MONTH($E120)-1)/12)*$H120</f>
        <v>0</v>
      </c>
      <c r="M120" s="230">
        <f>(SUM('1.  LRAMVA Summary'!H$54:H$74)+SUM('1.  LRAMVA Summary'!H$75:H$76)*(MONTH($E120)-1)/12)*$H120</f>
        <v>0</v>
      </c>
      <c r="N120" s="230">
        <f>(SUM('1.  LRAMVA Summary'!I$54:I$74)+SUM('1.  LRAMVA Summary'!I$75:I$76)*(MONTH($E120)-1)/12)*$H120</f>
        <v>0</v>
      </c>
      <c r="O120" s="230">
        <f>(SUM('1.  LRAMVA Summary'!J$54:J$74)+SUM('1.  LRAMVA Summary'!J$75:J$76)*(MONTH($E120)-1)/12)*$H120</f>
        <v>0</v>
      </c>
      <c r="P120" s="230">
        <f>(SUM('1.  LRAMVA Summary'!K$54:K$74)+SUM('1.  LRAMVA Summary'!K$75:K$76)*(MONTH($E120)-1)/12)*$H120</f>
        <v>0</v>
      </c>
      <c r="Q120" s="230">
        <f>(SUM('1.  LRAMVA Summary'!L$54:L$74)+SUM('1.  LRAMVA Summary'!L$75:L$76)*(MONTH($E120)-1)/12)*$H120</f>
        <v>0</v>
      </c>
      <c r="R120" s="230">
        <f>(SUM('1.  LRAMVA Summary'!M$54:M$74)+SUM('1.  LRAMVA Summary'!M$75:M$76)*(MONTH($E120)-1)/12)*$H120</f>
        <v>0</v>
      </c>
      <c r="S120" s="230">
        <f>(SUM('1.  LRAMVA Summary'!N$54:N$74)+SUM('1.  LRAMVA Summary'!N$75:N$76)*(MONTH($E120)-1)/12)*$H120</f>
        <v>0</v>
      </c>
      <c r="T120" s="230">
        <f>(SUM('1.  LRAMVA Summary'!O$54:O$74)+SUM('1.  LRAMVA Summary'!O$75:O$76)*(MONTH($E120)-1)/12)*$H120</f>
        <v>0</v>
      </c>
      <c r="U120" s="230">
        <f>(SUM('1.  LRAMVA Summary'!P$54:P$74)+SUM('1.  LRAMVA Summary'!P$75:P$76)*(MONTH($E120)-1)/12)*$H120</f>
        <v>0</v>
      </c>
      <c r="V120" s="230">
        <f>(SUM('1.  LRAMVA Summary'!Q$54:Q$74)+SUM('1.  LRAMVA Summary'!Q$75:Q$76)*(MONTH($E120)-1)/12)*$H120</f>
        <v>0</v>
      </c>
      <c r="W120" s="231">
        <f>SUM(I120:V120)</f>
        <v>0</v>
      </c>
    </row>
    <row r="121" spans="2:23" s="9" customFormat="1">
      <c r="B121" s="66"/>
      <c r="E121" s="214">
        <v>43132</v>
      </c>
      <c r="F121" s="214" t="s">
        <v>185</v>
      </c>
      <c r="G121" s="215" t="s">
        <v>65</v>
      </c>
      <c r="H121" s="240">
        <f t="shared" ref="H121:H122" si="62">$C$43/12</f>
        <v>1.25E-3</v>
      </c>
      <c r="I121" s="230">
        <f>(SUM('1.  LRAMVA Summary'!D$54:D$74)+SUM('1.  LRAMVA Summary'!D$75:D$76)*(MONTH($E121)-1)/12)*$H121</f>
        <v>7.151207699764905</v>
      </c>
      <c r="J121" s="230">
        <f>(SUM('1.  LRAMVA Summary'!E$54:E$74)+SUM('1.  LRAMVA Summary'!E$75:E$76)*(MONTH($E121)-1)/12)*$H121</f>
        <v>14.832250910029769</v>
      </c>
      <c r="K121" s="230">
        <f>(SUM('1.  LRAMVA Summary'!F$54:F$74)+SUM('1.  LRAMVA Summary'!F$75:F$76)*(MONTH($E121)-1)/12)*$H121</f>
        <v>18.366625314511705</v>
      </c>
      <c r="L121" s="230">
        <f>(SUM('1.  LRAMVA Summary'!G$54:G$74)+SUM('1.  LRAMVA Summary'!G$75:G$76)*(MONTH($E121)-1)/12)*$H121</f>
        <v>0.77999232529740825</v>
      </c>
      <c r="M121" s="230">
        <f>(SUM('1.  LRAMVA Summary'!H$54:H$74)+SUM('1.  LRAMVA Summary'!H$75:H$76)*(MONTH($E121)-1)/12)*$H121</f>
        <v>4.1065866400000006</v>
      </c>
      <c r="N121" s="230">
        <f>(SUM('1.  LRAMVA Summary'!I$54:I$74)+SUM('1.  LRAMVA Summary'!I$75:I$76)*(MONTH($E121)-1)/12)*$H121</f>
        <v>0</v>
      </c>
      <c r="O121" s="230">
        <f>(SUM('1.  LRAMVA Summary'!J$54:J$74)+SUM('1.  LRAMVA Summary'!J$75:J$76)*(MONTH($E121)-1)/12)*$H121</f>
        <v>0</v>
      </c>
      <c r="P121" s="230">
        <f>(SUM('1.  LRAMVA Summary'!K$54:K$74)+SUM('1.  LRAMVA Summary'!K$75:K$76)*(MONTH($E121)-1)/12)*$H121</f>
        <v>0</v>
      </c>
      <c r="Q121" s="230">
        <f>(SUM('1.  LRAMVA Summary'!L$54:L$74)+SUM('1.  LRAMVA Summary'!L$75:L$76)*(MONTH($E121)-1)/12)*$H121</f>
        <v>0</v>
      </c>
      <c r="R121" s="230">
        <f>(SUM('1.  LRAMVA Summary'!M$54:M$74)+SUM('1.  LRAMVA Summary'!M$75:M$76)*(MONTH($E121)-1)/12)*$H121</f>
        <v>0</v>
      </c>
      <c r="S121" s="230">
        <f>(SUM('1.  LRAMVA Summary'!N$54:N$74)+SUM('1.  LRAMVA Summary'!N$75:N$76)*(MONTH($E121)-1)/12)*$H121</f>
        <v>0</v>
      </c>
      <c r="T121" s="230">
        <f>(SUM('1.  LRAMVA Summary'!O$54:O$74)+SUM('1.  LRAMVA Summary'!O$75:O$76)*(MONTH($E121)-1)/12)*$H121</f>
        <v>0</v>
      </c>
      <c r="U121" s="230">
        <f>(SUM('1.  LRAMVA Summary'!P$54:P$74)+SUM('1.  LRAMVA Summary'!P$75:P$76)*(MONTH($E121)-1)/12)*$H121</f>
        <v>0</v>
      </c>
      <c r="V121" s="230">
        <f>(SUM('1.  LRAMVA Summary'!Q$54:Q$74)+SUM('1.  LRAMVA Summary'!Q$75:Q$76)*(MONTH($E121)-1)/12)*$H121</f>
        <v>0</v>
      </c>
      <c r="W121" s="231">
        <f t="shared" ref="W121:W131" si="63">SUM(I121:V121)</f>
        <v>45.236662889603785</v>
      </c>
    </row>
    <row r="122" spans="2:23" s="9" customFormat="1">
      <c r="B122" s="66"/>
      <c r="E122" s="214">
        <v>43160</v>
      </c>
      <c r="F122" s="214" t="s">
        <v>185</v>
      </c>
      <c r="G122" s="215" t="s">
        <v>65</v>
      </c>
      <c r="H122" s="240">
        <f t="shared" si="62"/>
        <v>1.25E-3</v>
      </c>
      <c r="I122" s="230">
        <f>(SUM('1.  LRAMVA Summary'!D$54:D$74)+SUM('1.  LRAMVA Summary'!D$75:D$76)*(MONTH($E122)-1)/12)*$H122</f>
        <v>14.30241539952981</v>
      </c>
      <c r="J122" s="230">
        <f>(SUM('1.  LRAMVA Summary'!E$54:E$74)+SUM('1.  LRAMVA Summary'!E$75:E$76)*(MONTH($E122)-1)/12)*$H122</f>
        <v>29.664501820059538</v>
      </c>
      <c r="K122" s="230">
        <f>(SUM('1.  LRAMVA Summary'!F$54:F$74)+SUM('1.  LRAMVA Summary'!F$75:F$76)*(MONTH($E122)-1)/12)*$H122</f>
        <v>36.733250629023409</v>
      </c>
      <c r="L122" s="230">
        <f>(SUM('1.  LRAMVA Summary'!G$54:G$74)+SUM('1.  LRAMVA Summary'!G$75:G$76)*(MONTH($E122)-1)/12)*$H122</f>
        <v>1.5599846505948165</v>
      </c>
      <c r="M122" s="230">
        <f>(SUM('1.  LRAMVA Summary'!H$54:H$74)+SUM('1.  LRAMVA Summary'!H$75:H$76)*(MONTH($E122)-1)/12)*$H122</f>
        <v>8.2131732800000012</v>
      </c>
      <c r="N122" s="230">
        <f>(SUM('1.  LRAMVA Summary'!I$54:I$74)+SUM('1.  LRAMVA Summary'!I$75:I$76)*(MONTH($E122)-1)/12)*$H122</f>
        <v>0</v>
      </c>
      <c r="O122" s="230">
        <f>(SUM('1.  LRAMVA Summary'!J$54:J$74)+SUM('1.  LRAMVA Summary'!J$75:J$76)*(MONTH($E122)-1)/12)*$H122</f>
        <v>0</v>
      </c>
      <c r="P122" s="230">
        <f>(SUM('1.  LRAMVA Summary'!K$54:K$74)+SUM('1.  LRAMVA Summary'!K$75:K$76)*(MONTH($E122)-1)/12)*$H122</f>
        <v>0</v>
      </c>
      <c r="Q122" s="230">
        <f>(SUM('1.  LRAMVA Summary'!L$54:L$74)+SUM('1.  LRAMVA Summary'!L$75:L$76)*(MONTH($E122)-1)/12)*$H122</f>
        <v>0</v>
      </c>
      <c r="R122" s="230">
        <f>(SUM('1.  LRAMVA Summary'!M$54:M$74)+SUM('1.  LRAMVA Summary'!M$75:M$76)*(MONTH($E122)-1)/12)*$H122</f>
        <v>0</v>
      </c>
      <c r="S122" s="230">
        <f>(SUM('1.  LRAMVA Summary'!N$54:N$74)+SUM('1.  LRAMVA Summary'!N$75:N$76)*(MONTH($E122)-1)/12)*$H122</f>
        <v>0</v>
      </c>
      <c r="T122" s="230">
        <f>(SUM('1.  LRAMVA Summary'!O$54:O$74)+SUM('1.  LRAMVA Summary'!O$75:O$76)*(MONTH($E122)-1)/12)*$H122</f>
        <v>0</v>
      </c>
      <c r="U122" s="230">
        <f>(SUM('1.  LRAMVA Summary'!P$54:P$74)+SUM('1.  LRAMVA Summary'!P$75:P$76)*(MONTH($E122)-1)/12)*$H122</f>
        <v>0</v>
      </c>
      <c r="V122" s="230">
        <f>(SUM('1.  LRAMVA Summary'!Q$54:Q$74)+SUM('1.  LRAMVA Summary'!Q$75:Q$76)*(MONTH($E122)-1)/12)*$H122</f>
        <v>0</v>
      </c>
      <c r="W122" s="231">
        <f t="shared" si="63"/>
        <v>90.47332577920757</v>
      </c>
    </row>
    <row r="123" spans="2:23" s="8" customFormat="1">
      <c r="B123" s="239"/>
      <c r="E123" s="214">
        <v>43191</v>
      </c>
      <c r="F123" s="214" t="s">
        <v>185</v>
      </c>
      <c r="G123" s="215" t="s">
        <v>66</v>
      </c>
      <c r="H123" s="240">
        <f>$C$44/12</f>
        <v>1.575E-3</v>
      </c>
      <c r="I123" s="230">
        <f>(SUM('1.  LRAMVA Summary'!D$54:D$74)+SUM('1.  LRAMVA Summary'!D$75:D$76)*(MONTH($E123)-1)/12)*$H123</f>
        <v>27.031565105111341</v>
      </c>
      <c r="J123" s="230">
        <f>(SUM('1.  LRAMVA Summary'!E$54:E$74)+SUM('1.  LRAMVA Summary'!E$75:E$76)*(MONTH($E123)-1)/12)*$H123</f>
        <v>56.065908439912519</v>
      </c>
      <c r="K123" s="230">
        <f>(SUM('1.  LRAMVA Summary'!F$54:F$74)+SUM('1.  LRAMVA Summary'!F$75:F$76)*(MONTH($E123)-1)/12)*$H123</f>
        <v>69.425843688854229</v>
      </c>
      <c r="L123" s="230">
        <f>(SUM('1.  LRAMVA Summary'!G$54:G$74)+SUM('1.  LRAMVA Summary'!G$75:G$76)*(MONTH($E123)-1)/12)*$H123</f>
        <v>2.9483709896242027</v>
      </c>
      <c r="M123" s="230">
        <f>(SUM('1.  LRAMVA Summary'!H$54:H$74)+SUM('1.  LRAMVA Summary'!H$75:H$76)*(MONTH($E123)-1)/12)*$H123</f>
        <v>15.522897499200003</v>
      </c>
      <c r="N123" s="230">
        <f>(SUM('1.  LRAMVA Summary'!I$54:I$74)+SUM('1.  LRAMVA Summary'!I$75:I$76)*(MONTH($E123)-1)/12)*$H123</f>
        <v>0</v>
      </c>
      <c r="O123" s="230">
        <f>(SUM('1.  LRAMVA Summary'!J$54:J$74)+SUM('1.  LRAMVA Summary'!J$75:J$76)*(MONTH($E123)-1)/12)*$H123</f>
        <v>0</v>
      </c>
      <c r="P123" s="230">
        <f>(SUM('1.  LRAMVA Summary'!K$54:K$74)+SUM('1.  LRAMVA Summary'!K$75:K$76)*(MONTH($E123)-1)/12)*$H123</f>
        <v>0</v>
      </c>
      <c r="Q123" s="230">
        <f>(SUM('1.  LRAMVA Summary'!L$54:L$74)+SUM('1.  LRAMVA Summary'!L$75:L$76)*(MONTH($E123)-1)/12)*$H123</f>
        <v>0</v>
      </c>
      <c r="R123" s="230">
        <f>(SUM('1.  LRAMVA Summary'!M$54:M$74)+SUM('1.  LRAMVA Summary'!M$75:M$76)*(MONTH($E123)-1)/12)*$H123</f>
        <v>0</v>
      </c>
      <c r="S123" s="230">
        <f>(SUM('1.  LRAMVA Summary'!N$54:N$74)+SUM('1.  LRAMVA Summary'!N$75:N$76)*(MONTH($E123)-1)/12)*$H123</f>
        <v>0</v>
      </c>
      <c r="T123" s="230">
        <f>(SUM('1.  LRAMVA Summary'!O$54:O$74)+SUM('1.  LRAMVA Summary'!O$75:O$76)*(MONTH($E123)-1)/12)*$H123</f>
        <v>0</v>
      </c>
      <c r="U123" s="230">
        <f>(SUM('1.  LRAMVA Summary'!P$54:P$74)+SUM('1.  LRAMVA Summary'!P$75:P$76)*(MONTH($E123)-1)/12)*$H123</f>
        <v>0</v>
      </c>
      <c r="V123" s="230">
        <f>(SUM('1.  LRAMVA Summary'!Q$54:Q$74)+SUM('1.  LRAMVA Summary'!Q$75:Q$76)*(MONTH($E123)-1)/12)*$H123</f>
        <v>0</v>
      </c>
      <c r="W123" s="231">
        <f t="shared" si="63"/>
        <v>170.99458572270231</v>
      </c>
    </row>
    <row r="124" spans="2:23" s="9" customFormat="1">
      <c r="B124" s="66"/>
      <c r="E124" s="214">
        <v>43221</v>
      </c>
      <c r="F124" s="214" t="s">
        <v>185</v>
      </c>
      <c r="G124" s="215" t="s">
        <v>66</v>
      </c>
      <c r="H124" s="240">
        <f t="shared" ref="H124:H125" si="64">$C$44/12</f>
        <v>1.575E-3</v>
      </c>
      <c r="I124" s="230">
        <f>(SUM('1.  LRAMVA Summary'!D$54:D$74)+SUM('1.  LRAMVA Summary'!D$75:D$76)*(MONTH($E124)-1)/12)*$H124</f>
        <v>36.042086806815121</v>
      </c>
      <c r="J124" s="230">
        <f>(SUM('1.  LRAMVA Summary'!E$54:E$74)+SUM('1.  LRAMVA Summary'!E$75:E$76)*(MONTH($E124)-1)/12)*$H124</f>
        <v>74.754544586550026</v>
      </c>
      <c r="K124" s="230">
        <f>(SUM('1.  LRAMVA Summary'!F$54:F$74)+SUM('1.  LRAMVA Summary'!F$75:F$76)*(MONTH($E124)-1)/12)*$H124</f>
        <v>92.567791585138977</v>
      </c>
      <c r="L124" s="230">
        <f>(SUM('1.  LRAMVA Summary'!G$54:G$74)+SUM('1.  LRAMVA Summary'!G$75:G$76)*(MONTH($E124)-1)/12)*$H124</f>
        <v>3.9311613194989374</v>
      </c>
      <c r="M124" s="230">
        <f>(SUM('1.  LRAMVA Summary'!H$54:H$74)+SUM('1.  LRAMVA Summary'!H$75:H$76)*(MONTH($E124)-1)/12)*$H124</f>
        <v>20.697196665600003</v>
      </c>
      <c r="N124" s="230">
        <f>(SUM('1.  LRAMVA Summary'!I$54:I$74)+SUM('1.  LRAMVA Summary'!I$75:I$76)*(MONTH($E124)-1)/12)*$H124</f>
        <v>0</v>
      </c>
      <c r="O124" s="230">
        <f>(SUM('1.  LRAMVA Summary'!J$54:J$74)+SUM('1.  LRAMVA Summary'!J$75:J$76)*(MONTH($E124)-1)/12)*$H124</f>
        <v>0</v>
      </c>
      <c r="P124" s="230">
        <f>(SUM('1.  LRAMVA Summary'!K$54:K$74)+SUM('1.  LRAMVA Summary'!K$75:K$76)*(MONTH($E124)-1)/12)*$H124</f>
        <v>0</v>
      </c>
      <c r="Q124" s="230">
        <f>(SUM('1.  LRAMVA Summary'!L$54:L$74)+SUM('1.  LRAMVA Summary'!L$75:L$76)*(MONTH($E124)-1)/12)*$H124</f>
        <v>0</v>
      </c>
      <c r="R124" s="230">
        <f>(SUM('1.  LRAMVA Summary'!M$54:M$74)+SUM('1.  LRAMVA Summary'!M$75:M$76)*(MONTH($E124)-1)/12)*$H124</f>
        <v>0</v>
      </c>
      <c r="S124" s="230">
        <f>(SUM('1.  LRAMVA Summary'!N$54:N$74)+SUM('1.  LRAMVA Summary'!N$75:N$76)*(MONTH($E124)-1)/12)*$H124</f>
        <v>0</v>
      </c>
      <c r="T124" s="230">
        <f>(SUM('1.  LRAMVA Summary'!O$54:O$74)+SUM('1.  LRAMVA Summary'!O$75:O$76)*(MONTH($E124)-1)/12)*$H124</f>
        <v>0</v>
      </c>
      <c r="U124" s="230">
        <f>(SUM('1.  LRAMVA Summary'!P$54:P$74)+SUM('1.  LRAMVA Summary'!P$75:P$76)*(MONTH($E124)-1)/12)*$H124</f>
        <v>0</v>
      </c>
      <c r="V124" s="230">
        <f>(SUM('1.  LRAMVA Summary'!Q$54:Q$74)+SUM('1.  LRAMVA Summary'!Q$75:Q$76)*(MONTH($E124)-1)/12)*$H124</f>
        <v>0</v>
      </c>
      <c r="W124" s="231">
        <f t="shared" si="63"/>
        <v>227.99278096360308</v>
      </c>
    </row>
    <row r="125" spans="2:23" s="238" customFormat="1">
      <c r="B125" s="237"/>
      <c r="E125" s="214">
        <v>43252</v>
      </c>
      <c r="F125" s="214" t="s">
        <v>185</v>
      </c>
      <c r="G125" s="215" t="s">
        <v>66</v>
      </c>
      <c r="H125" s="240">
        <f t="shared" si="64"/>
        <v>1.575E-3</v>
      </c>
      <c r="I125" s="230">
        <f>(SUM('1.  LRAMVA Summary'!D$54:D$74)+SUM('1.  LRAMVA Summary'!D$75:D$76)*(MONTH($E125)-1)/12)*$H125</f>
        <v>45.052608508518901</v>
      </c>
      <c r="J125" s="230">
        <f>(SUM('1.  LRAMVA Summary'!E$54:E$74)+SUM('1.  LRAMVA Summary'!E$75:E$76)*(MONTH($E125)-1)/12)*$H125</f>
        <v>93.443180733187532</v>
      </c>
      <c r="K125" s="230">
        <f>(SUM('1.  LRAMVA Summary'!F$54:F$74)+SUM('1.  LRAMVA Summary'!F$75:F$76)*(MONTH($E125)-1)/12)*$H125</f>
        <v>115.70973948142374</v>
      </c>
      <c r="L125" s="230">
        <f>(SUM('1.  LRAMVA Summary'!G$54:G$74)+SUM('1.  LRAMVA Summary'!G$75:G$76)*(MONTH($E125)-1)/12)*$H125</f>
        <v>4.9139516493736721</v>
      </c>
      <c r="M125" s="230">
        <f>(SUM('1.  LRAMVA Summary'!H$54:H$74)+SUM('1.  LRAMVA Summary'!H$75:H$76)*(MONTH($E125)-1)/12)*$H125</f>
        <v>25.871495832000004</v>
      </c>
      <c r="N125" s="230">
        <f>(SUM('1.  LRAMVA Summary'!I$54:I$74)+SUM('1.  LRAMVA Summary'!I$75:I$76)*(MONTH($E125)-1)/12)*$H125</f>
        <v>0</v>
      </c>
      <c r="O125" s="230">
        <f>(SUM('1.  LRAMVA Summary'!J$54:J$74)+SUM('1.  LRAMVA Summary'!J$75:J$76)*(MONTH($E125)-1)/12)*$H125</f>
        <v>0</v>
      </c>
      <c r="P125" s="230">
        <f>(SUM('1.  LRAMVA Summary'!K$54:K$74)+SUM('1.  LRAMVA Summary'!K$75:K$76)*(MONTH($E125)-1)/12)*$H125</f>
        <v>0</v>
      </c>
      <c r="Q125" s="230">
        <f>(SUM('1.  LRAMVA Summary'!L$54:L$74)+SUM('1.  LRAMVA Summary'!L$75:L$76)*(MONTH($E125)-1)/12)*$H125</f>
        <v>0</v>
      </c>
      <c r="R125" s="230">
        <f>(SUM('1.  LRAMVA Summary'!M$54:M$74)+SUM('1.  LRAMVA Summary'!M$75:M$76)*(MONTH($E125)-1)/12)*$H125</f>
        <v>0</v>
      </c>
      <c r="S125" s="230">
        <f>(SUM('1.  LRAMVA Summary'!N$54:N$74)+SUM('1.  LRAMVA Summary'!N$75:N$76)*(MONTH($E125)-1)/12)*$H125</f>
        <v>0</v>
      </c>
      <c r="T125" s="230">
        <f>(SUM('1.  LRAMVA Summary'!O$54:O$74)+SUM('1.  LRAMVA Summary'!O$75:O$76)*(MONTH($E125)-1)/12)*$H125</f>
        <v>0</v>
      </c>
      <c r="U125" s="230">
        <f>(SUM('1.  LRAMVA Summary'!P$54:P$74)+SUM('1.  LRAMVA Summary'!P$75:P$76)*(MONTH($E125)-1)/12)*$H125</f>
        <v>0</v>
      </c>
      <c r="V125" s="230">
        <f>(SUM('1.  LRAMVA Summary'!Q$54:Q$74)+SUM('1.  LRAMVA Summary'!Q$75:Q$76)*(MONTH($E125)-1)/12)*$H125</f>
        <v>0</v>
      </c>
      <c r="W125" s="231">
        <f t="shared" si="63"/>
        <v>284.99097620450385</v>
      </c>
    </row>
    <row r="126" spans="2:23" s="9" customFormat="1">
      <c r="B126" s="66"/>
      <c r="E126" s="214">
        <v>43282</v>
      </c>
      <c r="F126" s="214" t="s">
        <v>185</v>
      </c>
      <c r="G126" s="215" t="s">
        <v>68</v>
      </c>
      <c r="H126" s="240">
        <f>$C$45/12</f>
        <v>1.575E-3</v>
      </c>
      <c r="I126" s="230">
        <f>(SUM('1.  LRAMVA Summary'!D$54:D$74)+SUM('1.  LRAMVA Summary'!D$75:D$76)*(MONTH($E126)-1)/12)*$H126</f>
        <v>54.063130210222681</v>
      </c>
      <c r="J126" s="230">
        <f>(SUM('1.  LRAMVA Summary'!E$54:E$74)+SUM('1.  LRAMVA Summary'!E$75:E$76)*(MONTH($E126)-1)/12)*$H126</f>
        <v>112.13181687982504</v>
      </c>
      <c r="K126" s="230">
        <f>(SUM('1.  LRAMVA Summary'!F$54:F$74)+SUM('1.  LRAMVA Summary'!F$75:F$76)*(MONTH($E126)-1)/12)*$H126</f>
        <v>138.85168737770846</v>
      </c>
      <c r="L126" s="230">
        <f>(SUM('1.  LRAMVA Summary'!G$54:G$74)+SUM('1.  LRAMVA Summary'!G$75:G$76)*(MONTH($E126)-1)/12)*$H126</f>
        <v>5.8967419792484055</v>
      </c>
      <c r="M126" s="230">
        <f>(SUM('1.  LRAMVA Summary'!H$54:H$74)+SUM('1.  LRAMVA Summary'!H$75:H$76)*(MONTH($E126)-1)/12)*$H126</f>
        <v>31.045794998400005</v>
      </c>
      <c r="N126" s="230">
        <f>(SUM('1.  LRAMVA Summary'!I$54:I$74)+SUM('1.  LRAMVA Summary'!I$75:I$76)*(MONTH($E126)-1)/12)*$H126</f>
        <v>0</v>
      </c>
      <c r="O126" s="230">
        <f>(SUM('1.  LRAMVA Summary'!J$54:J$74)+SUM('1.  LRAMVA Summary'!J$75:J$76)*(MONTH($E126)-1)/12)*$H126</f>
        <v>0</v>
      </c>
      <c r="P126" s="230">
        <f>(SUM('1.  LRAMVA Summary'!K$54:K$74)+SUM('1.  LRAMVA Summary'!K$75:K$76)*(MONTH($E126)-1)/12)*$H126</f>
        <v>0</v>
      </c>
      <c r="Q126" s="230">
        <f>(SUM('1.  LRAMVA Summary'!L$54:L$74)+SUM('1.  LRAMVA Summary'!L$75:L$76)*(MONTH($E126)-1)/12)*$H126</f>
        <v>0</v>
      </c>
      <c r="R126" s="230">
        <f>(SUM('1.  LRAMVA Summary'!M$54:M$74)+SUM('1.  LRAMVA Summary'!M$75:M$76)*(MONTH($E126)-1)/12)*$H126</f>
        <v>0</v>
      </c>
      <c r="S126" s="230">
        <f>(SUM('1.  LRAMVA Summary'!N$54:N$74)+SUM('1.  LRAMVA Summary'!N$75:N$76)*(MONTH($E126)-1)/12)*$H126</f>
        <v>0</v>
      </c>
      <c r="T126" s="230">
        <f>(SUM('1.  LRAMVA Summary'!O$54:O$74)+SUM('1.  LRAMVA Summary'!O$75:O$76)*(MONTH($E126)-1)/12)*$H126</f>
        <v>0</v>
      </c>
      <c r="U126" s="230">
        <f>(SUM('1.  LRAMVA Summary'!P$54:P$74)+SUM('1.  LRAMVA Summary'!P$75:P$76)*(MONTH($E126)-1)/12)*$H126</f>
        <v>0</v>
      </c>
      <c r="V126" s="230">
        <f>(SUM('1.  LRAMVA Summary'!Q$54:Q$74)+SUM('1.  LRAMVA Summary'!Q$75:Q$76)*(MONTH($E126)-1)/12)*$H126</f>
        <v>0</v>
      </c>
      <c r="W126" s="231">
        <f t="shared" si="63"/>
        <v>341.98917144540462</v>
      </c>
    </row>
    <row r="127" spans="2:23" s="9" customFormat="1">
      <c r="B127" s="66"/>
      <c r="E127" s="214">
        <v>43313</v>
      </c>
      <c r="F127" s="214" t="s">
        <v>185</v>
      </c>
      <c r="G127" s="215" t="s">
        <v>68</v>
      </c>
      <c r="H127" s="240">
        <f t="shared" ref="H127:H128" si="65">$C$45/12</f>
        <v>1.575E-3</v>
      </c>
      <c r="I127" s="230">
        <f>(SUM('1.  LRAMVA Summary'!D$54:D$74)+SUM('1.  LRAMVA Summary'!D$75:D$76)*(MONTH($E127)-1)/12)*$H127</f>
        <v>63.073651911926468</v>
      </c>
      <c r="J127" s="230">
        <f>(SUM('1.  LRAMVA Summary'!E$54:E$74)+SUM('1.  LRAMVA Summary'!E$75:E$76)*(MONTH($E127)-1)/12)*$H127</f>
        <v>130.82045302646256</v>
      </c>
      <c r="K127" s="230">
        <f>(SUM('1.  LRAMVA Summary'!F$54:F$74)+SUM('1.  LRAMVA Summary'!F$75:F$76)*(MONTH($E127)-1)/12)*$H127</f>
        <v>161.99363527399322</v>
      </c>
      <c r="L127" s="230">
        <f>(SUM('1.  LRAMVA Summary'!G$54:G$74)+SUM('1.  LRAMVA Summary'!G$75:G$76)*(MONTH($E127)-1)/12)*$H127</f>
        <v>6.8795323091231397</v>
      </c>
      <c r="M127" s="230">
        <f>(SUM('1.  LRAMVA Summary'!H$54:H$74)+SUM('1.  LRAMVA Summary'!H$75:H$76)*(MONTH($E127)-1)/12)*$H127</f>
        <v>36.220094164800003</v>
      </c>
      <c r="N127" s="230">
        <f>(SUM('1.  LRAMVA Summary'!I$54:I$74)+SUM('1.  LRAMVA Summary'!I$75:I$76)*(MONTH($E127)-1)/12)*$H127</f>
        <v>0</v>
      </c>
      <c r="O127" s="230">
        <f>(SUM('1.  LRAMVA Summary'!J$54:J$74)+SUM('1.  LRAMVA Summary'!J$75:J$76)*(MONTH($E127)-1)/12)*$H127</f>
        <v>0</v>
      </c>
      <c r="P127" s="230">
        <f>(SUM('1.  LRAMVA Summary'!K$54:K$74)+SUM('1.  LRAMVA Summary'!K$75:K$76)*(MONTH($E127)-1)/12)*$H127</f>
        <v>0</v>
      </c>
      <c r="Q127" s="230">
        <f>(SUM('1.  LRAMVA Summary'!L$54:L$74)+SUM('1.  LRAMVA Summary'!L$75:L$76)*(MONTH($E127)-1)/12)*$H127</f>
        <v>0</v>
      </c>
      <c r="R127" s="230">
        <f>(SUM('1.  LRAMVA Summary'!M$54:M$74)+SUM('1.  LRAMVA Summary'!M$75:M$76)*(MONTH($E127)-1)/12)*$H127</f>
        <v>0</v>
      </c>
      <c r="S127" s="230">
        <f>(SUM('1.  LRAMVA Summary'!N$54:N$74)+SUM('1.  LRAMVA Summary'!N$75:N$76)*(MONTH($E127)-1)/12)*$H127</f>
        <v>0</v>
      </c>
      <c r="T127" s="230">
        <f>(SUM('1.  LRAMVA Summary'!O$54:O$74)+SUM('1.  LRAMVA Summary'!O$75:O$76)*(MONTH($E127)-1)/12)*$H127</f>
        <v>0</v>
      </c>
      <c r="U127" s="230">
        <f>(SUM('1.  LRAMVA Summary'!P$54:P$74)+SUM('1.  LRAMVA Summary'!P$75:P$76)*(MONTH($E127)-1)/12)*$H127</f>
        <v>0</v>
      </c>
      <c r="V127" s="230">
        <f>(SUM('1.  LRAMVA Summary'!Q$54:Q$74)+SUM('1.  LRAMVA Summary'!Q$75:Q$76)*(MONTH($E127)-1)/12)*$H127</f>
        <v>0</v>
      </c>
      <c r="W127" s="231">
        <f t="shared" si="63"/>
        <v>398.98736668630539</v>
      </c>
    </row>
    <row r="128" spans="2:23" s="9" customFormat="1">
      <c r="B128" s="66"/>
      <c r="E128" s="214">
        <v>43344</v>
      </c>
      <c r="F128" s="214" t="s">
        <v>185</v>
      </c>
      <c r="G128" s="215" t="s">
        <v>68</v>
      </c>
      <c r="H128" s="240">
        <f t="shared" si="65"/>
        <v>1.575E-3</v>
      </c>
      <c r="I128" s="230">
        <f>(SUM('1.  LRAMVA Summary'!D$54:D$74)+SUM('1.  LRAMVA Summary'!D$75:D$76)*(MONTH($E128)-1)/12)*$H128</f>
        <v>72.084173613630242</v>
      </c>
      <c r="J128" s="230">
        <f>(SUM('1.  LRAMVA Summary'!E$54:E$74)+SUM('1.  LRAMVA Summary'!E$75:E$76)*(MONTH($E128)-1)/12)*$H128</f>
        <v>149.50908917310005</v>
      </c>
      <c r="K128" s="230">
        <f>(SUM('1.  LRAMVA Summary'!F$54:F$74)+SUM('1.  LRAMVA Summary'!F$75:F$76)*(MONTH($E128)-1)/12)*$H128</f>
        <v>185.13558317027795</v>
      </c>
      <c r="L128" s="230">
        <f>(SUM('1.  LRAMVA Summary'!G$54:G$74)+SUM('1.  LRAMVA Summary'!G$75:G$76)*(MONTH($E128)-1)/12)*$H128</f>
        <v>7.8623226389978749</v>
      </c>
      <c r="M128" s="230">
        <f>(SUM('1.  LRAMVA Summary'!H$54:H$74)+SUM('1.  LRAMVA Summary'!H$75:H$76)*(MONTH($E128)-1)/12)*$H128</f>
        <v>41.394393331200007</v>
      </c>
      <c r="N128" s="230">
        <f>(SUM('1.  LRAMVA Summary'!I$54:I$74)+SUM('1.  LRAMVA Summary'!I$75:I$76)*(MONTH($E128)-1)/12)*$H128</f>
        <v>0</v>
      </c>
      <c r="O128" s="230">
        <f>(SUM('1.  LRAMVA Summary'!J$54:J$74)+SUM('1.  LRAMVA Summary'!J$75:J$76)*(MONTH($E128)-1)/12)*$H128</f>
        <v>0</v>
      </c>
      <c r="P128" s="230">
        <f>(SUM('1.  LRAMVA Summary'!K$54:K$74)+SUM('1.  LRAMVA Summary'!K$75:K$76)*(MONTH($E128)-1)/12)*$H128</f>
        <v>0</v>
      </c>
      <c r="Q128" s="230">
        <f>(SUM('1.  LRAMVA Summary'!L$54:L$74)+SUM('1.  LRAMVA Summary'!L$75:L$76)*(MONTH($E128)-1)/12)*$H128</f>
        <v>0</v>
      </c>
      <c r="R128" s="230">
        <f>(SUM('1.  LRAMVA Summary'!M$54:M$74)+SUM('1.  LRAMVA Summary'!M$75:M$76)*(MONTH($E128)-1)/12)*$H128</f>
        <v>0</v>
      </c>
      <c r="S128" s="230">
        <f>(SUM('1.  LRAMVA Summary'!N$54:N$74)+SUM('1.  LRAMVA Summary'!N$75:N$76)*(MONTH($E128)-1)/12)*$H128</f>
        <v>0</v>
      </c>
      <c r="T128" s="230">
        <f>(SUM('1.  LRAMVA Summary'!O$54:O$74)+SUM('1.  LRAMVA Summary'!O$75:O$76)*(MONTH($E128)-1)/12)*$H128</f>
        <v>0</v>
      </c>
      <c r="U128" s="230">
        <f>(SUM('1.  LRAMVA Summary'!P$54:P$74)+SUM('1.  LRAMVA Summary'!P$75:P$76)*(MONTH($E128)-1)/12)*$H128</f>
        <v>0</v>
      </c>
      <c r="V128" s="230">
        <f>(SUM('1.  LRAMVA Summary'!Q$54:Q$74)+SUM('1.  LRAMVA Summary'!Q$75:Q$76)*(MONTH($E128)-1)/12)*$H128</f>
        <v>0</v>
      </c>
      <c r="W128" s="231">
        <f t="shared" si="63"/>
        <v>455.98556192720616</v>
      </c>
    </row>
    <row r="129" spans="2:23" s="9" customFormat="1">
      <c r="B129" s="66"/>
      <c r="E129" s="214">
        <v>43374</v>
      </c>
      <c r="F129" s="214" t="s">
        <v>185</v>
      </c>
      <c r="G129" s="215" t="s">
        <v>69</v>
      </c>
      <c r="H129" s="240">
        <f>$C$46/12</f>
        <v>1.8083333333333335E-3</v>
      </c>
      <c r="I129" s="230">
        <f>(SUM('1.  LRAMVA Summary'!D$54:D$74)+SUM('1.  LRAMVA Summary'!D$75:D$76)*(MONTH($E129)-1)/12)*$H129</f>
        <v>93.108724250939062</v>
      </c>
      <c r="J129" s="230">
        <f>(SUM('1.  LRAMVA Summary'!E$54:E$74)+SUM('1.  LRAMVA Summary'!E$75:E$76)*(MONTH($E129)-1)/12)*$H129</f>
        <v>193.11590684858757</v>
      </c>
      <c r="K129" s="230">
        <f>(SUM('1.  LRAMVA Summary'!F$54:F$74)+SUM('1.  LRAMVA Summary'!F$75:F$76)*(MONTH($E129)-1)/12)*$H129</f>
        <v>239.13346159494236</v>
      </c>
      <c r="L129" s="230">
        <f>(SUM('1.  LRAMVA Summary'!G$54:G$74)+SUM('1.  LRAMVA Summary'!G$75:G$76)*(MONTH($E129)-1)/12)*$H129</f>
        <v>10.155500075372254</v>
      </c>
      <c r="M129" s="230">
        <f>(SUM('1.  LRAMVA Summary'!H$54:H$74)+SUM('1.  LRAMVA Summary'!H$75:H$76)*(MONTH($E129)-1)/12)*$H129</f>
        <v>53.467758052800008</v>
      </c>
      <c r="N129" s="230">
        <f>(SUM('1.  LRAMVA Summary'!I$54:I$74)+SUM('1.  LRAMVA Summary'!I$75:I$76)*(MONTH($E129)-1)/12)*$H129</f>
        <v>0</v>
      </c>
      <c r="O129" s="230">
        <f>(SUM('1.  LRAMVA Summary'!J$54:J$74)+SUM('1.  LRAMVA Summary'!J$75:J$76)*(MONTH($E129)-1)/12)*$H129</f>
        <v>0</v>
      </c>
      <c r="P129" s="230">
        <f>(SUM('1.  LRAMVA Summary'!K$54:K$74)+SUM('1.  LRAMVA Summary'!K$75:K$76)*(MONTH($E129)-1)/12)*$H129</f>
        <v>0</v>
      </c>
      <c r="Q129" s="230">
        <f>(SUM('1.  LRAMVA Summary'!L$54:L$74)+SUM('1.  LRAMVA Summary'!L$75:L$76)*(MONTH($E129)-1)/12)*$H129</f>
        <v>0</v>
      </c>
      <c r="R129" s="230">
        <f>(SUM('1.  LRAMVA Summary'!M$54:M$74)+SUM('1.  LRAMVA Summary'!M$75:M$76)*(MONTH($E129)-1)/12)*$H129</f>
        <v>0</v>
      </c>
      <c r="S129" s="230">
        <f>(SUM('1.  LRAMVA Summary'!N$54:N$74)+SUM('1.  LRAMVA Summary'!N$75:N$76)*(MONTH($E129)-1)/12)*$H129</f>
        <v>0</v>
      </c>
      <c r="T129" s="230">
        <f>(SUM('1.  LRAMVA Summary'!O$54:O$74)+SUM('1.  LRAMVA Summary'!O$75:O$76)*(MONTH($E129)-1)/12)*$H129</f>
        <v>0</v>
      </c>
      <c r="U129" s="230">
        <f>(SUM('1.  LRAMVA Summary'!P$54:P$74)+SUM('1.  LRAMVA Summary'!P$75:P$76)*(MONTH($E129)-1)/12)*$H129</f>
        <v>0</v>
      </c>
      <c r="V129" s="230">
        <f>(SUM('1.  LRAMVA Summary'!Q$54:Q$74)+SUM('1.  LRAMVA Summary'!Q$75:Q$76)*(MONTH($E129)-1)/12)*$H129</f>
        <v>0</v>
      </c>
      <c r="W129" s="231">
        <f t="shared" si="63"/>
        <v>588.98135082264128</v>
      </c>
    </row>
    <row r="130" spans="2:23" s="9" customFormat="1">
      <c r="B130" s="66"/>
      <c r="E130" s="214">
        <v>43405</v>
      </c>
      <c r="F130" s="214" t="s">
        <v>185</v>
      </c>
      <c r="G130" s="215" t="s">
        <v>69</v>
      </c>
      <c r="H130" s="240">
        <f t="shared" ref="H130:H131" si="66">$C$46/12</f>
        <v>1.8083333333333335E-3</v>
      </c>
      <c r="I130" s="230">
        <f>(SUM('1.  LRAMVA Summary'!D$54:D$74)+SUM('1.  LRAMVA Summary'!D$75:D$76)*(MONTH($E130)-1)/12)*$H130</f>
        <v>103.45413805659896</v>
      </c>
      <c r="J130" s="230">
        <f>(SUM('1.  LRAMVA Summary'!E$54:E$74)+SUM('1.  LRAMVA Summary'!E$75:E$76)*(MONTH($E130)-1)/12)*$H130</f>
        <v>214.57322983176397</v>
      </c>
      <c r="K130" s="230">
        <f>(SUM('1.  LRAMVA Summary'!F$54:F$74)+SUM('1.  LRAMVA Summary'!F$75:F$76)*(MONTH($E130)-1)/12)*$H130</f>
        <v>265.7038462166027</v>
      </c>
      <c r="L130" s="230">
        <f>(SUM('1.  LRAMVA Summary'!G$54:G$74)+SUM('1.  LRAMVA Summary'!G$75:G$76)*(MONTH($E130)-1)/12)*$H130</f>
        <v>11.28388897263584</v>
      </c>
      <c r="M130" s="230">
        <f>(SUM('1.  LRAMVA Summary'!H$54:H$74)+SUM('1.  LRAMVA Summary'!H$75:H$76)*(MONTH($E130)-1)/12)*$H130</f>
        <v>59.408620058666678</v>
      </c>
      <c r="N130" s="230">
        <f>(SUM('1.  LRAMVA Summary'!I$54:I$74)+SUM('1.  LRAMVA Summary'!I$75:I$76)*(MONTH($E130)-1)/12)*$H130</f>
        <v>0</v>
      </c>
      <c r="O130" s="230">
        <f>(SUM('1.  LRAMVA Summary'!J$54:J$74)+SUM('1.  LRAMVA Summary'!J$75:J$76)*(MONTH($E130)-1)/12)*$H130</f>
        <v>0</v>
      </c>
      <c r="P130" s="230">
        <f>(SUM('1.  LRAMVA Summary'!K$54:K$74)+SUM('1.  LRAMVA Summary'!K$75:K$76)*(MONTH($E130)-1)/12)*$H130</f>
        <v>0</v>
      </c>
      <c r="Q130" s="230">
        <f>(SUM('1.  LRAMVA Summary'!L$54:L$74)+SUM('1.  LRAMVA Summary'!L$75:L$76)*(MONTH($E130)-1)/12)*$H130</f>
        <v>0</v>
      </c>
      <c r="R130" s="230">
        <f>(SUM('1.  LRAMVA Summary'!M$54:M$74)+SUM('1.  LRAMVA Summary'!M$75:M$76)*(MONTH($E130)-1)/12)*$H130</f>
        <v>0</v>
      </c>
      <c r="S130" s="230">
        <f>(SUM('1.  LRAMVA Summary'!N$54:N$74)+SUM('1.  LRAMVA Summary'!N$75:N$76)*(MONTH($E130)-1)/12)*$H130</f>
        <v>0</v>
      </c>
      <c r="T130" s="230">
        <f>(SUM('1.  LRAMVA Summary'!O$54:O$74)+SUM('1.  LRAMVA Summary'!O$75:O$76)*(MONTH($E130)-1)/12)*$H130</f>
        <v>0</v>
      </c>
      <c r="U130" s="230">
        <f>(SUM('1.  LRAMVA Summary'!P$54:P$74)+SUM('1.  LRAMVA Summary'!P$75:P$76)*(MONTH($E130)-1)/12)*$H130</f>
        <v>0</v>
      </c>
      <c r="V130" s="230">
        <f>(SUM('1.  LRAMVA Summary'!Q$54:Q$74)+SUM('1.  LRAMVA Summary'!Q$75:Q$76)*(MONTH($E130)-1)/12)*$H130</f>
        <v>0</v>
      </c>
      <c r="W130" s="231">
        <f t="shared" si="63"/>
        <v>654.42372313626811</v>
      </c>
    </row>
    <row r="131" spans="2:23" s="9" customFormat="1">
      <c r="B131" s="66"/>
      <c r="E131" s="214">
        <v>43435</v>
      </c>
      <c r="F131" s="214" t="s">
        <v>185</v>
      </c>
      <c r="G131" s="215" t="s">
        <v>69</v>
      </c>
      <c r="H131" s="240">
        <f t="shared" si="66"/>
        <v>1.8083333333333335E-3</v>
      </c>
      <c r="I131" s="230">
        <f>(SUM('1.  LRAMVA Summary'!D$54:D$74)+SUM('1.  LRAMVA Summary'!D$75:D$76)*(MONTH($E131)-1)/12)*$H131</f>
        <v>113.79955186225885</v>
      </c>
      <c r="J131" s="230">
        <f>(SUM('1.  LRAMVA Summary'!E$54:E$74)+SUM('1.  LRAMVA Summary'!E$75:E$76)*(MONTH($E131)-1)/12)*$H131</f>
        <v>236.03055281494039</v>
      </c>
      <c r="K131" s="230">
        <f>(SUM('1.  LRAMVA Summary'!F$54:F$74)+SUM('1.  LRAMVA Summary'!F$75:F$76)*(MONTH($E131)-1)/12)*$H131</f>
        <v>292.27423083826295</v>
      </c>
      <c r="L131" s="230">
        <f>(SUM('1.  LRAMVA Summary'!G$54:G$74)+SUM('1.  LRAMVA Summary'!G$75:G$76)*(MONTH($E131)-1)/12)*$H131</f>
        <v>12.412277869899423</v>
      </c>
      <c r="M131" s="230">
        <f>(SUM('1.  LRAMVA Summary'!H$54:H$74)+SUM('1.  LRAMVA Summary'!H$75:H$76)*(MONTH($E131)-1)/12)*$H131</f>
        <v>65.349482064533348</v>
      </c>
      <c r="N131" s="230">
        <f>(SUM('1.  LRAMVA Summary'!I$54:I$74)+SUM('1.  LRAMVA Summary'!I$75:I$76)*(MONTH($E131)-1)/12)*$H131</f>
        <v>0</v>
      </c>
      <c r="O131" s="230">
        <f>(SUM('1.  LRAMVA Summary'!J$54:J$74)+SUM('1.  LRAMVA Summary'!J$75:J$76)*(MONTH($E131)-1)/12)*$H131</f>
        <v>0</v>
      </c>
      <c r="P131" s="230">
        <f>(SUM('1.  LRAMVA Summary'!K$54:K$74)+SUM('1.  LRAMVA Summary'!K$75:K$76)*(MONTH($E131)-1)/12)*$H131</f>
        <v>0</v>
      </c>
      <c r="Q131" s="230">
        <f>(SUM('1.  LRAMVA Summary'!L$54:L$74)+SUM('1.  LRAMVA Summary'!L$75:L$76)*(MONTH($E131)-1)/12)*$H131</f>
        <v>0</v>
      </c>
      <c r="R131" s="230">
        <f>(SUM('1.  LRAMVA Summary'!M$54:M$74)+SUM('1.  LRAMVA Summary'!M$75:M$76)*(MONTH($E131)-1)/12)*$H131</f>
        <v>0</v>
      </c>
      <c r="S131" s="230">
        <f>(SUM('1.  LRAMVA Summary'!N$54:N$74)+SUM('1.  LRAMVA Summary'!N$75:N$76)*(MONTH($E131)-1)/12)*$H131</f>
        <v>0</v>
      </c>
      <c r="T131" s="230">
        <f>(SUM('1.  LRAMVA Summary'!O$54:O$74)+SUM('1.  LRAMVA Summary'!O$75:O$76)*(MONTH($E131)-1)/12)*$H131</f>
        <v>0</v>
      </c>
      <c r="U131" s="230">
        <f>(SUM('1.  LRAMVA Summary'!P$54:P$74)+SUM('1.  LRAMVA Summary'!P$75:P$76)*(MONTH($E131)-1)/12)*$H131</f>
        <v>0</v>
      </c>
      <c r="V131" s="230">
        <f>(SUM('1.  LRAMVA Summary'!Q$54:Q$74)+SUM('1.  LRAMVA Summary'!Q$75:Q$76)*(MONTH($E131)-1)/12)*$H131</f>
        <v>0</v>
      </c>
      <c r="W131" s="231">
        <f t="shared" si="63"/>
        <v>719.86609544989506</v>
      </c>
    </row>
    <row r="132" spans="2:23" s="9" customFormat="1" ht="15" thickBot="1">
      <c r="B132" s="66"/>
      <c r="E132" s="216" t="s">
        <v>467</v>
      </c>
      <c r="F132" s="216"/>
      <c r="G132" s="217"/>
      <c r="H132" s="218"/>
      <c r="I132" s="219">
        <f>SUM(I119:I131)</f>
        <v>629.16325342531627</v>
      </c>
      <c r="J132" s="219">
        <f>SUM(J119:J131)</f>
        <v>1304.941435064419</v>
      </c>
      <c r="K132" s="219">
        <f t="shared" ref="K132:O132" si="67">SUM(K119:K131)</f>
        <v>1615.8956951707396</v>
      </c>
      <c r="L132" s="219">
        <f t="shared" si="67"/>
        <v>68.623724779665977</v>
      </c>
      <c r="M132" s="219">
        <f t="shared" si="67"/>
        <v>361.29749258720005</v>
      </c>
      <c r="N132" s="219">
        <f t="shared" si="67"/>
        <v>0</v>
      </c>
      <c r="O132" s="219">
        <f t="shared" si="67"/>
        <v>0</v>
      </c>
      <c r="P132" s="219">
        <f t="shared" ref="P132:V132" si="68">SUM(P119:P131)</f>
        <v>0</v>
      </c>
      <c r="Q132" s="219">
        <f t="shared" si="68"/>
        <v>0</v>
      </c>
      <c r="R132" s="219">
        <f t="shared" si="68"/>
        <v>0</v>
      </c>
      <c r="S132" s="219">
        <f t="shared" si="68"/>
        <v>0</v>
      </c>
      <c r="T132" s="219">
        <f t="shared" si="68"/>
        <v>0</v>
      </c>
      <c r="U132" s="219">
        <f t="shared" si="68"/>
        <v>0</v>
      </c>
      <c r="V132" s="219">
        <f t="shared" si="68"/>
        <v>0</v>
      </c>
      <c r="W132" s="219">
        <f>SUM(W119:W131)</f>
        <v>3979.9216010273412</v>
      </c>
    </row>
    <row r="133" spans="2:23" s="9" customFormat="1" ht="15" thickTop="1">
      <c r="B133" s="66"/>
      <c r="E133" s="220" t="s">
        <v>67</v>
      </c>
      <c r="F133" s="220"/>
      <c r="G133" s="221"/>
      <c r="H133" s="222"/>
      <c r="I133" s="223"/>
      <c r="J133" s="223"/>
      <c r="K133" s="223"/>
      <c r="L133" s="223"/>
      <c r="M133" s="223"/>
      <c r="N133" s="223"/>
      <c r="O133" s="223"/>
      <c r="P133" s="223"/>
      <c r="Q133" s="223"/>
      <c r="R133" s="223"/>
      <c r="S133" s="223"/>
      <c r="T133" s="223"/>
      <c r="U133" s="223"/>
      <c r="V133" s="223"/>
      <c r="W133" s="224"/>
    </row>
    <row r="134" spans="2:23" s="9" customFormat="1">
      <c r="B134" s="66"/>
      <c r="E134" s="225" t="s">
        <v>431</v>
      </c>
      <c r="F134" s="225"/>
      <c r="G134" s="226"/>
      <c r="H134" s="227"/>
      <c r="I134" s="228">
        <f>I132+I133</f>
        <v>629.16325342531627</v>
      </c>
      <c r="J134" s="228">
        <f t="shared" ref="J134" si="69">J132+J133</f>
        <v>1304.941435064419</v>
      </c>
      <c r="K134" s="228">
        <f t="shared" ref="K134" si="70">K132+K133</f>
        <v>1615.8956951707396</v>
      </c>
      <c r="L134" s="228">
        <f t="shared" ref="L134" si="71">L132+L133</f>
        <v>68.623724779665977</v>
      </c>
      <c r="M134" s="228">
        <f t="shared" ref="M134" si="72">M132+M133</f>
        <v>361.29749258720005</v>
      </c>
      <c r="N134" s="228">
        <f t="shared" ref="N134" si="73">N132+N133</f>
        <v>0</v>
      </c>
      <c r="O134" s="228">
        <f t="shared" ref="O134:V134" si="74">O132+O133</f>
        <v>0</v>
      </c>
      <c r="P134" s="228">
        <f t="shared" si="74"/>
        <v>0</v>
      </c>
      <c r="Q134" s="228">
        <f t="shared" si="74"/>
        <v>0</v>
      </c>
      <c r="R134" s="228">
        <f t="shared" si="74"/>
        <v>0</v>
      </c>
      <c r="S134" s="228">
        <f t="shared" si="74"/>
        <v>0</v>
      </c>
      <c r="T134" s="228">
        <f t="shared" si="74"/>
        <v>0</v>
      </c>
      <c r="U134" s="228">
        <f t="shared" si="74"/>
        <v>0</v>
      </c>
      <c r="V134" s="228">
        <f t="shared" si="74"/>
        <v>0</v>
      </c>
      <c r="W134" s="228">
        <f>W132+W133</f>
        <v>3979.9216010273412</v>
      </c>
    </row>
    <row r="135" spans="2:23" s="9" customFormat="1">
      <c r="B135" s="66"/>
      <c r="E135" s="214">
        <v>43466</v>
      </c>
      <c r="F135" s="214" t="s">
        <v>186</v>
      </c>
      <c r="G135" s="215" t="s">
        <v>65</v>
      </c>
      <c r="H135" s="240">
        <f>$C$47/12</f>
        <v>2.0416666666666669E-3</v>
      </c>
      <c r="I135" s="230">
        <f>(SUM('1.  LRAMVA Summary'!D$54:D$77)+SUM('1.  LRAMVA Summary'!D$78:D$79)*(MONTH($E135)-1)/12)*$H135</f>
        <v>140.16367091539215</v>
      </c>
      <c r="J135" s="230">
        <f>(SUM('1.  LRAMVA Summary'!E$54:E$77)+SUM('1.  LRAMVA Summary'!E$78:E$79)*(MONTH($E135)-1)/12)*$H135</f>
        <v>290.71211783658345</v>
      </c>
      <c r="K135" s="230">
        <f>(SUM('1.  LRAMVA Summary'!F$54:F$77)+SUM('1.  LRAMVA Summary'!F$78:F$79)*(MONTH($E135)-1)/12)*$H135</f>
        <v>359.98585616442944</v>
      </c>
      <c r="L135" s="230">
        <f>(SUM('1.  LRAMVA Summary'!G$54:G$77)+SUM('1.  LRAMVA Summary'!G$78:G$79)*(MONTH($E135)-1)/12)*$H135</f>
        <v>15.287849575829203</v>
      </c>
      <c r="M135" s="230">
        <f>(SUM('1.  LRAMVA Summary'!H$54:H$77)+SUM('1.  LRAMVA Summary'!H$78:H$79)*(MONTH($E135)-1)/12)*$H135</f>
        <v>80.48909814400001</v>
      </c>
      <c r="N135" s="230">
        <f>(SUM('1.  LRAMVA Summary'!I$54:I$77)+SUM('1.  LRAMVA Summary'!I$78:I$79)*(MONTH($E135)-1)/12)*$H135</f>
        <v>0</v>
      </c>
      <c r="O135" s="230">
        <f>(SUM('1.  LRAMVA Summary'!J$54:J$77)+SUM('1.  LRAMVA Summary'!J$78:J$79)*(MONTH($E135)-1)/12)*$H135</f>
        <v>0</v>
      </c>
      <c r="P135" s="230">
        <f>(SUM('1.  LRAMVA Summary'!K$54:K$77)+SUM('1.  LRAMVA Summary'!K$78:K$79)*(MONTH($E135)-1)/12)*$H135</f>
        <v>0</v>
      </c>
      <c r="Q135" s="230">
        <f>(SUM('1.  LRAMVA Summary'!L$54:L$77)+SUM('1.  LRAMVA Summary'!L$78:L$79)*(MONTH($E135)-1)/12)*$H135</f>
        <v>0</v>
      </c>
      <c r="R135" s="230">
        <f>(SUM('1.  LRAMVA Summary'!M$54:M$77)+SUM('1.  LRAMVA Summary'!M$78:M$79)*(MONTH($E135)-1)/12)*$H135</f>
        <v>0</v>
      </c>
      <c r="S135" s="230">
        <f>(SUM('1.  LRAMVA Summary'!N$54:N$77)+SUM('1.  LRAMVA Summary'!N$78:N$79)*(MONTH($E135)-1)/12)*$H135</f>
        <v>0</v>
      </c>
      <c r="T135" s="230">
        <f>(SUM('1.  LRAMVA Summary'!O$54:O$77)+SUM('1.  LRAMVA Summary'!O$78:O$79)*(MONTH($E135)-1)/12)*$H135</f>
        <v>0</v>
      </c>
      <c r="U135" s="230">
        <f>(SUM('1.  LRAMVA Summary'!P$54:P$77)+SUM('1.  LRAMVA Summary'!P$78:P$79)*(MONTH($E135)-1)/12)*$H135</f>
        <v>0</v>
      </c>
      <c r="V135" s="230">
        <f>(SUM('1.  LRAMVA Summary'!Q$54:Q$77)+SUM('1.  LRAMVA Summary'!Q$78:Q$79)*(MONTH($E135)-1)/12)*$H135</f>
        <v>0</v>
      </c>
      <c r="W135" s="231">
        <f>SUM(I135:V135)</f>
        <v>886.63859263623431</v>
      </c>
    </row>
    <row r="136" spans="2:23" s="9" customFormat="1">
      <c r="B136" s="66"/>
      <c r="E136" s="214">
        <v>43497</v>
      </c>
      <c r="F136" s="214" t="s">
        <v>186</v>
      </c>
      <c r="G136" s="215" t="s">
        <v>65</v>
      </c>
      <c r="H136" s="240">
        <f t="shared" ref="H136:H137" si="75">$C$47/12</f>
        <v>2.0416666666666669E-3</v>
      </c>
      <c r="I136" s="230">
        <f>(SUM('1.  LRAMVA Summary'!D$54:D$77)+SUM('1.  LRAMVA Summary'!D$78:D$79)*(MONTH($E136)-1)/12)*$H136</f>
        <v>140.16367091539215</v>
      </c>
      <c r="J136" s="230">
        <f>(SUM('1.  LRAMVA Summary'!E$54:E$77)+SUM('1.  LRAMVA Summary'!E$78:E$79)*(MONTH($E136)-1)/12)*$H136</f>
        <v>290.71211783658345</v>
      </c>
      <c r="K136" s="230">
        <f>(SUM('1.  LRAMVA Summary'!F$54:F$77)+SUM('1.  LRAMVA Summary'!F$78:F$79)*(MONTH($E136)-1)/12)*$H136</f>
        <v>359.98585616442944</v>
      </c>
      <c r="L136" s="230">
        <f>(SUM('1.  LRAMVA Summary'!G$54:G$77)+SUM('1.  LRAMVA Summary'!G$78:G$79)*(MONTH($E136)-1)/12)*$H136</f>
        <v>15.287849575829203</v>
      </c>
      <c r="M136" s="230">
        <f>(SUM('1.  LRAMVA Summary'!H$54:H$77)+SUM('1.  LRAMVA Summary'!H$78:H$79)*(MONTH($E136)-1)/12)*$H136</f>
        <v>80.48909814400001</v>
      </c>
      <c r="N136" s="230">
        <f>(SUM('1.  LRAMVA Summary'!I$54:I$77)+SUM('1.  LRAMVA Summary'!I$78:I$79)*(MONTH($E136)-1)/12)*$H136</f>
        <v>0</v>
      </c>
      <c r="O136" s="230">
        <f>(SUM('1.  LRAMVA Summary'!J$54:J$77)+SUM('1.  LRAMVA Summary'!J$78:J$79)*(MONTH($E136)-1)/12)*$H136</f>
        <v>0</v>
      </c>
      <c r="P136" s="230">
        <f>(SUM('1.  LRAMVA Summary'!K$54:K$77)+SUM('1.  LRAMVA Summary'!K$78:K$79)*(MONTH($E136)-1)/12)*$H136</f>
        <v>0</v>
      </c>
      <c r="Q136" s="230">
        <f>(SUM('1.  LRAMVA Summary'!L$54:L$77)+SUM('1.  LRAMVA Summary'!L$78:L$79)*(MONTH($E136)-1)/12)*$H136</f>
        <v>0</v>
      </c>
      <c r="R136" s="230">
        <f>(SUM('1.  LRAMVA Summary'!M$54:M$77)+SUM('1.  LRAMVA Summary'!M$78:M$79)*(MONTH($E136)-1)/12)*$H136</f>
        <v>0</v>
      </c>
      <c r="S136" s="230">
        <f>(SUM('1.  LRAMVA Summary'!N$54:N$77)+SUM('1.  LRAMVA Summary'!N$78:N$79)*(MONTH($E136)-1)/12)*$H136</f>
        <v>0</v>
      </c>
      <c r="T136" s="230">
        <f>(SUM('1.  LRAMVA Summary'!O$54:O$77)+SUM('1.  LRAMVA Summary'!O$78:O$79)*(MONTH($E136)-1)/12)*$H136</f>
        <v>0</v>
      </c>
      <c r="U136" s="230">
        <f>(SUM('1.  LRAMVA Summary'!P$54:P$77)+SUM('1.  LRAMVA Summary'!P$78:P$79)*(MONTH($E136)-1)/12)*$H136</f>
        <v>0</v>
      </c>
      <c r="V136" s="230">
        <f>(SUM('1.  LRAMVA Summary'!Q$54:Q$77)+SUM('1.  LRAMVA Summary'!Q$78:Q$79)*(MONTH($E136)-1)/12)*$H136</f>
        <v>0</v>
      </c>
      <c r="W136" s="231">
        <f t="shared" ref="W136:W146" si="76">SUM(I136:V136)</f>
        <v>886.63859263623431</v>
      </c>
    </row>
    <row r="137" spans="2:23" s="9" customFormat="1">
      <c r="B137" s="66"/>
      <c r="E137" s="214">
        <v>43525</v>
      </c>
      <c r="F137" s="214" t="s">
        <v>186</v>
      </c>
      <c r="G137" s="215" t="s">
        <v>65</v>
      </c>
      <c r="H137" s="240">
        <f t="shared" si="75"/>
        <v>2.0416666666666669E-3</v>
      </c>
      <c r="I137" s="230">
        <f>(SUM('1.  LRAMVA Summary'!D$54:D$77)+SUM('1.  LRAMVA Summary'!D$78:D$79)*(MONTH($E137)-1)/12)*$H137</f>
        <v>140.16367091539215</v>
      </c>
      <c r="J137" s="230">
        <f>(SUM('1.  LRAMVA Summary'!E$54:E$77)+SUM('1.  LRAMVA Summary'!E$78:E$79)*(MONTH($E137)-1)/12)*$H137</f>
        <v>290.71211783658345</v>
      </c>
      <c r="K137" s="230">
        <f>(SUM('1.  LRAMVA Summary'!F$54:F$77)+SUM('1.  LRAMVA Summary'!F$78:F$79)*(MONTH($E137)-1)/12)*$H137</f>
        <v>359.98585616442944</v>
      </c>
      <c r="L137" s="230">
        <f>(SUM('1.  LRAMVA Summary'!G$54:G$77)+SUM('1.  LRAMVA Summary'!G$78:G$79)*(MONTH($E137)-1)/12)*$H137</f>
        <v>15.287849575829203</v>
      </c>
      <c r="M137" s="230">
        <f>(SUM('1.  LRAMVA Summary'!H$54:H$77)+SUM('1.  LRAMVA Summary'!H$78:H$79)*(MONTH($E137)-1)/12)*$H137</f>
        <v>80.48909814400001</v>
      </c>
      <c r="N137" s="230">
        <f>(SUM('1.  LRAMVA Summary'!I$54:I$77)+SUM('1.  LRAMVA Summary'!I$78:I$79)*(MONTH($E137)-1)/12)*$H137</f>
        <v>0</v>
      </c>
      <c r="O137" s="230">
        <f>(SUM('1.  LRAMVA Summary'!J$54:J$77)+SUM('1.  LRAMVA Summary'!J$78:J$79)*(MONTH($E137)-1)/12)*$H137</f>
        <v>0</v>
      </c>
      <c r="P137" s="230">
        <f>(SUM('1.  LRAMVA Summary'!K$54:K$77)+SUM('1.  LRAMVA Summary'!K$78:K$79)*(MONTH($E137)-1)/12)*$H137</f>
        <v>0</v>
      </c>
      <c r="Q137" s="230">
        <f>(SUM('1.  LRAMVA Summary'!L$54:L$77)+SUM('1.  LRAMVA Summary'!L$78:L$79)*(MONTH($E137)-1)/12)*$H137</f>
        <v>0</v>
      </c>
      <c r="R137" s="230">
        <f>(SUM('1.  LRAMVA Summary'!M$54:M$77)+SUM('1.  LRAMVA Summary'!M$78:M$79)*(MONTH($E137)-1)/12)*$H137</f>
        <v>0</v>
      </c>
      <c r="S137" s="230">
        <f>(SUM('1.  LRAMVA Summary'!N$54:N$77)+SUM('1.  LRAMVA Summary'!N$78:N$79)*(MONTH($E137)-1)/12)*$H137</f>
        <v>0</v>
      </c>
      <c r="T137" s="230">
        <f>(SUM('1.  LRAMVA Summary'!O$54:O$77)+SUM('1.  LRAMVA Summary'!O$78:O$79)*(MONTH($E137)-1)/12)*$H137</f>
        <v>0</v>
      </c>
      <c r="U137" s="230">
        <f>(SUM('1.  LRAMVA Summary'!P$54:P$77)+SUM('1.  LRAMVA Summary'!P$78:P$79)*(MONTH($E137)-1)/12)*$H137</f>
        <v>0</v>
      </c>
      <c r="V137" s="230">
        <f>(SUM('1.  LRAMVA Summary'!Q$54:Q$77)+SUM('1.  LRAMVA Summary'!Q$78:Q$79)*(MONTH($E137)-1)/12)*$H137</f>
        <v>0</v>
      </c>
      <c r="W137" s="231">
        <f t="shared" si="76"/>
        <v>886.63859263623431</v>
      </c>
    </row>
    <row r="138" spans="2:23" s="8" customFormat="1">
      <c r="B138" s="239"/>
      <c r="E138" s="214">
        <v>43556</v>
      </c>
      <c r="F138" s="214" t="s">
        <v>186</v>
      </c>
      <c r="G138" s="215" t="s">
        <v>66</v>
      </c>
      <c r="H138" s="240">
        <f>$C$48/12</f>
        <v>1.8166666666666667E-3</v>
      </c>
      <c r="I138" s="230">
        <f>(SUM('1.  LRAMVA Summary'!D$54:D$77)+SUM('1.  LRAMVA Summary'!D$78:D$79)*(MONTH($E138)-1)/12)*$H138</f>
        <v>124.71706228389993</v>
      </c>
      <c r="J138" s="230">
        <f>(SUM('1.  LRAMVA Summary'!E$54:E$77)+SUM('1.  LRAMVA Summary'!E$78:E$79)*(MONTH($E138)-1)/12)*$H138</f>
        <v>258.67445587091913</v>
      </c>
      <c r="K138" s="230">
        <f>(SUM('1.  LRAMVA Summary'!F$54:F$77)+SUM('1.  LRAMVA Summary'!F$78:F$79)*(MONTH($E138)-1)/12)*$H138</f>
        <v>320.3139454850841</v>
      </c>
      <c r="L138" s="230">
        <f>(SUM('1.  LRAMVA Summary'!G$54:G$77)+SUM('1.  LRAMVA Summary'!G$78:G$79)*(MONTH($E138)-1)/12)*$H138</f>
        <v>13.6030661531868</v>
      </c>
      <c r="M138" s="230">
        <f>(SUM('1.  LRAMVA Summary'!H$54:H$77)+SUM('1.  LRAMVA Summary'!H$78:H$79)*(MONTH($E138)-1)/12)*$H138</f>
        <v>71.618871001600013</v>
      </c>
      <c r="N138" s="230">
        <f>(SUM('1.  LRAMVA Summary'!I$54:I$77)+SUM('1.  LRAMVA Summary'!I$78:I$79)*(MONTH($E138)-1)/12)*$H138</f>
        <v>0</v>
      </c>
      <c r="O138" s="230">
        <f>(SUM('1.  LRAMVA Summary'!J$54:J$77)+SUM('1.  LRAMVA Summary'!J$78:J$79)*(MONTH($E138)-1)/12)*$H138</f>
        <v>0</v>
      </c>
      <c r="P138" s="230">
        <f>(SUM('1.  LRAMVA Summary'!K$54:K$77)+SUM('1.  LRAMVA Summary'!K$78:K$79)*(MONTH($E138)-1)/12)*$H138</f>
        <v>0</v>
      </c>
      <c r="Q138" s="230">
        <f>(SUM('1.  LRAMVA Summary'!L$54:L$77)+SUM('1.  LRAMVA Summary'!L$78:L$79)*(MONTH($E138)-1)/12)*$H138</f>
        <v>0</v>
      </c>
      <c r="R138" s="230">
        <f>(SUM('1.  LRAMVA Summary'!M$54:M$77)+SUM('1.  LRAMVA Summary'!M$78:M$79)*(MONTH($E138)-1)/12)*$H138</f>
        <v>0</v>
      </c>
      <c r="S138" s="230">
        <f>(SUM('1.  LRAMVA Summary'!N$54:N$77)+SUM('1.  LRAMVA Summary'!N$78:N$79)*(MONTH($E138)-1)/12)*$H138</f>
        <v>0</v>
      </c>
      <c r="T138" s="230">
        <f>(SUM('1.  LRAMVA Summary'!O$54:O$77)+SUM('1.  LRAMVA Summary'!O$78:O$79)*(MONTH($E138)-1)/12)*$H138</f>
        <v>0</v>
      </c>
      <c r="U138" s="230">
        <f>(SUM('1.  LRAMVA Summary'!P$54:P$77)+SUM('1.  LRAMVA Summary'!P$78:P$79)*(MONTH($E138)-1)/12)*$H138</f>
        <v>0</v>
      </c>
      <c r="V138" s="230">
        <f>(SUM('1.  LRAMVA Summary'!Q$54:Q$77)+SUM('1.  LRAMVA Summary'!Q$78:Q$79)*(MONTH($E138)-1)/12)*$H138</f>
        <v>0</v>
      </c>
      <c r="W138" s="231">
        <f t="shared" si="76"/>
        <v>788.92740079469002</v>
      </c>
    </row>
    <row r="139" spans="2:23" s="9" customFormat="1">
      <c r="B139" s="66"/>
      <c r="E139" s="214">
        <v>43586</v>
      </c>
      <c r="F139" s="214" t="s">
        <v>186</v>
      </c>
      <c r="G139" s="215" t="s">
        <v>66</v>
      </c>
      <c r="H139" s="240">
        <f>$C$48/12</f>
        <v>1.8166666666666667E-3</v>
      </c>
      <c r="I139" s="230">
        <f>(SUM('1.  LRAMVA Summary'!D$54:D$77)+SUM('1.  LRAMVA Summary'!D$78:D$79)*(MONTH($E139)-1)/12)*$H139</f>
        <v>124.71706228389993</v>
      </c>
      <c r="J139" s="230">
        <f>(SUM('1.  LRAMVA Summary'!E$54:E$77)+SUM('1.  LRAMVA Summary'!E$78:E$79)*(MONTH($E139)-1)/12)*$H139</f>
        <v>258.67445587091913</v>
      </c>
      <c r="K139" s="230">
        <f>(SUM('1.  LRAMVA Summary'!F$54:F$77)+SUM('1.  LRAMVA Summary'!F$78:F$79)*(MONTH($E139)-1)/12)*$H139</f>
        <v>320.3139454850841</v>
      </c>
      <c r="L139" s="230">
        <f>(SUM('1.  LRAMVA Summary'!G$54:G$77)+SUM('1.  LRAMVA Summary'!G$78:G$79)*(MONTH($E139)-1)/12)*$H139</f>
        <v>13.6030661531868</v>
      </c>
      <c r="M139" s="230">
        <f>(SUM('1.  LRAMVA Summary'!H$54:H$77)+SUM('1.  LRAMVA Summary'!H$78:H$79)*(MONTH($E139)-1)/12)*$H139</f>
        <v>71.618871001600013</v>
      </c>
      <c r="N139" s="230">
        <f>(SUM('1.  LRAMVA Summary'!I$54:I$77)+SUM('1.  LRAMVA Summary'!I$78:I$79)*(MONTH($E139)-1)/12)*$H139</f>
        <v>0</v>
      </c>
      <c r="O139" s="230">
        <f>(SUM('1.  LRAMVA Summary'!J$54:J$77)+SUM('1.  LRAMVA Summary'!J$78:J$79)*(MONTH($E139)-1)/12)*$H139</f>
        <v>0</v>
      </c>
      <c r="P139" s="230">
        <f>(SUM('1.  LRAMVA Summary'!K$54:K$77)+SUM('1.  LRAMVA Summary'!K$78:K$79)*(MONTH($E139)-1)/12)*$H139</f>
        <v>0</v>
      </c>
      <c r="Q139" s="230">
        <f>(SUM('1.  LRAMVA Summary'!L$54:L$77)+SUM('1.  LRAMVA Summary'!L$78:L$79)*(MONTH($E139)-1)/12)*$H139</f>
        <v>0</v>
      </c>
      <c r="R139" s="230">
        <f>(SUM('1.  LRAMVA Summary'!M$54:M$77)+SUM('1.  LRAMVA Summary'!M$78:M$79)*(MONTH($E139)-1)/12)*$H139</f>
        <v>0</v>
      </c>
      <c r="S139" s="230">
        <f>(SUM('1.  LRAMVA Summary'!N$54:N$77)+SUM('1.  LRAMVA Summary'!N$78:N$79)*(MONTH($E139)-1)/12)*$H139</f>
        <v>0</v>
      </c>
      <c r="T139" s="230">
        <f>(SUM('1.  LRAMVA Summary'!O$54:O$77)+SUM('1.  LRAMVA Summary'!O$78:O$79)*(MONTH($E139)-1)/12)*$H139</f>
        <v>0</v>
      </c>
      <c r="U139" s="230">
        <f>(SUM('1.  LRAMVA Summary'!P$54:P$77)+SUM('1.  LRAMVA Summary'!P$78:P$79)*(MONTH($E139)-1)/12)*$H139</f>
        <v>0</v>
      </c>
      <c r="V139" s="230">
        <f>(SUM('1.  LRAMVA Summary'!Q$54:Q$77)+SUM('1.  LRAMVA Summary'!Q$78:Q$79)*(MONTH($E139)-1)/12)*$H139</f>
        <v>0</v>
      </c>
      <c r="W139" s="231">
        <f t="shared" si="76"/>
        <v>788.92740079469002</v>
      </c>
    </row>
    <row r="140" spans="2:23" s="9" customFormat="1">
      <c r="B140" s="66"/>
      <c r="E140" s="214">
        <v>43617</v>
      </c>
      <c r="F140" s="214" t="s">
        <v>186</v>
      </c>
      <c r="G140" s="215" t="s">
        <v>66</v>
      </c>
      <c r="H140" s="240">
        <f t="shared" ref="H140" si="77">$C$48/12</f>
        <v>1.8166666666666667E-3</v>
      </c>
      <c r="I140" s="230">
        <f>(SUM('1.  LRAMVA Summary'!D$54:D$77)+SUM('1.  LRAMVA Summary'!D$78:D$79)*(MONTH($E140)-1)/12)*$H140</f>
        <v>124.71706228389993</v>
      </c>
      <c r="J140" s="230">
        <f>(SUM('1.  LRAMVA Summary'!E$54:E$77)+SUM('1.  LRAMVA Summary'!E$78:E$79)*(MONTH($E140)-1)/12)*$H140</f>
        <v>258.67445587091913</v>
      </c>
      <c r="K140" s="230">
        <f>(SUM('1.  LRAMVA Summary'!F$54:F$77)+SUM('1.  LRAMVA Summary'!F$78:F$79)*(MONTH($E140)-1)/12)*$H140</f>
        <v>320.3139454850841</v>
      </c>
      <c r="L140" s="230">
        <f>(SUM('1.  LRAMVA Summary'!G$54:G$77)+SUM('1.  LRAMVA Summary'!G$78:G$79)*(MONTH($E140)-1)/12)*$H140</f>
        <v>13.6030661531868</v>
      </c>
      <c r="M140" s="230">
        <f>(SUM('1.  LRAMVA Summary'!H$54:H$77)+SUM('1.  LRAMVA Summary'!H$78:H$79)*(MONTH($E140)-1)/12)*$H140</f>
        <v>71.618871001600013</v>
      </c>
      <c r="N140" s="230">
        <f>(SUM('1.  LRAMVA Summary'!I$54:I$77)+SUM('1.  LRAMVA Summary'!I$78:I$79)*(MONTH($E140)-1)/12)*$H140</f>
        <v>0</v>
      </c>
      <c r="O140" s="230">
        <f>(SUM('1.  LRAMVA Summary'!J$54:J$77)+SUM('1.  LRAMVA Summary'!J$78:J$79)*(MONTH($E140)-1)/12)*$H140</f>
        <v>0</v>
      </c>
      <c r="P140" s="230">
        <f>(SUM('1.  LRAMVA Summary'!K$54:K$77)+SUM('1.  LRAMVA Summary'!K$78:K$79)*(MONTH($E140)-1)/12)*$H140</f>
        <v>0</v>
      </c>
      <c r="Q140" s="230">
        <f>(SUM('1.  LRAMVA Summary'!L$54:L$77)+SUM('1.  LRAMVA Summary'!L$78:L$79)*(MONTH($E140)-1)/12)*$H140</f>
        <v>0</v>
      </c>
      <c r="R140" s="230">
        <f>(SUM('1.  LRAMVA Summary'!M$54:M$77)+SUM('1.  LRAMVA Summary'!M$78:M$79)*(MONTH($E140)-1)/12)*$H140</f>
        <v>0</v>
      </c>
      <c r="S140" s="230">
        <f>(SUM('1.  LRAMVA Summary'!N$54:N$77)+SUM('1.  LRAMVA Summary'!N$78:N$79)*(MONTH($E140)-1)/12)*$H140</f>
        <v>0</v>
      </c>
      <c r="T140" s="230">
        <f>(SUM('1.  LRAMVA Summary'!O$54:O$77)+SUM('1.  LRAMVA Summary'!O$78:O$79)*(MONTH($E140)-1)/12)*$H140</f>
        <v>0</v>
      </c>
      <c r="U140" s="230">
        <f>(SUM('1.  LRAMVA Summary'!P$54:P$77)+SUM('1.  LRAMVA Summary'!P$78:P$79)*(MONTH($E140)-1)/12)*$H140</f>
        <v>0</v>
      </c>
      <c r="V140" s="230">
        <f>(SUM('1.  LRAMVA Summary'!Q$54:Q$77)+SUM('1.  LRAMVA Summary'!Q$78:Q$79)*(MONTH($E140)-1)/12)*$H140</f>
        <v>0</v>
      </c>
      <c r="W140" s="231">
        <f t="shared" si="76"/>
        <v>788.92740079469002</v>
      </c>
    </row>
    <row r="141" spans="2:23" s="9" customFormat="1">
      <c r="B141" s="66"/>
      <c r="E141" s="214">
        <v>43647</v>
      </c>
      <c r="F141" s="214" t="s">
        <v>186</v>
      </c>
      <c r="G141" s="215" t="s">
        <v>68</v>
      </c>
      <c r="H141" s="240">
        <f>$C$49/12</f>
        <v>1.8166666666666667E-3</v>
      </c>
      <c r="I141" s="230">
        <f>(SUM('1.  LRAMVA Summary'!D$54:D$77)+SUM('1.  LRAMVA Summary'!D$78:D$79)*(MONTH($E141)-1)/12)*$H141</f>
        <v>124.71706228389993</v>
      </c>
      <c r="J141" s="230">
        <f>(SUM('1.  LRAMVA Summary'!E$54:E$77)+SUM('1.  LRAMVA Summary'!E$78:E$79)*(MONTH($E141)-1)/12)*$H141</f>
        <v>258.67445587091913</v>
      </c>
      <c r="K141" s="230">
        <f>(SUM('1.  LRAMVA Summary'!F$54:F$77)+SUM('1.  LRAMVA Summary'!F$78:F$79)*(MONTH($E141)-1)/12)*$H141</f>
        <v>320.3139454850841</v>
      </c>
      <c r="L141" s="230">
        <f>(SUM('1.  LRAMVA Summary'!G$54:G$77)+SUM('1.  LRAMVA Summary'!G$78:G$79)*(MONTH($E141)-1)/12)*$H141</f>
        <v>13.6030661531868</v>
      </c>
      <c r="M141" s="230">
        <f>(SUM('1.  LRAMVA Summary'!H$54:H$77)+SUM('1.  LRAMVA Summary'!H$78:H$79)*(MONTH($E141)-1)/12)*$H141</f>
        <v>71.618871001600013</v>
      </c>
      <c r="N141" s="230">
        <f>(SUM('1.  LRAMVA Summary'!I$54:I$77)+SUM('1.  LRAMVA Summary'!I$78:I$79)*(MONTH($E141)-1)/12)*$H141</f>
        <v>0</v>
      </c>
      <c r="O141" s="230">
        <f>(SUM('1.  LRAMVA Summary'!J$54:J$77)+SUM('1.  LRAMVA Summary'!J$78:J$79)*(MONTH($E141)-1)/12)*$H141</f>
        <v>0</v>
      </c>
      <c r="P141" s="230">
        <f>(SUM('1.  LRAMVA Summary'!K$54:K$77)+SUM('1.  LRAMVA Summary'!K$78:K$79)*(MONTH($E141)-1)/12)*$H141</f>
        <v>0</v>
      </c>
      <c r="Q141" s="230">
        <f>(SUM('1.  LRAMVA Summary'!L$54:L$77)+SUM('1.  LRAMVA Summary'!L$78:L$79)*(MONTH($E141)-1)/12)*$H141</f>
        <v>0</v>
      </c>
      <c r="R141" s="230">
        <f>(SUM('1.  LRAMVA Summary'!M$54:M$77)+SUM('1.  LRAMVA Summary'!M$78:M$79)*(MONTH($E141)-1)/12)*$H141</f>
        <v>0</v>
      </c>
      <c r="S141" s="230">
        <f>(SUM('1.  LRAMVA Summary'!N$54:N$77)+SUM('1.  LRAMVA Summary'!N$78:N$79)*(MONTH($E141)-1)/12)*$H141</f>
        <v>0</v>
      </c>
      <c r="T141" s="230">
        <f>(SUM('1.  LRAMVA Summary'!O$54:O$77)+SUM('1.  LRAMVA Summary'!O$78:O$79)*(MONTH($E141)-1)/12)*$H141</f>
        <v>0</v>
      </c>
      <c r="U141" s="230">
        <f>(SUM('1.  LRAMVA Summary'!P$54:P$77)+SUM('1.  LRAMVA Summary'!P$78:P$79)*(MONTH($E141)-1)/12)*$H141</f>
        <v>0</v>
      </c>
      <c r="V141" s="230">
        <f>(SUM('1.  LRAMVA Summary'!Q$54:Q$77)+SUM('1.  LRAMVA Summary'!Q$78:Q$79)*(MONTH($E141)-1)/12)*$H141</f>
        <v>0</v>
      </c>
      <c r="W141" s="231">
        <f t="shared" si="76"/>
        <v>788.92740079469002</v>
      </c>
    </row>
    <row r="142" spans="2:23" s="9" customFormat="1">
      <c r="B142" s="66"/>
      <c r="E142" s="214">
        <v>43678</v>
      </c>
      <c r="F142" s="214" t="s">
        <v>186</v>
      </c>
      <c r="G142" s="215" t="s">
        <v>68</v>
      </c>
      <c r="H142" s="240">
        <f t="shared" ref="H142" si="78">$C$49/12</f>
        <v>1.8166666666666667E-3</v>
      </c>
      <c r="I142" s="230">
        <f>(SUM('1.  LRAMVA Summary'!D$54:D$77)+SUM('1.  LRAMVA Summary'!D$78:D$79)*(MONTH($E142)-1)/12)*$H142</f>
        <v>124.71706228389993</v>
      </c>
      <c r="J142" s="230">
        <f>(SUM('1.  LRAMVA Summary'!E$54:E$77)+SUM('1.  LRAMVA Summary'!E$78:E$79)*(MONTH($E142)-1)/12)*$H142</f>
        <v>258.67445587091913</v>
      </c>
      <c r="K142" s="230">
        <f>(SUM('1.  LRAMVA Summary'!F$54:F$77)+SUM('1.  LRAMVA Summary'!F$78:F$79)*(MONTH($E142)-1)/12)*$H142</f>
        <v>320.3139454850841</v>
      </c>
      <c r="L142" s="230">
        <f>(SUM('1.  LRAMVA Summary'!G$54:G$77)+SUM('1.  LRAMVA Summary'!G$78:G$79)*(MONTH($E142)-1)/12)*$H142</f>
        <v>13.6030661531868</v>
      </c>
      <c r="M142" s="230">
        <f>(SUM('1.  LRAMVA Summary'!H$54:H$77)+SUM('1.  LRAMVA Summary'!H$78:H$79)*(MONTH($E142)-1)/12)*$H142</f>
        <v>71.618871001600013</v>
      </c>
      <c r="N142" s="230">
        <f>(SUM('1.  LRAMVA Summary'!I$54:I$77)+SUM('1.  LRAMVA Summary'!I$78:I$79)*(MONTH($E142)-1)/12)*$H142</f>
        <v>0</v>
      </c>
      <c r="O142" s="230">
        <f>(SUM('1.  LRAMVA Summary'!J$54:J$77)+SUM('1.  LRAMVA Summary'!J$78:J$79)*(MONTH($E142)-1)/12)*$H142</f>
        <v>0</v>
      </c>
      <c r="P142" s="230">
        <f>(SUM('1.  LRAMVA Summary'!K$54:K$77)+SUM('1.  LRAMVA Summary'!K$78:K$79)*(MONTH($E142)-1)/12)*$H142</f>
        <v>0</v>
      </c>
      <c r="Q142" s="230">
        <f>(SUM('1.  LRAMVA Summary'!L$54:L$77)+SUM('1.  LRAMVA Summary'!L$78:L$79)*(MONTH($E142)-1)/12)*$H142</f>
        <v>0</v>
      </c>
      <c r="R142" s="230">
        <f>(SUM('1.  LRAMVA Summary'!M$54:M$77)+SUM('1.  LRAMVA Summary'!M$78:M$79)*(MONTH($E142)-1)/12)*$H142</f>
        <v>0</v>
      </c>
      <c r="S142" s="230">
        <f>(SUM('1.  LRAMVA Summary'!N$54:N$77)+SUM('1.  LRAMVA Summary'!N$78:N$79)*(MONTH($E142)-1)/12)*$H142</f>
        <v>0</v>
      </c>
      <c r="T142" s="230">
        <f>(SUM('1.  LRAMVA Summary'!O$54:O$77)+SUM('1.  LRAMVA Summary'!O$78:O$79)*(MONTH($E142)-1)/12)*$H142</f>
        <v>0</v>
      </c>
      <c r="U142" s="230">
        <f>(SUM('1.  LRAMVA Summary'!P$54:P$77)+SUM('1.  LRAMVA Summary'!P$78:P$79)*(MONTH($E142)-1)/12)*$H142</f>
        <v>0</v>
      </c>
      <c r="V142" s="230">
        <f>(SUM('1.  LRAMVA Summary'!Q$54:Q$77)+SUM('1.  LRAMVA Summary'!Q$78:Q$79)*(MONTH($E142)-1)/12)*$H142</f>
        <v>0</v>
      </c>
      <c r="W142" s="231">
        <f t="shared" si="76"/>
        <v>788.92740079469002</v>
      </c>
    </row>
    <row r="143" spans="2:23" s="9" customFormat="1">
      <c r="B143" s="66"/>
      <c r="E143" s="214">
        <v>43709</v>
      </c>
      <c r="F143" s="214" t="s">
        <v>186</v>
      </c>
      <c r="G143" s="215" t="s">
        <v>68</v>
      </c>
      <c r="H143" s="240">
        <f>$C$49/12</f>
        <v>1.8166666666666667E-3</v>
      </c>
      <c r="I143" s="230">
        <f>(SUM('1.  LRAMVA Summary'!D$54:D$77)+SUM('1.  LRAMVA Summary'!D$78:D$79)*(MONTH($E143)-1)/12)*$H143</f>
        <v>124.71706228389993</v>
      </c>
      <c r="J143" s="230">
        <f>(SUM('1.  LRAMVA Summary'!E$54:E$77)+SUM('1.  LRAMVA Summary'!E$78:E$79)*(MONTH($E143)-1)/12)*$H143</f>
        <v>258.67445587091913</v>
      </c>
      <c r="K143" s="230">
        <f>(SUM('1.  LRAMVA Summary'!F$54:F$77)+SUM('1.  LRAMVA Summary'!F$78:F$79)*(MONTH($E143)-1)/12)*$H143</f>
        <v>320.3139454850841</v>
      </c>
      <c r="L143" s="230">
        <f>(SUM('1.  LRAMVA Summary'!G$54:G$77)+SUM('1.  LRAMVA Summary'!G$78:G$79)*(MONTH($E143)-1)/12)*$H143</f>
        <v>13.6030661531868</v>
      </c>
      <c r="M143" s="230">
        <f>(SUM('1.  LRAMVA Summary'!H$54:H$77)+SUM('1.  LRAMVA Summary'!H$78:H$79)*(MONTH($E143)-1)/12)*$H143</f>
        <v>71.618871001600013</v>
      </c>
      <c r="N143" s="230">
        <f>(SUM('1.  LRAMVA Summary'!I$54:I$77)+SUM('1.  LRAMVA Summary'!I$78:I$79)*(MONTH($E143)-1)/12)*$H143</f>
        <v>0</v>
      </c>
      <c r="O143" s="230">
        <f>(SUM('1.  LRAMVA Summary'!J$54:J$77)+SUM('1.  LRAMVA Summary'!J$78:J$79)*(MONTH($E143)-1)/12)*$H143</f>
        <v>0</v>
      </c>
      <c r="P143" s="230">
        <f>(SUM('1.  LRAMVA Summary'!K$54:K$77)+SUM('1.  LRAMVA Summary'!K$78:K$79)*(MONTH($E143)-1)/12)*$H143</f>
        <v>0</v>
      </c>
      <c r="Q143" s="230">
        <f>(SUM('1.  LRAMVA Summary'!L$54:L$77)+SUM('1.  LRAMVA Summary'!L$78:L$79)*(MONTH($E143)-1)/12)*$H143</f>
        <v>0</v>
      </c>
      <c r="R143" s="230">
        <f>(SUM('1.  LRAMVA Summary'!M$54:M$77)+SUM('1.  LRAMVA Summary'!M$78:M$79)*(MONTH($E143)-1)/12)*$H143</f>
        <v>0</v>
      </c>
      <c r="S143" s="230">
        <f>(SUM('1.  LRAMVA Summary'!N$54:N$77)+SUM('1.  LRAMVA Summary'!N$78:N$79)*(MONTH($E143)-1)/12)*$H143</f>
        <v>0</v>
      </c>
      <c r="T143" s="230">
        <f>(SUM('1.  LRAMVA Summary'!O$54:O$77)+SUM('1.  LRAMVA Summary'!O$78:O$79)*(MONTH($E143)-1)/12)*$H143</f>
        <v>0</v>
      </c>
      <c r="U143" s="230">
        <f>(SUM('1.  LRAMVA Summary'!P$54:P$77)+SUM('1.  LRAMVA Summary'!P$78:P$79)*(MONTH($E143)-1)/12)*$H143</f>
        <v>0</v>
      </c>
      <c r="V143" s="230">
        <f>(SUM('1.  LRAMVA Summary'!Q$54:Q$77)+SUM('1.  LRAMVA Summary'!Q$78:Q$79)*(MONTH($E143)-1)/12)*$H143</f>
        <v>0</v>
      </c>
      <c r="W143" s="231">
        <f t="shared" si="76"/>
        <v>788.92740079469002</v>
      </c>
    </row>
    <row r="144" spans="2:23" s="9" customFormat="1">
      <c r="B144" s="66"/>
      <c r="E144" s="214">
        <v>43739</v>
      </c>
      <c r="F144" s="214" t="s">
        <v>186</v>
      </c>
      <c r="G144" s="215" t="s">
        <v>69</v>
      </c>
      <c r="H144" s="240">
        <f>$C$50/12</f>
        <v>1.8166666666666667E-3</v>
      </c>
      <c r="I144" s="230">
        <f>(SUM('1.  LRAMVA Summary'!D$54:D$77)+SUM('1.  LRAMVA Summary'!D$78:D$79)*(MONTH($E144)-1)/12)*$H144</f>
        <v>124.71706228389993</v>
      </c>
      <c r="J144" s="230">
        <f>(SUM('1.  LRAMVA Summary'!E$54:E$77)+SUM('1.  LRAMVA Summary'!E$78:E$79)*(MONTH($E144)-1)/12)*$H144</f>
        <v>258.67445587091913</v>
      </c>
      <c r="K144" s="230">
        <f>(SUM('1.  LRAMVA Summary'!F$54:F$77)+SUM('1.  LRAMVA Summary'!F$78:F$79)*(MONTH($E144)-1)/12)*$H144</f>
        <v>320.3139454850841</v>
      </c>
      <c r="L144" s="230">
        <f>(SUM('1.  LRAMVA Summary'!G$54:G$77)+SUM('1.  LRAMVA Summary'!G$78:G$79)*(MONTH($E144)-1)/12)*$H144</f>
        <v>13.6030661531868</v>
      </c>
      <c r="M144" s="230">
        <f>(SUM('1.  LRAMVA Summary'!H$54:H$77)+SUM('1.  LRAMVA Summary'!H$78:H$79)*(MONTH($E144)-1)/12)*$H144</f>
        <v>71.618871001600013</v>
      </c>
      <c r="N144" s="230">
        <f>(SUM('1.  LRAMVA Summary'!I$54:I$77)+SUM('1.  LRAMVA Summary'!I$78:I$79)*(MONTH($E144)-1)/12)*$H144</f>
        <v>0</v>
      </c>
      <c r="O144" s="230">
        <f>(SUM('1.  LRAMVA Summary'!J$54:J$77)+SUM('1.  LRAMVA Summary'!J$78:J$79)*(MONTH($E144)-1)/12)*$H144</f>
        <v>0</v>
      </c>
      <c r="P144" s="230">
        <f>(SUM('1.  LRAMVA Summary'!K$54:K$77)+SUM('1.  LRAMVA Summary'!K$78:K$79)*(MONTH($E144)-1)/12)*$H144</f>
        <v>0</v>
      </c>
      <c r="Q144" s="230">
        <f>(SUM('1.  LRAMVA Summary'!L$54:L$77)+SUM('1.  LRAMVA Summary'!L$78:L$79)*(MONTH($E144)-1)/12)*$H144</f>
        <v>0</v>
      </c>
      <c r="R144" s="230">
        <f>(SUM('1.  LRAMVA Summary'!M$54:M$77)+SUM('1.  LRAMVA Summary'!M$78:M$79)*(MONTH($E144)-1)/12)*$H144</f>
        <v>0</v>
      </c>
      <c r="S144" s="230">
        <f>(SUM('1.  LRAMVA Summary'!N$54:N$77)+SUM('1.  LRAMVA Summary'!N$78:N$79)*(MONTH($E144)-1)/12)*$H144</f>
        <v>0</v>
      </c>
      <c r="T144" s="230">
        <f>(SUM('1.  LRAMVA Summary'!O$54:O$77)+SUM('1.  LRAMVA Summary'!O$78:O$79)*(MONTH($E144)-1)/12)*$H144</f>
        <v>0</v>
      </c>
      <c r="U144" s="230">
        <f>(SUM('1.  LRAMVA Summary'!P$54:P$77)+SUM('1.  LRAMVA Summary'!P$78:P$79)*(MONTH($E144)-1)/12)*$H144</f>
        <v>0</v>
      </c>
      <c r="V144" s="230">
        <f>(SUM('1.  LRAMVA Summary'!Q$54:Q$77)+SUM('1.  LRAMVA Summary'!Q$78:Q$79)*(MONTH($E144)-1)/12)*$H144</f>
        <v>0</v>
      </c>
      <c r="W144" s="231">
        <f t="shared" si="76"/>
        <v>788.92740079469002</v>
      </c>
    </row>
    <row r="145" spans="2:23" s="9" customFormat="1">
      <c r="B145" s="66"/>
      <c r="E145" s="214">
        <v>43770</v>
      </c>
      <c r="F145" s="214" t="s">
        <v>186</v>
      </c>
      <c r="G145" s="215" t="s">
        <v>69</v>
      </c>
      <c r="H145" s="240">
        <f t="shared" ref="H145:H146" si="79">$C$50/12</f>
        <v>1.8166666666666667E-3</v>
      </c>
      <c r="I145" s="230">
        <f>(SUM('1.  LRAMVA Summary'!D$54:D$77)+SUM('1.  LRAMVA Summary'!D$78:D$79)*(MONTH($E145)-1)/12)*$H145</f>
        <v>124.71706228389993</v>
      </c>
      <c r="J145" s="230">
        <f>(SUM('1.  LRAMVA Summary'!E$54:E$77)+SUM('1.  LRAMVA Summary'!E$78:E$79)*(MONTH($E145)-1)/12)*$H145</f>
        <v>258.67445587091913</v>
      </c>
      <c r="K145" s="230">
        <f>(SUM('1.  LRAMVA Summary'!F$54:F$77)+SUM('1.  LRAMVA Summary'!F$78:F$79)*(MONTH($E145)-1)/12)*$H145</f>
        <v>320.3139454850841</v>
      </c>
      <c r="L145" s="230">
        <f>(SUM('1.  LRAMVA Summary'!G$54:G$77)+SUM('1.  LRAMVA Summary'!G$78:G$79)*(MONTH($E145)-1)/12)*$H145</f>
        <v>13.6030661531868</v>
      </c>
      <c r="M145" s="230">
        <f>(SUM('1.  LRAMVA Summary'!H$54:H$77)+SUM('1.  LRAMVA Summary'!H$78:H$79)*(MONTH($E145)-1)/12)*$H145</f>
        <v>71.618871001600013</v>
      </c>
      <c r="N145" s="230">
        <f>(SUM('1.  LRAMVA Summary'!I$54:I$77)+SUM('1.  LRAMVA Summary'!I$78:I$79)*(MONTH($E145)-1)/12)*$H145</f>
        <v>0</v>
      </c>
      <c r="O145" s="230">
        <f>(SUM('1.  LRAMVA Summary'!J$54:J$77)+SUM('1.  LRAMVA Summary'!J$78:J$79)*(MONTH($E145)-1)/12)*$H145</f>
        <v>0</v>
      </c>
      <c r="P145" s="230">
        <f>(SUM('1.  LRAMVA Summary'!K$54:K$77)+SUM('1.  LRAMVA Summary'!K$78:K$79)*(MONTH($E145)-1)/12)*$H145</f>
        <v>0</v>
      </c>
      <c r="Q145" s="230">
        <f>(SUM('1.  LRAMVA Summary'!L$54:L$77)+SUM('1.  LRAMVA Summary'!L$78:L$79)*(MONTH($E145)-1)/12)*$H145</f>
        <v>0</v>
      </c>
      <c r="R145" s="230">
        <f>(SUM('1.  LRAMVA Summary'!M$54:M$77)+SUM('1.  LRAMVA Summary'!M$78:M$79)*(MONTH($E145)-1)/12)*$H145</f>
        <v>0</v>
      </c>
      <c r="S145" s="230">
        <f>(SUM('1.  LRAMVA Summary'!N$54:N$77)+SUM('1.  LRAMVA Summary'!N$78:N$79)*(MONTH($E145)-1)/12)*$H145</f>
        <v>0</v>
      </c>
      <c r="T145" s="230">
        <f>(SUM('1.  LRAMVA Summary'!O$54:O$77)+SUM('1.  LRAMVA Summary'!O$78:O$79)*(MONTH($E145)-1)/12)*$H145</f>
        <v>0</v>
      </c>
      <c r="U145" s="230">
        <f>(SUM('1.  LRAMVA Summary'!P$54:P$77)+SUM('1.  LRAMVA Summary'!P$78:P$79)*(MONTH($E145)-1)/12)*$H145</f>
        <v>0</v>
      </c>
      <c r="V145" s="230">
        <f>(SUM('1.  LRAMVA Summary'!Q$54:Q$77)+SUM('1.  LRAMVA Summary'!Q$78:Q$79)*(MONTH($E145)-1)/12)*$H145</f>
        <v>0</v>
      </c>
      <c r="W145" s="231">
        <f t="shared" si="76"/>
        <v>788.92740079469002</v>
      </c>
    </row>
    <row r="146" spans="2:23" s="9" customFormat="1">
      <c r="B146" s="66"/>
      <c r="E146" s="214">
        <v>43800</v>
      </c>
      <c r="F146" s="214" t="s">
        <v>186</v>
      </c>
      <c r="G146" s="215" t="s">
        <v>69</v>
      </c>
      <c r="H146" s="240">
        <f t="shared" si="79"/>
        <v>1.8166666666666667E-3</v>
      </c>
      <c r="I146" s="230">
        <f>(SUM('1.  LRAMVA Summary'!D$54:D$77)+SUM('1.  LRAMVA Summary'!D$78:D$79)*(MONTH($E146)-1)/12)*$H146</f>
        <v>124.71706228389993</v>
      </c>
      <c r="J146" s="230">
        <f>(SUM('1.  LRAMVA Summary'!E$54:E$77)+SUM('1.  LRAMVA Summary'!E$78:E$79)*(MONTH($E146)-1)/12)*$H146</f>
        <v>258.67445587091913</v>
      </c>
      <c r="K146" s="230">
        <f>(SUM('1.  LRAMVA Summary'!F$54:F$77)+SUM('1.  LRAMVA Summary'!F$78:F$79)*(MONTH($E146)-1)/12)*$H146</f>
        <v>320.3139454850841</v>
      </c>
      <c r="L146" s="230">
        <f>(SUM('1.  LRAMVA Summary'!G$54:G$77)+SUM('1.  LRAMVA Summary'!G$78:G$79)*(MONTH($E146)-1)/12)*$H146</f>
        <v>13.6030661531868</v>
      </c>
      <c r="M146" s="230">
        <f>(SUM('1.  LRAMVA Summary'!H$54:H$77)+SUM('1.  LRAMVA Summary'!H$78:H$79)*(MONTH($E146)-1)/12)*$H146</f>
        <v>71.618871001600013</v>
      </c>
      <c r="N146" s="230">
        <f>(SUM('1.  LRAMVA Summary'!I$54:I$77)+SUM('1.  LRAMVA Summary'!I$78:I$79)*(MONTH($E146)-1)/12)*$H146</f>
        <v>0</v>
      </c>
      <c r="O146" s="230">
        <f>(SUM('1.  LRAMVA Summary'!J$54:J$77)+SUM('1.  LRAMVA Summary'!J$78:J$79)*(MONTH($E146)-1)/12)*$H146</f>
        <v>0</v>
      </c>
      <c r="P146" s="230">
        <f>(SUM('1.  LRAMVA Summary'!K$54:K$77)+SUM('1.  LRAMVA Summary'!K$78:K$79)*(MONTH($E146)-1)/12)*$H146</f>
        <v>0</v>
      </c>
      <c r="Q146" s="230">
        <f>(SUM('1.  LRAMVA Summary'!L$54:L$77)+SUM('1.  LRAMVA Summary'!L$78:L$79)*(MONTH($E146)-1)/12)*$H146</f>
        <v>0</v>
      </c>
      <c r="R146" s="230">
        <f>(SUM('1.  LRAMVA Summary'!M$54:M$77)+SUM('1.  LRAMVA Summary'!M$78:M$79)*(MONTH($E146)-1)/12)*$H146</f>
        <v>0</v>
      </c>
      <c r="S146" s="230">
        <f>(SUM('1.  LRAMVA Summary'!N$54:N$77)+SUM('1.  LRAMVA Summary'!N$78:N$79)*(MONTH($E146)-1)/12)*$H146</f>
        <v>0</v>
      </c>
      <c r="T146" s="230">
        <f>(SUM('1.  LRAMVA Summary'!O$54:O$77)+SUM('1.  LRAMVA Summary'!O$78:O$79)*(MONTH($E146)-1)/12)*$H146</f>
        <v>0</v>
      </c>
      <c r="U146" s="230">
        <f>(SUM('1.  LRAMVA Summary'!P$54:P$77)+SUM('1.  LRAMVA Summary'!P$78:P$79)*(MONTH($E146)-1)/12)*$H146</f>
        <v>0</v>
      </c>
      <c r="V146" s="230">
        <f>(SUM('1.  LRAMVA Summary'!Q$54:Q$77)+SUM('1.  LRAMVA Summary'!Q$78:Q$79)*(MONTH($E146)-1)/12)*$H146</f>
        <v>0</v>
      </c>
      <c r="W146" s="231">
        <f t="shared" si="76"/>
        <v>788.92740079469002</v>
      </c>
    </row>
    <row r="147" spans="2:23" s="9" customFormat="1" ht="15" thickBot="1">
      <c r="B147" s="66"/>
      <c r="E147" s="216" t="s">
        <v>468</v>
      </c>
      <c r="F147" s="216"/>
      <c r="G147" s="217"/>
      <c r="H147" s="218"/>
      <c r="I147" s="219">
        <f>SUM(I134:I146)</f>
        <v>2172.1078267265916</v>
      </c>
      <c r="J147" s="219">
        <f>SUM(J134:J146)</f>
        <v>4505.1478914124418</v>
      </c>
      <c r="K147" s="219">
        <f t="shared" ref="K147:O147" si="80">SUM(K134:K146)</f>
        <v>5578.6787730297865</v>
      </c>
      <c r="L147" s="219">
        <f t="shared" si="80"/>
        <v>236.91486888583478</v>
      </c>
      <c r="M147" s="219">
        <f t="shared" si="80"/>
        <v>1247.3346260336</v>
      </c>
      <c r="N147" s="219">
        <f t="shared" si="80"/>
        <v>0</v>
      </c>
      <c r="O147" s="219">
        <f t="shared" si="80"/>
        <v>0</v>
      </c>
      <c r="P147" s="219">
        <f t="shared" ref="P147:V147" si="81">SUM(P134:P146)</f>
        <v>0</v>
      </c>
      <c r="Q147" s="219">
        <f t="shared" si="81"/>
        <v>0</v>
      </c>
      <c r="R147" s="219">
        <f t="shared" si="81"/>
        <v>0</v>
      </c>
      <c r="S147" s="219">
        <f t="shared" si="81"/>
        <v>0</v>
      </c>
      <c r="T147" s="219">
        <f t="shared" si="81"/>
        <v>0</v>
      </c>
      <c r="U147" s="219">
        <f t="shared" si="81"/>
        <v>0</v>
      </c>
      <c r="V147" s="219">
        <f t="shared" si="81"/>
        <v>0</v>
      </c>
      <c r="W147" s="219">
        <f>SUM(W134:W146)</f>
        <v>13740.183986088252</v>
      </c>
    </row>
    <row r="148" spans="2:23" s="9" customFormat="1" ht="15" thickTop="1">
      <c r="B148" s="66"/>
      <c r="E148" s="220" t="s">
        <v>67</v>
      </c>
      <c r="F148" s="220"/>
      <c r="G148" s="221"/>
      <c r="H148" s="222"/>
      <c r="I148" s="223"/>
      <c r="J148" s="223"/>
      <c r="K148" s="223"/>
      <c r="L148" s="223"/>
      <c r="M148" s="223"/>
      <c r="N148" s="223"/>
      <c r="O148" s="223"/>
      <c r="P148" s="223"/>
      <c r="Q148" s="223"/>
      <c r="R148" s="223"/>
      <c r="S148" s="223"/>
      <c r="T148" s="223"/>
      <c r="U148" s="223"/>
      <c r="V148" s="223"/>
      <c r="W148" s="224"/>
    </row>
    <row r="149" spans="2:23" s="9" customFormat="1">
      <c r="B149" s="66"/>
      <c r="E149" s="225" t="s">
        <v>432</v>
      </c>
      <c r="F149" s="225"/>
      <c r="G149" s="226"/>
      <c r="H149" s="227"/>
      <c r="I149" s="228">
        <f>I147+I148</f>
        <v>2172.1078267265916</v>
      </c>
      <c r="J149" s="228">
        <f t="shared" ref="J149" si="82">J147+J148</f>
        <v>4505.1478914124418</v>
      </c>
      <c r="K149" s="228">
        <f t="shared" ref="K149" si="83">K147+K148</f>
        <v>5578.6787730297865</v>
      </c>
      <c r="L149" s="228">
        <f t="shared" ref="L149" si="84">L147+L148</f>
        <v>236.91486888583478</v>
      </c>
      <c r="M149" s="228">
        <f t="shared" ref="M149" si="85">M147+M148</f>
        <v>1247.3346260336</v>
      </c>
      <c r="N149" s="228">
        <f t="shared" ref="N149" si="86">N147+N148</f>
        <v>0</v>
      </c>
      <c r="O149" s="228">
        <f t="shared" ref="O149:V149" si="87">O147+O148</f>
        <v>0</v>
      </c>
      <c r="P149" s="228">
        <f t="shared" si="87"/>
        <v>0</v>
      </c>
      <c r="Q149" s="228">
        <f t="shared" si="87"/>
        <v>0</v>
      </c>
      <c r="R149" s="228">
        <f t="shared" si="87"/>
        <v>0</v>
      </c>
      <c r="S149" s="228">
        <f t="shared" si="87"/>
        <v>0</v>
      </c>
      <c r="T149" s="228">
        <f t="shared" si="87"/>
        <v>0</v>
      </c>
      <c r="U149" s="228">
        <f t="shared" si="87"/>
        <v>0</v>
      </c>
      <c r="V149" s="228">
        <f t="shared" si="87"/>
        <v>0</v>
      </c>
      <c r="W149" s="228">
        <f>W147+W148</f>
        <v>13740.183986088252</v>
      </c>
    </row>
    <row r="150" spans="2:23" s="9" customFormat="1">
      <c r="B150" s="66"/>
      <c r="E150" s="214">
        <v>43831</v>
      </c>
      <c r="F150" s="214" t="s">
        <v>187</v>
      </c>
      <c r="G150" s="215" t="s">
        <v>65</v>
      </c>
      <c r="H150" s="240">
        <f>$C$51/12</f>
        <v>0</v>
      </c>
      <c r="I150" s="230">
        <f>(SUM('1.  LRAMVA Summary'!D$54:D$80)+SUM('1.  LRAMVA Summary'!D$81:D$82)*(MONTH($E150)-1)/12)*$H150</f>
        <v>0</v>
      </c>
      <c r="J150" s="230">
        <f>(SUM('1.  LRAMVA Summary'!E$54:E$80)+SUM('1.  LRAMVA Summary'!E$81:E$82)*(MONTH($E150)-1)/12)*$H150</f>
        <v>0</v>
      </c>
      <c r="K150" s="230">
        <f>(SUM('1.  LRAMVA Summary'!F$54:F$80)+SUM('1.  LRAMVA Summary'!F$81:F$82)*(MONTH($E150)-1)/12)*$H150</f>
        <v>0</v>
      </c>
      <c r="L150" s="230">
        <f>(SUM('1.  LRAMVA Summary'!G$54:G$80)+SUM('1.  LRAMVA Summary'!G$81:G$82)*(MONTH($E150)-1)/12)*$H150</f>
        <v>0</v>
      </c>
      <c r="M150" s="230">
        <f>(SUM('1.  LRAMVA Summary'!H$54:H$80)+SUM('1.  LRAMVA Summary'!H$81:H$82)*(MONTH($E150)-1)/12)*$H150</f>
        <v>0</v>
      </c>
      <c r="N150" s="230">
        <f>(SUM('1.  LRAMVA Summary'!I$54:I$80)+SUM('1.  LRAMVA Summary'!I$81:I$82)*(MONTH($E150)-1)/12)*$H150</f>
        <v>0</v>
      </c>
      <c r="O150" s="230">
        <f>(SUM('1.  LRAMVA Summary'!J$54:J$80)+SUM('1.  LRAMVA Summary'!J$81:J$82)*(MONTH($E150)-1)/12)*$H150</f>
        <v>0</v>
      </c>
      <c r="P150" s="230">
        <f>(SUM('1.  LRAMVA Summary'!K$54:K$80)+SUM('1.  LRAMVA Summary'!K$81:K$82)*(MONTH($E150)-1)/12)*$H150</f>
        <v>0</v>
      </c>
      <c r="Q150" s="230">
        <f>(SUM('1.  LRAMVA Summary'!L$54:L$80)+SUM('1.  LRAMVA Summary'!L$81:L$82)*(MONTH($E150)-1)/12)*$H150</f>
        <v>0</v>
      </c>
      <c r="R150" s="230">
        <f>(SUM('1.  LRAMVA Summary'!M$54:M$80)+SUM('1.  LRAMVA Summary'!M$81:M$82)*(MONTH($E150)-1)/12)*$H150</f>
        <v>0</v>
      </c>
      <c r="S150" s="230">
        <f>(SUM('1.  LRAMVA Summary'!N$54:N$80)+SUM('1.  LRAMVA Summary'!N$81:N$82)*(MONTH($E150)-1)/12)*$H150</f>
        <v>0</v>
      </c>
      <c r="T150" s="230">
        <f>(SUM('1.  LRAMVA Summary'!O$54:O$80)+SUM('1.  LRAMVA Summary'!O$81:O$82)*(MONTH($E150)-1)/12)*$H150</f>
        <v>0</v>
      </c>
      <c r="U150" s="230">
        <f>(SUM('1.  LRAMVA Summary'!P$54:P$80)+SUM('1.  LRAMVA Summary'!P$81:P$82)*(MONTH($E150)-1)/12)*$H150</f>
        <v>0</v>
      </c>
      <c r="V150" s="230">
        <f>(SUM('1.  LRAMVA Summary'!Q$54:Q$80)+SUM('1.  LRAMVA Summary'!Q$81:Q$82)*(MONTH($E150)-1)/12)*$H150</f>
        <v>0</v>
      </c>
      <c r="W150" s="231">
        <f>SUM(I150:V150)</f>
        <v>0</v>
      </c>
    </row>
    <row r="151" spans="2:23" s="9" customFormat="1">
      <c r="B151" s="66"/>
      <c r="E151" s="214">
        <v>43862</v>
      </c>
      <c r="F151" s="214" t="s">
        <v>187</v>
      </c>
      <c r="G151" s="215" t="s">
        <v>65</v>
      </c>
      <c r="H151" s="240">
        <f t="shared" ref="H151:H152" si="88">$C$51/12</f>
        <v>0</v>
      </c>
      <c r="I151" s="230">
        <f>(SUM('1.  LRAMVA Summary'!D$54:D$80)+SUM('1.  LRAMVA Summary'!D$81:D$82)*(MONTH($E151)-1)/12)*$H151</f>
        <v>0</v>
      </c>
      <c r="J151" s="230">
        <f>(SUM('1.  LRAMVA Summary'!E$54:E$80)+SUM('1.  LRAMVA Summary'!E$81:E$82)*(MONTH($E151)-1)/12)*$H151</f>
        <v>0</v>
      </c>
      <c r="K151" s="230">
        <f>(SUM('1.  LRAMVA Summary'!F$54:F$80)+SUM('1.  LRAMVA Summary'!F$81:F$82)*(MONTH($E151)-1)/12)*$H151</f>
        <v>0</v>
      </c>
      <c r="L151" s="230">
        <f>(SUM('1.  LRAMVA Summary'!G$54:G$80)+SUM('1.  LRAMVA Summary'!G$81:G$82)*(MONTH($E151)-1)/12)*$H151</f>
        <v>0</v>
      </c>
      <c r="M151" s="230">
        <f>(SUM('1.  LRAMVA Summary'!H$54:H$80)+SUM('1.  LRAMVA Summary'!H$81:H$82)*(MONTH($E151)-1)/12)*$H151</f>
        <v>0</v>
      </c>
      <c r="N151" s="230">
        <f>(SUM('1.  LRAMVA Summary'!I$54:I$80)+SUM('1.  LRAMVA Summary'!I$81:I$82)*(MONTH($E151)-1)/12)*$H151</f>
        <v>0</v>
      </c>
      <c r="O151" s="230">
        <f>(SUM('1.  LRAMVA Summary'!J$54:J$80)+SUM('1.  LRAMVA Summary'!J$81:J$82)*(MONTH($E151)-1)/12)*$H151</f>
        <v>0</v>
      </c>
      <c r="P151" s="230">
        <f>(SUM('1.  LRAMVA Summary'!K$54:K$80)+SUM('1.  LRAMVA Summary'!K$81:K$82)*(MONTH($E151)-1)/12)*$H151</f>
        <v>0</v>
      </c>
      <c r="Q151" s="230">
        <f>(SUM('1.  LRAMVA Summary'!L$54:L$80)+SUM('1.  LRAMVA Summary'!L$81:L$82)*(MONTH($E151)-1)/12)*$H151</f>
        <v>0</v>
      </c>
      <c r="R151" s="230">
        <f>(SUM('1.  LRAMVA Summary'!M$54:M$80)+SUM('1.  LRAMVA Summary'!M$81:M$82)*(MONTH($E151)-1)/12)*$H151</f>
        <v>0</v>
      </c>
      <c r="S151" s="230">
        <f>(SUM('1.  LRAMVA Summary'!N$54:N$80)+SUM('1.  LRAMVA Summary'!N$81:N$82)*(MONTH($E151)-1)/12)*$H151</f>
        <v>0</v>
      </c>
      <c r="T151" s="230">
        <f>(SUM('1.  LRAMVA Summary'!O$54:O$80)+SUM('1.  LRAMVA Summary'!O$81:O$82)*(MONTH($E151)-1)/12)*$H151</f>
        <v>0</v>
      </c>
      <c r="U151" s="230">
        <f>(SUM('1.  LRAMVA Summary'!P$54:P$80)+SUM('1.  LRAMVA Summary'!P$81:P$82)*(MONTH($E151)-1)/12)*$H151</f>
        <v>0</v>
      </c>
      <c r="V151" s="230">
        <f>(SUM('1.  LRAMVA Summary'!Q$54:Q$80)+SUM('1.  LRAMVA Summary'!Q$81:Q$82)*(MONTH($E151)-1)/12)*$H151</f>
        <v>0</v>
      </c>
      <c r="W151" s="231">
        <f t="shared" ref="W151:W160" si="89">SUM(I151:V151)</f>
        <v>0</v>
      </c>
    </row>
    <row r="152" spans="2:23" s="9" customFormat="1">
      <c r="B152" s="66"/>
      <c r="E152" s="214">
        <v>43891</v>
      </c>
      <c r="F152" s="214" t="s">
        <v>187</v>
      </c>
      <c r="G152" s="215" t="s">
        <v>65</v>
      </c>
      <c r="H152" s="240">
        <f t="shared" si="88"/>
        <v>0</v>
      </c>
      <c r="I152" s="230">
        <f>(SUM('1.  LRAMVA Summary'!D$54:D$80)+SUM('1.  LRAMVA Summary'!D$81:D$82)*(MONTH($E152)-1)/12)*$H152</f>
        <v>0</v>
      </c>
      <c r="J152" s="230">
        <f>(SUM('1.  LRAMVA Summary'!E$54:E$80)+SUM('1.  LRAMVA Summary'!E$81:E$82)*(MONTH($E152)-1)/12)*$H152</f>
        <v>0</v>
      </c>
      <c r="K152" s="230">
        <f>(SUM('1.  LRAMVA Summary'!F$54:F$80)+SUM('1.  LRAMVA Summary'!F$81:F$82)*(MONTH($E152)-1)/12)*$H152</f>
        <v>0</v>
      </c>
      <c r="L152" s="230">
        <f>(SUM('1.  LRAMVA Summary'!G$54:G$80)+SUM('1.  LRAMVA Summary'!G$81:G$82)*(MONTH($E152)-1)/12)*$H152</f>
        <v>0</v>
      </c>
      <c r="M152" s="230">
        <f>(SUM('1.  LRAMVA Summary'!H$54:H$80)+SUM('1.  LRAMVA Summary'!H$81:H$82)*(MONTH($E152)-1)/12)*$H152</f>
        <v>0</v>
      </c>
      <c r="N152" s="230">
        <f>(SUM('1.  LRAMVA Summary'!I$54:I$80)+SUM('1.  LRAMVA Summary'!I$81:I$82)*(MONTH($E152)-1)/12)*$H152</f>
        <v>0</v>
      </c>
      <c r="O152" s="230">
        <f>(SUM('1.  LRAMVA Summary'!J$54:J$80)+SUM('1.  LRAMVA Summary'!J$81:J$82)*(MONTH($E152)-1)/12)*$H152</f>
        <v>0</v>
      </c>
      <c r="P152" s="230">
        <f>(SUM('1.  LRAMVA Summary'!K$54:K$80)+SUM('1.  LRAMVA Summary'!K$81:K$82)*(MONTH($E152)-1)/12)*$H152</f>
        <v>0</v>
      </c>
      <c r="Q152" s="230">
        <f>(SUM('1.  LRAMVA Summary'!L$54:L$80)+SUM('1.  LRAMVA Summary'!L$81:L$82)*(MONTH($E152)-1)/12)*$H152</f>
        <v>0</v>
      </c>
      <c r="R152" s="230">
        <f>(SUM('1.  LRAMVA Summary'!M$54:M$80)+SUM('1.  LRAMVA Summary'!M$81:M$82)*(MONTH($E152)-1)/12)*$H152</f>
        <v>0</v>
      </c>
      <c r="S152" s="230">
        <f>(SUM('1.  LRAMVA Summary'!N$54:N$80)+SUM('1.  LRAMVA Summary'!N$81:N$82)*(MONTH($E152)-1)/12)*$H152</f>
        <v>0</v>
      </c>
      <c r="T152" s="230">
        <f>(SUM('1.  LRAMVA Summary'!O$54:O$80)+SUM('1.  LRAMVA Summary'!O$81:O$82)*(MONTH($E152)-1)/12)*$H152</f>
        <v>0</v>
      </c>
      <c r="U152" s="230">
        <f>(SUM('1.  LRAMVA Summary'!P$54:P$80)+SUM('1.  LRAMVA Summary'!P$81:P$82)*(MONTH($E152)-1)/12)*$H152</f>
        <v>0</v>
      </c>
      <c r="V152" s="230">
        <f>(SUM('1.  LRAMVA Summary'!Q$54:Q$80)+SUM('1.  LRAMVA Summary'!Q$81:Q$82)*(MONTH($E152)-1)/12)*$H152</f>
        <v>0</v>
      </c>
      <c r="W152" s="231">
        <f t="shared" si="89"/>
        <v>0</v>
      </c>
    </row>
    <row r="153" spans="2:23" s="9" customFormat="1">
      <c r="B153" s="66"/>
      <c r="E153" s="214">
        <v>43922</v>
      </c>
      <c r="F153" s="214" t="s">
        <v>187</v>
      </c>
      <c r="G153" s="215" t="s">
        <v>66</v>
      </c>
      <c r="H153" s="240">
        <f>$C$52/12</f>
        <v>0</v>
      </c>
      <c r="I153" s="230">
        <f>(SUM('1.  LRAMVA Summary'!D$54:D$80)+SUM('1.  LRAMVA Summary'!D$81:D$82)*(MONTH($E153)-1)/12)*$H153</f>
        <v>0</v>
      </c>
      <c r="J153" s="230">
        <f>(SUM('1.  LRAMVA Summary'!E$54:E$80)+SUM('1.  LRAMVA Summary'!E$81:E$82)*(MONTH($E153)-1)/12)*$H153</f>
        <v>0</v>
      </c>
      <c r="K153" s="230">
        <f>(SUM('1.  LRAMVA Summary'!F$54:F$80)+SUM('1.  LRAMVA Summary'!F$81:F$82)*(MONTH($E153)-1)/12)*$H153</f>
        <v>0</v>
      </c>
      <c r="L153" s="230">
        <f>(SUM('1.  LRAMVA Summary'!G$54:G$80)+SUM('1.  LRAMVA Summary'!G$81:G$82)*(MONTH($E153)-1)/12)*$H153</f>
        <v>0</v>
      </c>
      <c r="M153" s="230">
        <f>(SUM('1.  LRAMVA Summary'!H$54:H$80)+SUM('1.  LRAMVA Summary'!H$81:H$82)*(MONTH($E153)-1)/12)*$H153</f>
        <v>0</v>
      </c>
      <c r="N153" s="230">
        <f>(SUM('1.  LRAMVA Summary'!I$54:I$80)+SUM('1.  LRAMVA Summary'!I$81:I$82)*(MONTH($E153)-1)/12)*$H153</f>
        <v>0</v>
      </c>
      <c r="O153" s="230">
        <f>(SUM('1.  LRAMVA Summary'!J$54:J$80)+SUM('1.  LRAMVA Summary'!J$81:J$82)*(MONTH($E153)-1)/12)*$H153</f>
        <v>0</v>
      </c>
      <c r="P153" s="230">
        <f>(SUM('1.  LRAMVA Summary'!K$54:K$80)+SUM('1.  LRAMVA Summary'!K$81:K$82)*(MONTH($E153)-1)/12)*$H153</f>
        <v>0</v>
      </c>
      <c r="Q153" s="230">
        <f>(SUM('1.  LRAMVA Summary'!L$54:L$80)+SUM('1.  LRAMVA Summary'!L$81:L$82)*(MONTH($E153)-1)/12)*$H153</f>
        <v>0</v>
      </c>
      <c r="R153" s="230">
        <f>(SUM('1.  LRAMVA Summary'!M$54:M$80)+SUM('1.  LRAMVA Summary'!M$81:M$82)*(MONTH($E153)-1)/12)*$H153</f>
        <v>0</v>
      </c>
      <c r="S153" s="230">
        <f>(SUM('1.  LRAMVA Summary'!N$54:N$80)+SUM('1.  LRAMVA Summary'!N$81:N$82)*(MONTH($E153)-1)/12)*$H153</f>
        <v>0</v>
      </c>
      <c r="T153" s="230">
        <f>(SUM('1.  LRAMVA Summary'!O$54:O$80)+SUM('1.  LRAMVA Summary'!O$81:O$82)*(MONTH($E153)-1)/12)*$H153</f>
        <v>0</v>
      </c>
      <c r="U153" s="230">
        <f>(SUM('1.  LRAMVA Summary'!P$54:P$80)+SUM('1.  LRAMVA Summary'!P$81:P$82)*(MONTH($E153)-1)/12)*$H153</f>
        <v>0</v>
      </c>
      <c r="V153" s="230">
        <f>(SUM('1.  LRAMVA Summary'!Q$54:Q$80)+SUM('1.  LRAMVA Summary'!Q$81:Q$82)*(MONTH($E153)-1)/12)*$H153</f>
        <v>0</v>
      </c>
      <c r="W153" s="231">
        <f t="shared" si="89"/>
        <v>0</v>
      </c>
    </row>
    <row r="154" spans="2:23" s="9" customFormat="1">
      <c r="B154" s="66"/>
      <c r="E154" s="214">
        <v>43952</v>
      </c>
      <c r="F154" s="214" t="s">
        <v>187</v>
      </c>
      <c r="G154" s="215" t="s">
        <v>66</v>
      </c>
      <c r="H154" s="240">
        <f t="shared" ref="H154:H155" si="90">$C$52/12</f>
        <v>0</v>
      </c>
      <c r="I154" s="230">
        <f>(SUM('1.  LRAMVA Summary'!D$54:D$80)+SUM('1.  LRAMVA Summary'!D$81:D$82)*(MONTH($E154)-1)/12)*$H154</f>
        <v>0</v>
      </c>
      <c r="J154" s="230">
        <f>(SUM('1.  LRAMVA Summary'!E$54:E$80)+SUM('1.  LRAMVA Summary'!E$81:E$82)*(MONTH($E154)-1)/12)*$H154</f>
        <v>0</v>
      </c>
      <c r="K154" s="230">
        <f>(SUM('1.  LRAMVA Summary'!F$54:F$80)+SUM('1.  LRAMVA Summary'!F$81:F$82)*(MONTH($E154)-1)/12)*$H154</f>
        <v>0</v>
      </c>
      <c r="L154" s="230">
        <f>(SUM('1.  LRAMVA Summary'!G$54:G$80)+SUM('1.  LRAMVA Summary'!G$81:G$82)*(MONTH($E154)-1)/12)*$H154</f>
        <v>0</v>
      </c>
      <c r="M154" s="230">
        <f>(SUM('1.  LRAMVA Summary'!H$54:H$80)+SUM('1.  LRAMVA Summary'!H$81:H$82)*(MONTH($E154)-1)/12)*$H154</f>
        <v>0</v>
      </c>
      <c r="N154" s="230">
        <f>(SUM('1.  LRAMVA Summary'!I$54:I$80)+SUM('1.  LRAMVA Summary'!I$81:I$82)*(MONTH($E154)-1)/12)*$H154</f>
        <v>0</v>
      </c>
      <c r="O154" s="230">
        <f>(SUM('1.  LRAMVA Summary'!J$54:J$80)+SUM('1.  LRAMVA Summary'!J$81:J$82)*(MONTH($E154)-1)/12)*$H154</f>
        <v>0</v>
      </c>
      <c r="P154" s="230">
        <f>(SUM('1.  LRAMVA Summary'!K$54:K$80)+SUM('1.  LRAMVA Summary'!K$81:K$82)*(MONTH($E154)-1)/12)*$H154</f>
        <v>0</v>
      </c>
      <c r="Q154" s="230">
        <f>(SUM('1.  LRAMVA Summary'!L$54:L$80)+SUM('1.  LRAMVA Summary'!L$81:L$82)*(MONTH($E154)-1)/12)*$H154</f>
        <v>0</v>
      </c>
      <c r="R154" s="230">
        <f>(SUM('1.  LRAMVA Summary'!M$54:M$80)+SUM('1.  LRAMVA Summary'!M$81:M$82)*(MONTH($E154)-1)/12)*$H154</f>
        <v>0</v>
      </c>
      <c r="S154" s="230">
        <f>(SUM('1.  LRAMVA Summary'!N$54:N$80)+SUM('1.  LRAMVA Summary'!N$81:N$82)*(MONTH($E154)-1)/12)*$H154</f>
        <v>0</v>
      </c>
      <c r="T154" s="230">
        <f>(SUM('1.  LRAMVA Summary'!O$54:O$80)+SUM('1.  LRAMVA Summary'!O$81:O$82)*(MONTH($E154)-1)/12)*$H154</f>
        <v>0</v>
      </c>
      <c r="U154" s="230">
        <f>(SUM('1.  LRAMVA Summary'!P$54:P$80)+SUM('1.  LRAMVA Summary'!P$81:P$82)*(MONTH($E154)-1)/12)*$H154</f>
        <v>0</v>
      </c>
      <c r="V154" s="230">
        <f>(SUM('1.  LRAMVA Summary'!Q$54:Q$80)+SUM('1.  LRAMVA Summary'!Q$81:Q$82)*(MONTH($E154)-1)/12)*$H154</f>
        <v>0</v>
      </c>
      <c r="W154" s="231">
        <f t="shared" si="89"/>
        <v>0</v>
      </c>
    </row>
    <row r="155" spans="2:23" s="9" customFormat="1">
      <c r="B155" s="66"/>
      <c r="E155" s="214">
        <v>43983</v>
      </c>
      <c r="F155" s="214" t="s">
        <v>187</v>
      </c>
      <c r="G155" s="215" t="s">
        <v>66</v>
      </c>
      <c r="H155" s="240">
        <f t="shared" si="90"/>
        <v>0</v>
      </c>
      <c r="I155" s="230">
        <f>(SUM('1.  LRAMVA Summary'!D$54:D$80)+SUM('1.  LRAMVA Summary'!D$81:D$82)*(MONTH($E155)-1)/12)*$H155</f>
        <v>0</v>
      </c>
      <c r="J155" s="230">
        <f>(SUM('1.  LRAMVA Summary'!E$54:E$80)+SUM('1.  LRAMVA Summary'!E$81:E$82)*(MONTH($E155)-1)/12)*$H155</f>
        <v>0</v>
      </c>
      <c r="K155" s="230">
        <f>(SUM('1.  LRAMVA Summary'!F$54:F$80)+SUM('1.  LRAMVA Summary'!F$81:F$82)*(MONTH($E155)-1)/12)*$H155</f>
        <v>0</v>
      </c>
      <c r="L155" s="230">
        <f>(SUM('1.  LRAMVA Summary'!G$54:G$80)+SUM('1.  LRAMVA Summary'!G$81:G$82)*(MONTH($E155)-1)/12)*$H155</f>
        <v>0</v>
      </c>
      <c r="M155" s="230">
        <f>(SUM('1.  LRAMVA Summary'!H$54:H$80)+SUM('1.  LRAMVA Summary'!H$81:H$82)*(MONTH($E155)-1)/12)*$H155</f>
        <v>0</v>
      </c>
      <c r="N155" s="230">
        <f>(SUM('1.  LRAMVA Summary'!I$54:I$80)+SUM('1.  LRAMVA Summary'!I$81:I$82)*(MONTH($E155)-1)/12)*$H155</f>
        <v>0</v>
      </c>
      <c r="O155" s="230">
        <f>(SUM('1.  LRAMVA Summary'!J$54:J$80)+SUM('1.  LRAMVA Summary'!J$81:J$82)*(MONTH($E155)-1)/12)*$H155</f>
        <v>0</v>
      </c>
      <c r="P155" s="230">
        <f>(SUM('1.  LRAMVA Summary'!K$54:K$80)+SUM('1.  LRAMVA Summary'!K$81:K$82)*(MONTH($E155)-1)/12)*$H155</f>
        <v>0</v>
      </c>
      <c r="Q155" s="230">
        <f>(SUM('1.  LRAMVA Summary'!L$54:L$80)+SUM('1.  LRAMVA Summary'!L$81:L$82)*(MONTH($E155)-1)/12)*$H155</f>
        <v>0</v>
      </c>
      <c r="R155" s="230">
        <f>(SUM('1.  LRAMVA Summary'!M$54:M$80)+SUM('1.  LRAMVA Summary'!M$81:M$82)*(MONTH($E155)-1)/12)*$H155</f>
        <v>0</v>
      </c>
      <c r="S155" s="230">
        <f>(SUM('1.  LRAMVA Summary'!N$54:N$80)+SUM('1.  LRAMVA Summary'!N$81:N$82)*(MONTH($E155)-1)/12)*$H155</f>
        <v>0</v>
      </c>
      <c r="T155" s="230">
        <f>(SUM('1.  LRAMVA Summary'!O$54:O$80)+SUM('1.  LRAMVA Summary'!O$81:O$82)*(MONTH($E155)-1)/12)*$H155</f>
        <v>0</v>
      </c>
      <c r="U155" s="230">
        <f>(SUM('1.  LRAMVA Summary'!P$54:P$80)+SUM('1.  LRAMVA Summary'!P$81:P$82)*(MONTH($E155)-1)/12)*$H155</f>
        <v>0</v>
      </c>
      <c r="V155" s="230">
        <f>(SUM('1.  LRAMVA Summary'!Q$54:Q$80)+SUM('1.  LRAMVA Summary'!Q$81:Q$82)*(MONTH($E155)-1)/12)*$H155</f>
        <v>0</v>
      </c>
      <c r="W155" s="231">
        <f t="shared" si="89"/>
        <v>0</v>
      </c>
    </row>
    <row r="156" spans="2:23" s="9" customFormat="1">
      <c r="B156" s="66"/>
      <c r="E156" s="214">
        <v>44013</v>
      </c>
      <c r="F156" s="214" t="s">
        <v>187</v>
      </c>
      <c r="G156" s="215" t="s">
        <v>68</v>
      </c>
      <c r="H156" s="240">
        <f>$C$53/12</f>
        <v>0</v>
      </c>
      <c r="I156" s="230">
        <f>(SUM('1.  LRAMVA Summary'!D$54:D$80)+SUM('1.  LRAMVA Summary'!D$81:D$82)*(MONTH($E156)-1)/12)*$H156</f>
        <v>0</v>
      </c>
      <c r="J156" s="230">
        <f>(SUM('1.  LRAMVA Summary'!E$54:E$80)+SUM('1.  LRAMVA Summary'!E$81:E$82)*(MONTH($E156)-1)/12)*$H156</f>
        <v>0</v>
      </c>
      <c r="K156" s="230">
        <f>(SUM('1.  LRAMVA Summary'!F$54:F$80)+SUM('1.  LRAMVA Summary'!F$81:F$82)*(MONTH($E156)-1)/12)*$H156</f>
        <v>0</v>
      </c>
      <c r="L156" s="230">
        <f>(SUM('1.  LRAMVA Summary'!G$54:G$80)+SUM('1.  LRAMVA Summary'!G$81:G$82)*(MONTH($E156)-1)/12)*$H156</f>
        <v>0</v>
      </c>
      <c r="M156" s="230">
        <f>(SUM('1.  LRAMVA Summary'!H$54:H$80)+SUM('1.  LRAMVA Summary'!H$81:H$82)*(MONTH($E156)-1)/12)*$H156</f>
        <v>0</v>
      </c>
      <c r="N156" s="230">
        <f>(SUM('1.  LRAMVA Summary'!I$54:I$80)+SUM('1.  LRAMVA Summary'!I$81:I$82)*(MONTH($E156)-1)/12)*$H156</f>
        <v>0</v>
      </c>
      <c r="O156" s="230">
        <f>(SUM('1.  LRAMVA Summary'!J$54:J$80)+SUM('1.  LRAMVA Summary'!J$81:J$82)*(MONTH($E156)-1)/12)*$H156</f>
        <v>0</v>
      </c>
      <c r="P156" s="230">
        <f>(SUM('1.  LRAMVA Summary'!K$54:K$80)+SUM('1.  LRAMVA Summary'!K$81:K$82)*(MONTH($E156)-1)/12)*$H156</f>
        <v>0</v>
      </c>
      <c r="Q156" s="230">
        <f>(SUM('1.  LRAMVA Summary'!L$54:L$80)+SUM('1.  LRAMVA Summary'!L$81:L$82)*(MONTH($E156)-1)/12)*$H156</f>
        <v>0</v>
      </c>
      <c r="R156" s="230">
        <f>(SUM('1.  LRAMVA Summary'!M$54:M$80)+SUM('1.  LRAMVA Summary'!M$81:M$82)*(MONTH($E156)-1)/12)*$H156</f>
        <v>0</v>
      </c>
      <c r="S156" s="230">
        <f>(SUM('1.  LRAMVA Summary'!N$54:N$80)+SUM('1.  LRAMVA Summary'!N$81:N$82)*(MONTH($E156)-1)/12)*$H156</f>
        <v>0</v>
      </c>
      <c r="T156" s="230">
        <f>(SUM('1.  LRAMVA Summary'!O$54:O$80)+SUM('1.  LRAMVA Summary'!O$81:O$82)*(MONTH($E156)-1)/12)*$H156</f>
        <v>0</v>
      </c>
      <c r="U156" s="230">
        <f>(SUM('1.  LRAMVA Summary'!P$54:P$80)+SUM('1.  LRAMVA Summary'!P$81:P$82)*(MONTH($E156)-1)/12)*$H156</f>
        <v>0</v>
      </c>
      <c r="V156" s="230">
        <f>(SUM('1.  LRAMVA Summary'!Q$54:Q$80)+SUM('1.  LRAMVA Summary'!Q$81:Q$82)*(MONTH($E156)-1)/12)*$H156</f>
        <v>0</v>
      </c>
      <c r="W156" s="231">
        <f t="shared" si="89"/>
        <v>0</v>
      </c>
    </row>
    <row r="157" spans="2:23" s="9" customFormat="1">
      <c r="B157" s="66"/>
      <c r="E157" s="214">
        <v>44044</v>
      </c>
      <c r="F157" s="214" t="s">
        <v>187</v>
      </c>
      <c r="G157" s="215" t="s">
        <v>68</v>
      </c>
      <c r="H157" s="240">
        <f t="shared" ref="H157:H158" si="91">$C$53/12</f>
        <v>0</v>
      </c>
      <c r="I157" s="230">
        <f>(SUM('1.  LRAMVA Summary'!D$54:D$80)+SUM('1.  LRAMVA Summary'!D$81:D$82)*(MONTH($E157)-1)/12)*$H157</f>
        <v>0</v>
      </c>
      <c r="J157" s="230">
        <f>(SUM('1.  LRAMVA Summary'!E$54:E$80)+SUM('1.  LRAMVA Summary'!E$81:E$82)*(MONTH($E157)-1)/12)*$H157</f>
        <v>0</v>
      </c>
      <c r="K157" s="230">
        <f>(SUM('1.  LRAMVA Summary'!F$54:F$80)+SUM('1.  LRAMVA Summary'!F$81:F$82)*(MONTH($E157)-1)/12)*$H157</f>
        <v>0</v>
      </c>
      <c r="L157" s="230">
        <f>(SUM('1.  LRAMVA Summary'!G$54:G$80)+SUM('1.  LRAMVA Summary'!G$81:G$82)*(MONTH($E157)-1)/12)*$H157</f>
        <v>0</v>
      </c>
      <c r="M157" s="230">
        <f>(SUM('1.  LRAMVA Summary'!H$54:H$80)+SUM('1.  LRAMVA Summary'!H$81:H$82)*(MONTH($E157)-1)/12)*$H157</f>
        <v>0</v>
      </c>
      <c r="N157" s="230">
        <f>(SUM('1.  LRAMVA Summary'!I$54:I$80)+SUM('1.  LRAMVA Summary'!I$81:I$82)*(MONTH($E157)-1)/12)*$H157</f>
        <v>0</v>
      </c>
      <c r="O157" s="230">
        <f>(SUM('1.  LRAMVA Summary'!J$54:J$80)+SUM('1.  LRAMVA Summary'!J$81:J$82)*(MONTH($E157)-1)/12)*$H157</f>
        <v>0</v>
      </c>
      <c r="P157" s="230">
        <f>(SUM('1.  LRAMVA Summary'!K$54:K$80)+SUM('1.  LRAMVA Summary'!K$81:K$82)*(MONTH($E157)-1)/12)*$H157</f>
        <v>0</v>
      </c>
      <c r="Q157" s="230">
        <f>(SUM('1.  LRAMVA Summary'!L$54:L$80)+SUM('1.  LRAMVA Summary'!L$81:L$82)*(MONTH($E157)-1)/12)*$H157</f>
        <v>0</v>
      </c>
      <c r="R157" s="230">
        <f>(SUM('1.  LRAMVA Summary'!M$54:M$80)+SUM('1.  LRAMVA Summary'!M$81:M$82)*(MONTH($E157)-1)/12)*$H157</f>
        <v>0</v>
      </c>
      <c r="S157" s="230">
        <f>(SUM('1.  LRAMVA Summary'!N$54:N$80)+SUM('1.  LRAMVA Summary'!N$81:N$82)*(MONTH($E157)-1)/12)*$H157</f>
        <v>0</v>
      </c>
      <c r="T157" s="230">
        <f>(SUM('1.  LRAMVA Summary'!O$54:O$80)+SUM('1.  LRAMVA Summary'!O$81:O$82)*(MONTH($E157)-1)/12)*$H157</f>
        <v>0</v>
      </c>
      <c r="U157" s="230">
        <f>(SUM('1.  LRAMVA Summary'!P$54:P$80)+SUM('1.  LRAMVA Summary'!P$81:P$82)*(MONTH($E157)-1)/12)*$H157</f>
        <v>0</v>
      </c>
      <c r="V157" s="230">
        <f>(SUM('1.  LRAMVA Summary'!Q$54:Q$80)+SUM('1.  LRAMVA Summary'!Q$81:Q$82)*(MONTH($E157)-1)/12)*$H157</f>
        <v>0</v>
      </c>
      <c r="W157" s="231">
        <f t="shared" si="89"/>
        <v>0</v>
      </c>
    </row>
    <row r="158" spans="2:23" s="9" customFormat="1">
      <c r="B158" s="66"/>
      <c r="E158" s="214">
        <v>44075</v>
      </c>
      <c r="F158" s="214" t="s">
        <v>187</v>
      </c>
      <c r="G158" s="215" t="s">
        <v>68</v>
      </c>
      <c r="H158" s="240">
        <f t="shared" si="91"/>
        <v>0</v>
      </c>
      <c r="I158" s="230">
        <f>(SUM('1.  LRAMVA Summary'!D$54:D$80)+SUM('1.  LRAMVA Summary'!D$81:D$82)*(MONTH($E158)-1)/12)*$H158</f>
        <v>0</v>
      </c>
      <c r="J158" s="230">
        <f>(SUM('1.  LRAMVA Summary'!E$54:E$80)+SUM('1.  LRAMVA Summary'!E$81:E$82)*(MONTH($E158)-1)/12)*$H158</f>
        <v>0</v>
      </c>
      <c r="K158" s="230">
        <f>(SUM('1.  LRAMVA Summary'!F$54:F$80)+SUM('1.  LRAMVA Summary'!F$81:F$82)*(MONTH($E158)-1)/12)*$H158</f>
        <v>0</v>
      </c>
      <c r="L158" s="230">
        <f>(SUM('1.  LRAMVA Summary'!G$54:G$80)+SUM('1.  LRAMVA Summary'!G$81:G$82)*(MONTH($E158)-1)/12)*$H158</f>
        <v>0</v>
      </c>
      <c r="M158" s="230">
        <f>(SUM('1.  LRAMVA Summary'!H$54:H$80)+SUM('1.  LRAMVA Summary'!H$81:H$82)*(MONTH($E158)-1)/12)*$H158</f>
        <v>0</v>
      </c>
      <c r="N158" s="230">
        <f>(SUM('1.  LRAMVA Summary'!I$54:I$80)+SUM('1.  LRAMVA Summary'!I$81:I$82)*(MONTH($E158)-1)/12)*$H158</f>
        <v>0</v>
      </c>
      <c r="O158" s="230">
        <f>(SUM('1.  LRAMVA Summary'!J$54:J$80)+SUM('1.  LRAMVA Summary'!J$81:J$82)*(MONTH($E158)-1)/12)*$H158</f>
        <v>0</v>
      </c>
      <c r="P158" s="230">
        <f>(SUM('1.  LRAMVA Summary'!K$54:K$80)+SUM('1.  LRAMVA Summary'!K$81:K$82)*(MONTH($E158)-1)/12)*$H158</f>
        <v>0</v>
      </c>
      <c r="Q158" s="230">
        <f>(SUM('1.  LRAMVA Summary'!L$54:L$80)+SUM('1.  LRAMVA Summary'!L$81:L$82)*(MONTH($E158)-1)/12)*$H158</f>
        <v>0</v>
      </c>
      <c r="R158" s="230">
        <f>(SUM('1.  LRAMVA Summary'!M$54:M$80)+SUM('1.  LRAMVA Summary'!M$81:M$82)*(MONTH($E158)-1)/12)*$H158</f>
        <v>0</v>
      </c>
      <c r="S158" s="230">
        <f>(SUM('1.  LRAMVA Summary'!N$54:N$80)+SUM('1.  LRAMVA Summary'!N$81:N$82)*(MONTH($E158)-1)/12)*$H158</f>
        <v>0</v>
      </c>
      <c r="T158" s="230">
        <f>(SUM('1.  LRAMVA Summary'!O$54:O$80)+SUM('1.  LRAMVA Summary'!O$81:O$82)*(MONTH($E158)-1)/12)*$H158</f>
        <v>0</v>
      </c>
      <c r="U158" s="230">
        <f>(SUM('1.  LRAMVA Summary'!P$54:P$80)+SUM('1.  LRAMVA Summary'!P$81:P$82)*(MONTH($E158)-1)/12)*$H158</f>
        <v>0</v>
      </c>
      <c r="V158" s="230">
        <f>(SUM('1.  LRAMVA Summary'!Q$54:Q$80)+SUM('1.  LRAMVA Summary'!Q$81:Q$82)*(MONTH($E158)-1)/12)*$H158</f>
        <v>0</v>
      </c>
      <c r="W158" s="231">
        <f t="shared" si="89"/>
        <v>0</v>
      </c>
    </row>
    <row r="159" spans="2:23" s="9" customFormat="1">
      <c r="B159" s="66"/>
      <c r="E159" s="214">
        <v>44105</v>
      </c>
      <c r="F159" s="214" t="s">
        <v>187</v>
      </c>
      <c r="G159" s="215" t="s">
        <v>69</v>
      </c>
      <c r="H159" s="240">
        <f>$C$54/12</f>
        <v>0</v>
      </c>
      <c r="I159" s="230">
        <f>(SUM('1.  LRAMVA Summary'!D$54:D$80)+SUM('1.  LRAMVA Summary'!D$81:D$82)*(MONTH($E159)-1)/12)*$H159</f>
        <v>0</v>
      </c>
      <c r="J159" s="230">
        <f>(SUM('1.  LRAMVA Summary'!E$54:E$80)+SUM('1.  LRAMVA Summary'!E$81:E$82)*(MONTH($E159)-1)/12)*$H159</f>
        <v>0</v>
      </c>
      <c r="K159" s="230">
        <f>(SUM('1.  LRAMVA Summary'!F$54:F$80)+SUM('1.  LRAMVA Summary'!F$81:F$82)*(MONTH($E159)-1)/12)*$H159</f>
        <v>0</v>
      </c>
      <c r="L159" s="230">
        <f>(SUM('1.  LRAMVA Summary'!G$54:G$80)+SUM('1.  LRAMVA Summary'!G$81:G$82)*(MONTH($E159)-1)/12)*$H159</f>
        <v>0</v>
      </c>
      <c r="M159" s="230">
        <f>(SUM('1.  LRAMVA Summary'!H$54:H$80)+SUM('1.  LRAMVA Summary'!H$81:H$82)*(MONTH($E159)-1)/12)*$H159</f>
        <v>0</v>
      </c>
      <c r="N159" s="230">
        <f>(SUM('1.  LRAMVA Summary'!I$54:I$80)+SUM('1.  LRAMVA Summary'!I$81:I$82)*(MONTH($E159)-1)/12)*$H159</f>
        <v>0</v>
      </c>
      <c r="O159" s="230">
        <f>(SUM('1.  LRAMVA Summary'!J$54:J$80)+SUM('1.  LRAMVA Summary'!J$81:J$82)*(MONTH($E159)-1)/12)*$H159</f>
        <v>0</v>
      </c>
      <c r="P159" s="230">
        <f>(SUM('1.  LRAMVA Summary'!K$54:K$80)+SUM('1.  LRAMVA Summary'!K$81:K$82)*(MONTH($E159)-1)/12)*$H159</f>
        <v>0</v>
      </c>
      <c r="Q159" s="230">
        <f>(SUM('1.  LRAMVA Summary'!L$54:L$80)+SUM('1.  LRAMVA Summary'!L$81:L$82)*(MONTH($E159)-1)/12)*$H159</f>
        <v>0</v>
      </c>
      <c r="R159" s="230">
        <f>(SUM('1.  LRAMVA Summary'!M$54:M$80)+SUM('1.  LRAMVA Summary'!M$81:M$82)*(MONTH($E159)-1)/12)*$H159</f>
        <v>0</v>
      </c>
      <c r="S159" s="230">
        <f>(SUM('1.  LRAMVA Summary'!N$54:N$80)+SUM('1.  LRAMVA Summary'!N$81:N$82)*(MONTH($E159)-1)/12)*$H159</f>
        <v>0</v>
      </c>
      <c r="T159" s="230">
        <f>(SUM('1.  LRAMVA Summary'!O$54:O$80)+SUM('1.  LRAMVA Summary'!O$81:O$82)*(MONTH($E159)-1)/12)*$H159</f>
        <v>0</v>
      </c>
      <c r="U159" s="230">
        <f>(SUM('1.  LRAMVA Summary'!P$54:P$80)+SUM('1.  LRAMVA Summary'!P$81:P$82)*(MONTH($E159)-1)/12)*$H159</f>
        <v>0</v>
      </c>
      <c r="V159" s="230">
        <f>(SUM('1.  LRAMVA Summary'!Q$54:Q$80)+SUM('1.  LRAMVA Summary'!Q$81:Q$82)*(MONTH($E159)-1)/12)*$H159</f>
        <v>0</v>
      </c>
      <c r="W159" s="231">
        <f t="shared" si="89"/>
        <v>0</v>
      </c>
    </row>
    <row r="160" spans="2:23" s="9" customFormat="1">
      <c r="B160" s="66"/>
      <c r="E160" s="214">
        <v>44136</v>
      </c>
      <c r="F160" s="214" t="s">
        <v>187</v>
      </c>
      <c r="G160" s="215" t="s">
        <v>69</v>
      </c>
      <c r="H160" s="240">
        <f t="shared" ref="H160:H161" si="92">$C$54/12</f>
        <v>0</v>
      </c>
      <c r="I160" s="230">
        <f>(SUM('1.  LRAMVA Summary'!D$54:D$80)+SUM('1.  LRAMVA Summary'!D$81:D$82)*(MONTH($E160)-1)/12)*$H160</f>
        <v>0</v>
      </c>
      <c r="J160" s="230">
        <f>(SUM('1.  LRAMVA Summary'!E$54:E$80)+SUM('1.  LRAMVA Summary'!E$81:E$82)*(MONTH($E160)-1)/12)*$H160</f>
        <v>0</v>
      </c>
      <c r="K160" s="230">
        <f>(SUM('1.  LRAMVA Summary'!F$54:F$80)+SUM('1.  LRAMVA Summary'!F$81:F$82)*(MONTH($E160)-1)/12)*$H160</f>
        <v>0</v>
      </c>
      <c r="L160" s="230">
        <f>(SUM('1.  LRAMVA Summary'!G$54:G$80)+SUM('1.  LRAMVA Summary'!G$81:G$82)*(MONTH($E160)-1)/12)*$H160</f>
        <v>0</v>
      </c>
      <c r="M160" s="230">
        <f>(SUM('1.  LRAMVA Summary'!H$54:H$80)+SUM('1.  LRAMVA Summary'!H$81:H$82)*(MONTH($E160)-1)/12)*$H160</f>
        <v>0</v>
      </c>
      <c r="N160" s="230">
        <f>(SUM('1.  LRAMVA Summary'!I$54:I$80)+SUM('1.  LRAMVA Summary'!I$81:I$82)*(MONTH($E160)-1)/12)*$H160</f>
        <v>0</v>
      </c>
      <c r="O160" s="230">
        <f>(SUM('1.  LRAMVA Summary'!J$54:J$80)+SUM('1.  LRAMVA Summary'!J$81:J$82)*(MONTH($E160)-1)/12)*$H160</f>
        <v>0</v>
      </c>
      <c r="P160" s="230">
        <f>(SUM('1.  LRAMVA Summary'!K$54:K$80)+SUM('1.  LRAMVA Summary'!K$81:K$82)*(MONTH($E160)-1)/12)*$H160</f>
        <v>0</v>
      </c>
      <c r="Q160" s="230">
        <f>(SUM('1.  LRAMVA Summary'!L$54:L$80)+SUM('1.  LRAMVA Summary'!L$81:L$82)*(MONTH($E160)-1)/12)*$H160</f>
        <v>0</v>
      </c>
      <c r="R160" s="230">
        <f>(SUM('1.  LRAMVA Summary'!M$54:M$80)+SUM('1.  LRAMVA Summary'!M$81:M$82)*(MONTH($E160)-1)/12)*$H160</f>
        <v>0</v>
      </c>
      <c r="S160" s="230">
        <f>(SUM('1.  LRAMVA Summary'!N$54:N$80)+SUM('1.  LRAMVA Summary'!N$81:N$82)*(MONTH($E160)-1)/12)*$H160</f>
        <v>0</v>
      </c>
      <c r="T160" s="230">
        <f>(SUM('1.  LRAMVA Summary'!O$54:O$80)+SUM('1.  LRAMVA Summary'!O$81:O$82)*(MONTH($E160)-1)/12)*$H160</f>
        <v>0</v>
      </c>
      <c r="U160" s="230">
        <f>(SUM('1.  LRAMVA Summary'!P$54:P$80)+SUM('1.  LRAMVA Summary'!P$81:P$82)*(MONTH($E160)-1)/12)*$H160</f>
        <v>0</v>
      </c>
      <c r="V160" s="230">
        <f>(SUM('1.  LRAMVA Summary'!Q$54:Q$80)+SUM('1.  LRAMVA Summary'!Q$81:Q$82)*(MONTH($E160)-1)/12)*$H160</f>
        <v>0</v>
      </c>
      <c r="W160" s="231">
        <f t="shared" si="89"/>
        <v>0</v>
      </c>
    </row>
    <row r="161" spans="2:23" s="9" customFormat="1">
      <c r="B161" s="66"/>
      <c r="E161" s="214">
        <v>44166</v>
      </c>
      <c r="F161" s="214" t="s">
        <v>187</v>
      </c>
      <c r="G161" s="215" t="s">
        <v>69</v>
      </c>
      <c r="H161" s="240">
        <f t="shared" si="92"/>
        <v>0</v>
      </c>
      <c r="I161" s="230">
        <f>(SUM('1.  LRAMVA Summary'!D$54:D$80)+SUM('1.  LRAMVA Summary'!D$81:D$82)*(MONTH($E161)-1)/12)*$H161</f>
        <v>0</v>
      </c>
      <c r="J161" s="230">
        <f>(SUM('1.  LRAMVA Summary'!E$54:E$80)+SUM('1.  LRAMVA Summary'!E$81:E$82)*(MONTH($E161)-1)/12)*$H161</f>
        <v>0</v>
      </c>
      <c r="K161" s="230">
        <f>(SUM('1.  LRAMVA Summary'!F$54:F$80)+SUM('1.  LRAMVA Summary'!F$81:F$82)*(MONTH($E161)-1)/12)*$H161</f>
        <v>0</v>
      </c>
      <c r="L161" s="230">
        <f>(SUM('1.  LRAMVA Summary'!G$54:G$80)+SUM('1.  LRAMVA Summary'!G$81:G$82)*(MONTH($E161)-1)/12)*$H161</f>
        <v>0</v>
      </c>
      <c r="M161" s="230">
        <f>(SUM('1.  LRAMVA Summary'!H$54:H$80)+SUM('1.  LRAMVA Summary'!H$81:H$82)*(MONTH($E161)-1)/12)*$H161</f>
        <v>0</v>
      </c>
      <c r="N161" s="230">
        <f>(SUM('1.  LRAMVA Summary'!I$54:I$80)+SUM('1.  LRAMVA Summary'!I$81:I$82)*(MONTH($E161)-1)/12)*$H161</f>
        <v>0</v>
      </c>
      <c r="O161" s="230">
        <f>(SUM('1.  LRAMVA Summary'!J$54:J$80)+SUM('1.  LRAMVA Summary'!J$81:J$82)*(MONTH($E161)-1)/12)*$H161</f>
        <v>0</v>
      </c>
      <c r="P161" s="230">
        <f>(SUM('1.  LRAMVA Summary'!K$54:K$80)+SUM('1.  LRAMVA Summary'!K$81:K$82)*(MONTH($E161)-1)/12)*$H161</f>
        <v>0</v>
      </c>
      <c r="Q161" s="230">
        <f>(SUM('1.  LRAMVA Summary'!L$54:L$80)+SUM('1.  LRAMVA Summary'!L$81:L$82)*(MONTH($E161)-1)/12)*$H161</f>
        <v>0</v>
      </c>
      <c r="R161" s="230">
        <f>(SUM('1.  LRAMVA Summary'!M$54:M$80)+SUM('1.  LRAMVA Summary'!M$81:M$82)*(MONTH($E161)-1)/12)*$H161</f>
        <v>0</v>
      </c>
      <c r="S161" s="230">
        <f>(SUM('1.  LRAMVA Summary'!N$54:N$80)+SUM('1.  LRAMVA Summary'!N$81:N$82)*(MONTH($E161)-1)/12)*$H161</f>
        <v>0</v>
      </c>
      <c r="T161" s="230">
        <f>(SUM('1.  LRAMVA Summary'!O$54:O$80)+SUM('1.  LRAMVA Summary'!O$81:O$82)*(MONTH($E161)-1)/12)*$H161</f>
        <v>0</v>
      </c>
      <c r="U161" s="230">
        <f>(SUM('1.  LRAMVA Summary'!P$54:P$80)+SUM('1.  LRAMVA Summary'!P$81:P$82)*(MONTH($E161)-1)/12)*$H161</f>
        <v>0</v>
      </c>
      <c r="V161" s="230">
        <f>(SUM('1.  LRAMVA Summary'!Q$54:Q$80)+SUM('1.  LRAMVA Summary'!Q$81:Q$82)*(MONTH($E161)-1)/12)*$H161</f>
        <v>0</v>
      </c>
      <c r="W161" s="231">
        <f>SUM(I161:V161)</f>
        <v>0</v>
      </c>
    </row>
    <row r="162" spans="2:23" s="9" customFormat="1" ht="15" thickBot="1">
      <c r="B162" s="66"/>
      <c r="E162" s="216" t="s">
        <v>469</v>
      </c>
      <c r="F162" s="216"/>
      <c r="G162" s="217"/>
      <c r="H162" s="218"/>
      <c r="I162" s="219">
        <f>SUM(I149:I161)</f>
        <v>2172.1078267265916</v>
      </c>
      <c r="J162" s="219">
        <f>SUM(J149:J161)</f>
        <v>4505.1478914124418</v>
      </c>
      <c r="K162" s="219">
        <f t="shared" ref="K162:O162" si="93">SUM(K149:K161)</f>
        <v>5578.6787730297865</v>
      </c>
      <c r="L162" s="219">
        <f t="shared" si="93"/>
        <v>236.91486888583478</v>
      </c>
      <c r="M162" s="219">
        <f t="shared" si="93"/>
        <v>1247.3346260336</v>
      </c>
      <c r="N162" s="219">
        <f t="shared" si="93"/>
        <v>0</v>
      </c>
      <c r="O162" s="219">
        <f t="shared" si="93"/>
        <v>0</v>
      </c>
      <c r="P162" s="219">
        <f t="shared" ref="P162:V162" si="94">SUM(P149:P161)</f>
        <v>0</v>
      </c>
      <c r="Q162" s="219">
        <f t="shared" si="94"/>
        <v>0</v>
      </c>
      <c r="R162" s="219">
        <f t="shared" si="94"/>
        <v>0</v>
      </c>
      <c r="S162" s="219">
        <f t="shared" si="94"/>
        <v>0</v>
      </c>
      <c r="T162" s="219">
        <f t="shared" si="94"/>
        <v>0</v>
      </c>
      <c r="U162" s="219">
        <f t="shared" si="94"/>
        <v>0</v>
      </c>
      <c r="V162" s="219">
        <f t="shared" si="94"/>
        <v>0</v>
      </c>
      <c r="W162" s="219">
        <f>SUM(W149:W161)</f>
        <v>13740.183986088252</v>
      </c>
    </row>
    <row r="163" spans="2:23" s="9" customFormat="1" ht="15" thickTop="1">
      <c r="B163" s="66"/>
      <c r="E163" s="220" t="s">
        <v>67</v>
      </c>
      <c r="F163" s="220"/>
      <c r="G163" s="221"/>
      <c r="H163" s="222"/>
      <c r="I163" s="223"/>
      <c r="J163" s="223"/>
      <c r="K163" s="223"/>
      <c r="L163" s="223"/>
      <c r="M163" s="223"/>
      <c r="N163" s="223"/>
      <c r="O163" s="223"/>
      <c r="P163" s="223"/>
      <c r="Q163" s="223"/>
      <c r="R163" s="223"/>
      <c r="S163" s="223"/>
      <c r="T163" s="223"/>
      <c r="U163" s="223"/>
      <c r="V163" s="223"/>
      <c r="W163" s="224"/>
    </row>
    <row r="164" spans="2:23" s="9" customFormat="1">
      <c r="B164" s="66"/>
      <c r="H164" s="18"/>
    </row>
    <row r="165" spans="2:23">
      <c r="E165" s="585" t="s">
        <v>525</v>
      </c>
    </row>
  </sheetData>
  <dataConsolidate/>
  <mergeCells count="4">
    <mergeCell ref="B12:C12"/>
    <mergeCell ref="C8:S8"/>
    <mergeCell ref="C9:S9"/>
    <mergeCell ref="C10:S10"/>
  </mergeCells>
  <hyperlinks>
    <hyperlink ref="B56" r:id="rId1" xr:uid="{00000000-0004-0000-0B00-000000000000}"/>
    <hyperlink ref="E165" location="'6.  Carrying Charges'!A1" display="Return to top" xr:uid="{00000000-0004-0000-0B00-000001000000}"/>
    <hyperlink ref="K12" location="Table_1_b.__Annual_LRAMVA_Breakdown_by_Year_and_Rate_Class" display="Go to Tab 1: Summary" xr:uid="{00000000-0004-0000-0B00-000002000000}"/>
  </hyperlinks>
  <pageMargins left="0.7" right="0.7" top="0.75" bottom="0.75" header="0.3" footer="0.3"/>
  <pageSetup scale="41" fitToHeight="0" orientation="landscape" r:id="rId2"/>
  <drawing r:id="rId3"/>
  <legacyDrawing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filterMode="1">
    <pageSetUpPr fitToPage="1"/>
  </sheetPr>
  <dimension ref="A1:BT126"/>
  <sheetViews>
    <sheetView topLeftCell="B18" zoomScale="60" zoomScaleNormal="60" workbookViewId="0">
      <selection activeCell="D116" sqref="D116"/>
    </sheetView>
  </sheetViews>
  <sheetFormatPr defaultColWidth="9.08984375" defaultRowHeight="14.5" outlineLevelRow="1"/>
  <cols>
    <col min="1" max="1" width="5.90625" style="807" customWidth="1"/>
    <col min="2" max="2" width="24.36328125" style="12" customWidth="1"/>
    <col min="3" max="3" width="11.453125" style="12" customWidth="1"/>
    <col min="4" max="4" width="37.6328125" style="12" customWidth="1"/>
    <col min="5" max="5" width="35.08984375" style="12" bestFit="1" customWidth="1"/>
    <col min="6" max="6" width="26.6328125" style="12" customWidth="1"/>
    <col min="7" max="7" width="17" style="12" customWidth="1"/>
    <col min="8" max="8" width="19.453125" style="12" customWidth="1"/>
    <col min="9" max="10" width="23" style="630" customWidth="1"/>
    <col min="11" max="11" width="2" style="16" customWidth="1"/>
    <col min="12" max="19" width="9.08984375" style="12"/>
    <col min="20" max="41" width="0" style="12" hidden="1" customWidth="1"/>
    <col min="42" max="42" width="2.08984375" style="12" customWidth="1"/>
    <col min="43" max="43" width="12.54296875" style="12" customWidth="1"/>
    <col min="44" max="50" width="12" style="12" bestFit="1" customWidth="1"/>
    <col min="51" max="64" width="12" style="12" hidden="1" customWidth="1"/>
    <col min="65" max="72" width="0" style="12" hidden="1" customWidth="1"/>
    <col min="73" max="16384" width="9.08984375" style="12"/>
  </cols>
  <sheetData>
    <row r="1" spans="1:33">
      <c r="I1" s="12"/>
      <c r="J1" s="12"/>
    </row>
    <row r="2" spans="1:33">
      <c r="I2" s="12"/>
      <c r="J2" s="12"/>
    </row>
    <row r="3" spans="1:33">
      <c r="I3" s="12"/>
      <c r="J3" s="12"/>
    </row>
    <row r="4" spans="1:33">
      <c r="I4" s="12"/>
      <c r="J4" s="12"/>
    </row>
    <row r="5" spans="1:33">
      <c r="I5" s="12"/>
      <c r="J5" s="12"/>
    </row>
    <row r="6" spans="1:33">
      <c r="I6" s="12"/>
      <c r="J6" s="12"/>
    </row>
    <row r="7" spans="1:33">
      <c r="I7" s="12"/>
      <c r="J7" s="12"/>
    </row>
    <row r="8" spans="1:33">
      <c r="I8" s="12"/>
      <c r="J8" s="12"/>
    </row>
    <row r="9" spans="1:33">
      <c r="I9" s="12"/>
      <c r="J9" s="12"/>
    </row>
    <row r="10" spans="1:33">
      <c r="I10" s="12"/>
      <c r="J10" s="12"/>
    </row>
    <row r="11" spans="1:33" ht="15" thickBot="1">
      <c r="I11" s="12"/>
      <c r="J11" s="12"/>
    </row>
    <row r="12" spans="1:33" s="9" customFormat="1" ht="25.5" customHeight="1" outlineLevel="1" thickBot="1">
      <c r="A12" s="808"/>
      <c r="B12" s="119" t="s">
        <v>171</v>
      </c>
      <c r="D12" s="126" t="s">
        <v>175</v>
      </c>
      <c r="E12" s="17"/>
      <c r="F12" s="177"/>
      <c r="G12" s="178"/>
      <c r="H12" s="179"/>
      <c r="K12" s="179"/>
      <c r="L12" s="177"/>
      <c r="M12" s="177"/>
      <c r="N12" s="177"/>
      <c r="O12" s="177"/>
      <c r="P12" s="177"/>
      <c r="Q12" s="180"/>
    </row>
    <row r="13" spans="1:33" s="9" customFormat="1" ht="25.5" customHeight="1" outlineLevel="1" thickBot="1">
      <c r="A13" s="808"/>
      <c r="B13" s="547"/>
      <c r="D13" s="632" t="s">
        <v>406</v>
      </c>
      <c r="E13" s="17"/>
      <c r="F13" s="177"/>
      <c r="G13" s="178"/>
      <c r="H13" s="179"/>
      <c r="K13" s="179"/>
      <c r="L13" s="177"/>
      <c r="M13" s="177"/>
      <c r="N13" s="177"/>
      <c r="O13" s="177"/>
      <c r="P13" s="177"/>
      <c r="Q13" s="180"/>
    </row>
    <row r="14" spans="1:33" ht="30" customHeight="1" outlineLevel="1" thickBot="1">
      <c r="B14" s="90"/>
      <c r="D14" s="606" t="s">
        <v>550</v>
      </c>
      <c r="I14" s="12"/>
      <c r="J14" s="12"/>
    </row>
    <row r="15" spans="1:33" ht="26.25" customHeight="1" outlineLevel="1">
      <c r="C15" s="90"/>
      <c r="I15" s="12"/>
      <c r="J15" s="12"/>
    </row>
    <row r="16" spans="1:33" ht="23.25" customHeight="1" outlineLevel="1">
      <c r="B16" s="116" t="s">
        <v>504</v>
      </c>
      <c r="C16" s="90"/>
      <c r="D16" s="611" t="s">
        <v>610</v>
      </c>
      <c r="E16" s="601"/>
      <c r="F16" s="601"/>
      <c r="G16" s="612"/>
      <c r="H16" s="601"/>
      <c r="I16" s="601"/>
      <c r="J16" s="601"/>
      <c r="K16" s="635"/>
      <c r="L16" s="601"/>
      <c r="M16" s="601"/>
      <c r="N16" s="601"/>
      <c r="O16" s="601"/>
      <c r="P16" s="601"/>
      <c r="Q16" s="601"/>
      <c r="R16" s="601"/>
      <c r="S16" s="601"/>
      <c r="T16" s="601"/>
      <c r="U16" s="601"/>
      <c r="V16" s="601"/>
      <c r="W16" s="601"/>
      <c r="X16" s="601"/>
      <c r="Y16" s="601"/>
      <c r="Z16" s="601"/>
      <c r="AA16" s="601"/>
      <c r="AB16" s="601"/>
      <c r="AC16" s="601"/>
      <c r="AD16" s="601"/>
      <c r="AE16" s="601"/>
      <c r="AF16" s="601"/>
      <c r="AG16" s="601"/>
    </row>
    <row r="17" spans="1:72" ht="23.25" customHeight="1" outlineLevel="1">
      <c r="B17" s="685" t="s">
        <v>604</v>
      </c>
      <c r="C17" s="90"/>
      <c r="D17" s="607" t="s">
        <v>582</v>
      </c>
      <c r="E17" s="601"/>
      <c r="F17" s="601"/>
      <c r="G17" s="612"/>
      <c r="H17" s="601"/>
      <c r="I17" s="601"/>
      <c r="J17" s="601"/>
      <c r="K17" s="635"/>
      <c r="L17" s="601"/>
      <c r="M17" s="601"/>
      <c r="N17" s="601"/>
      <c r="O17" s="601"/>
      <c r="P17" s="601"/>
      <c r="Q17" s="601"/>
      <c r="R17" s="601"/>
      <c r="S17" s="601"/>
      <c r="T17" s="601"/>
      <c r="U17" s="601"/>
      <c r="V17" s="601"/>
      <c r="W17" s="601"/>
      <c r="X17" s="601"/>
      <c r="Y17" s="601"/>
      <c r="Z17" s="601"/>
      <c r="AA17" s="601"/>
      <c r="AB17" s="601"/>
      <c r="AC17" s="601"/>
      <c r="AD17" s="601"/>
      <c r="AE17" s="601"/>
      <c r="AF17" s="601"/>
      <c r="AG17" s="601"/>
    </row>
    <row r="18" spans="1:72" ht="23.25" customHeight="1" outlineLevel="1">
      <c r="C18" s="90"/>
      <c r="D18" s="607" t="s">
        <v>617</v>
      </c>
      <c r="E18" s="601"/>
      <c r="F18" s="601"/>
      <c r="G18" s="612"/>
      <c r="H18" s="601"/>
      <c r="I18" s="601"/>
      <c r="J18" s="601"/>
      <c r="K18" s="635"/>
      <c r="L18" s="601"/>
      <c r="M18" s="601"/>
      <c r="N18" s="601"/>
      <c r="O18" s="601"/>
      <c r="P18" s="601"/>
      <c r="Q18" s="601"/>
      <c r="R18" s="601"/>
      <c r="S18" s="601"/>
      <c r="T18" s="601"/>
      <c r="U18" s="601"/>
      <c r="V18" s="601"/>
      <c r="W18" s="601"/>
      <c r="X18" s="601"/>
      <c r="Y18" s="601"/>
      <c r="Z18" s="601"/>
      <c r="AA18" s="601"/>
      <c r="AB18" s="601"/>
      <c r="AC18" s="601"/>
      <c r="AD18" s="601"/>
      <c r="AE18" s="601"/>
      <c r="AF18" s="601"/>
      <c r="AG18" s="601"/>
    </row>
    <row r="19" spans="1:72" ht="23.25" customHeight="1" outlineLevel="1">
      <c r="C19" s="90"/>
      <c r="D19" s="607" t="s">
        <v>616</v>
      </c>
      <c r="E19" s="601"/>
      <c r="F19" s="601"/>
      <c r="G19" s="612"/>
      <c r="H19" s="601"/>
      <c r="I19" s="601"/>
      <c r="J19" s="601"/>
      <c r="K19" s="635"/>
      <c r="L19" s="601"/>
      <c r="M19" s="601"/>
      <c r="N19" s="601"/>
      <c r="O19" s="601"/>
      <c r="P19" s="601"/>
      <c r="Q19" s="601"/>
      <c r="R19" s="601"/>
      <c r="S19" s="601"/>
      <c r="T19" s="601"/>
      <c r="U19" s="601"/>
      <c r="V19" s="601"/>
      <c r="W19" s="601"/>
      <c r="X19" s="601"/>
      <c r="Y19" s="601"/>
      <c r="Z19" s="601"/>
      <c r="AA19" s="601"/>
      <c r="AB19" s="601"/>
      <c r="AC19" s="601"/>
      <c r="AD19" s="601"/>
      <c r="AE19" s="601"/>
      <c r="AF19" s="601"/>
      <c r="AG19" s="601"/>
    </row>
    <row r="20" spans="1:72" ht="23.25" customHeight="1" outlineLevel="1">
      <c r="C20" s="90"/>
      <c r="D20" s="607" t="s">
        <v>618</v>
      </c>
      <c r="E20" s="601"/>
      <c r="F20" s="601"/>
      <c r="G20" s="612"/>
      <c r="H20" s="601"/>
      <c r="I20" s="601"/>
      <c r="J20" s="601"/>
      <c r="K20" s="635"/>
      <c r="L20" s="601"/>
      <c r="M20" s="601"/>
      <c r="N20" s="601"/>
      <c r="O20" s="601"/>
      <c r="P20" s="601"/>
      <c r="Q20" s="601"/>
      <c r="R20" s="601"/>
      <c r="S20" s="601"/>
      <c r="T20" s="601"/>
      <c r="U20" s="601"/>
      <c r="V20" s="601"/>
      <c r="W20" s="601"/>
      <c r="X20" s="601"/>
      <c r="Y20" s="601"/>
      <c r="Z20" s="601"/>
      <c r="AA20" s="601"/>
      <c r="AB20" s="601"/>
      <c r="AC20" s="601"/>
      <c r="AD20" s="601"/>
      <c r="AE20" s="601"/>
      <c r="AF20" s="601"/>
      <c r="AG20" s="601"/>
    </row>
    <row r="21" spans="1:72" ht="23.25" customHeight="1" outlineLevel="1">
      <c r="C21" s="90"/>
      <c r="D21" s="688" t="s">
        <v>628</v>
      </c>
      <c r="E21" s="601"/>
      <c r="F21" s="601"/>
      <c r="G21" s="612"/>
      <c r="H21" s="601"/>
      <c r="I21" s="601"/>
      <c r="J21" s="601"/>
      <c r="K21" s="635"/>
      <c r="L21" s="601"/>
      <c r="M21" s="601"/>
      <c r="N21" s="601"/>
      <c r="O21" s="601"/>
      <c r="P21" s="601"/>
      <c r="Q21" s="601"/>
      <c r="R21" s="601"/>
      <c r="S21" s="601"/>
      <c r="T21" s="601"/>
      <c r="U21" s="601"/>
      <c r="V21" s="601"/>
      <c r="W21" s="601"/>
      <c r="X21" s="601"/>
      <c r="Y21" s="601"/>
      <c r="Z21" s="601"/>
      <c r="AA21" s="601"/>
      <c r="AB21" s="601"/>
      <c r="AC21" s="601"/>
      <c r="AD21" s="601"/>
      <c r="AE21" s="601"/>
      <c r="AF21" s="601"/>
      <c r="AG21" s="601"/>
    </row>
    <row r="22" spans="1:72">
      <c r="I22" s="12"/>
      <c r="J22" s="12"/>
    </row>
    <row r="23" spans="1:72" ht="15.5">
      <c r="B23" s="182" t="s">
        <v>587</v>
      </c>
      <c r="H23" s="10"/>
      <c r="I23" s="10"/>
      <c r="J23" s="10"/>
    </row>
    <row r="24" spans="1:72" s="665" customFormat="1" ht="21" customHeight="1">
      <c r="A24" s="809"/>
      <c r="B24" s="687" t="s">
        <v>591</v>
      </c>
      <c r="C24" s="885" t="s">
        <v>592</v>
      </c>
      <c r="D24" s="885"/>
      <c r="E24" s="885"/>
      <c r="F24" s="885"/>
      <c r="G24" s="885"/>
      <c r="H24" s="673" t="s">
        <v>589</v>
      </c>
      <c r="I24" s="673" t="s">
        <v>588</v>
      </c>
      <c r="J24" s="673" t="s">
        <v>590</v>
      </c>
      <c r="K24" s="664"/>
      <c r="L24" s="665" t="s">
        <v>592</v>
      </c>
      <c r="AQ24" s="665" t="s">
        <v>592</v>
      </c>
    </row>
    <row r="25" spans="1:72" s="250" customFormat="1" ht="49.5" customHeight="1">
      <c r="A25" s="810"/>
      <c r="B25" s="245" t="s">
        <v>472</v>
      </c>
      <c r="C25" s="245" t="s">
        <v>211</v>
      </c>
      <c r="D25" s="624" t="s">
        <v>473</v>
      </c>
      <c r="E25" s="245" t="s">
        <v>208</v>
      </c>
      <c r="F25" s="245" t="s">
        <v>474</v>
      </c>
      <c r="G25" s="245" t="s">
        <v>475</v>
      </c>
      <c r="H25" s="624" t="s">
        <v>476</v>
      </c>
      <c r="I25" s="631" t="s">
        <v>580</v>
      </c>
      <c r="J25" s="638" t="s">
        <v>581</v>
      </c>
      <c r="K25" s="636"/>
      <c r="L25" s="246" t="s">
        <v>477</v>
      </c>
      <c r="M25" s="247"/>
      <c r="N25" s="247"/>
      <c r="O25" s="247"/>
      <c r="P25" s="247"/>
      <c r="Q25" s="247"/>
      <c r="R25" s="247"/>
      <c r="S25" s="247"/>
      <c r="T25" s="247"/>
      <c r="U25" s="247"/>
      <c r="V25" s="247"/>
      <c r="W25" s="247"/>
      <c r="X25" s="247"/>
      <c r="Y25" s="247"/>
      <c r="Z25" s="247"/>
      <c r="AA25" s="247"/>
      <c r="AB25" s="247"/>
      <c r="AC25" s="247"/>
      <c r="AD25" s="247"/>
      <c r="AE25" s="247"/>
      <c r="AF25" s="247"/>
      <c r="AG25" s="247"/>
      <c r="AH25" s="247"/>
      <c r="AI25" s="247"/>
      <c r="AJ25" s="247"/>
      <c r="AK25" s="247"/>
      <c r="AL25" s="247"/>
      <c r="AM25" s="247"/>
      <c r="AN25" s="247"/>
      <c r="AO25" s="248"/>
      <c r="AP25" s="249"/>
      <c r="AQ25" s="246" t="s">
        <v>478</v>
      </c>
      <c r="AR25" s="247"/>
      <c r="AS25" s="247"/>
      <c r="AT25" s="247"/>
      <c r="AU25" s="247"/>
      <c r="AV25" s="247"/>
      <c r="AW25" s="247"/>
      <c r="AX25" s="247"/>
      <c r="AY25" s="247"/>
      <c r="AZ25" s="247"/>
      <c r="BA25" s="247"/>
      <c r="BB25" s="247"/>
      <c r="BC25" s="247"/>
      <c r="BD25" s="247"/>
      <c r="BE25" s="247"/>
      <c r="BF25" s="247"/>
      <c r="BG25" s="247"/>
      <c r="BH25" s="247"/>
      <c r="BI25" s="247"/>
      <c r="BJ25" s="247"/>
      <c r="BK25" s="247"/>
      <c r="BL25" s="247"/>
      <c r="BM25" s="247"/>
      <c r="BN25" s="247"/>
      <c r="BO25" s="247"/>
      <c r="BP25" s="247"/>
      <c r="BQ25" s="247"/>
      <c r="BR25" s="247"/>
      <c r="BS25" s="247"/>
      <c r="BT25" s="248"/>
    </row>
    <row r="26" spans="1:72" s="250" customFormat="1" ht="30" customHeight="1">
      <c r="A26" s="810"/>
      <c r="B26" s="251"/>
      <c r="C26" s="251"/>
      <c r="D26" s="251"/>
      <c r="E26" s="251"/>
      <c r="F26" s="251"/>
      <c r="G26" s="251"/>
      <c r="H26" s="686"/>
      <c r="I26" s="629"/>
      <c r="J26" s="629"/>
      <c r="K26" s="637"/>
      <c r="L26" s="252">
        <v>2011</v>
      </c>
      <c r="M26" s="252">
        <v>2012</v>
      </c>
      <c r="N26" s="252">
        <v>2013</v>
      </c>
      <c r="O26" s="252">
        <v>2014</v>
      </c>
      <c r="P26" s="252">
        <v>2015</v>
      </c>
      <c r="Q26" s="252">
        <v>2016</v>
      </c>
      <c r="R26" s="252">
        <v>2017</v>
      </c>
      <c r="S26" s="252">
        <v>2018</v>
      </c>
      <c r="T26" s="252">
        <v>2019</v>
      </c>
      <c r="U26" s="252">
        <v>2020</v>
      </c>
      <c r="V26" s="252">
        <v>2021</v>
      </c>
      <c r="W26" s="252">
        <v>2022</v>
      </c>
      <c r="X26" s="252">
        <v>2023</v>
      </c>
      <c r="Y26" s="252">
        <v>2024</v>
      </c>
      <c r="Z26" s="252">
        <v>2025</v>
      </c>
      <c r="AA26" s="252">
        <v>2026</v>
      </c>
      <c r="AB26" s="252">
        <v>2027</v>
      </c>
      <c r="AC26" s="252">
        <v>2028</v>
      </c>
      <c r="AD26" s="252">
        <v>2029</v>
      </c>
      <c r="AE26" s="252">
        <v>2030</v>
      </c>
      <c r="AF26" s="252">
        <v>2031</v>
      </c>
      <c r="AG26" s="252">
        <v>2032</v>
      </c>
      <c r="AH26" s="252">
        <v>2033</v>
      </c>
      <c r="AI26" s="252">
        <v>2034</v>
      </c>
      <c r="AJ26" s="252">
        <v>2035</v>
      </c>
      <c r="AK26" s="252">
        <v>2036</v>
      </c>
      <c r="AL26" s="252">
        <v>2037</v>
      </c>
      <c r="AM26" s="252">
        <v>2038</v>
      </c>
      <c r="AN26" s="252">
        <v>2039</v>
      </c>
      <c r="AO26" s="252">
        <v>2040</v>
      </c>
      <c r="AP26" s="249"/>
      <c r="AQ26" s="252">
        <v>2011</v>
      </c>
      <c r="AR26" s="252">
        <v>2012</v>
      </c>
      <c r="AS26" s="252">
        <v>2013</v>
      </c>
      <c r="AT26" s="252">
        <v>2014</v>
      </c>
      <c r="AU26" s="252">
        <v>2015</v>
      </c>
      <c r="AV26" s="252">
        <v>2016</v>
      </c>
      <c r="AW26" s="252">
        <v>2017</v>
      </c>
      <c r="AX26" s="252">
        <v>2018</v>
      </c>
      <c r="AY26" s="252">
        <v>2019</v>
      </c>
      <c r="AZ26" s="252">
        <v>2020</v>
      </c>
      <c r="BA26" s="252">
        <v>2021</v>
      </c>
      <c r="BB26" s="252">
        <v>2022</v>
      </c>
      <c r="BC26" s="252">
        <v>2023</v>
      </c>
      <c r="BD26" s="252">
        <v>2024</v>
      </c>
      <c r="BE26" s="252">
        <v>2025</v>
      </c>
      <c r="BF26" s="252">
        <v>2026</v>
      </c>
      <c r="BG26" s="252">
        <v>2027</v>
      </c>
      <c r="BH26" s="252">
        <v>2028</v>
      </c>
      <c r="BI26" s="252">
        <v>2029</v>
      </c>
      <c r="BJ26" s="252">
        <v>2030</v>
      </c>
      <c r="BK26" s="252">
        <v>2031</v>
      </c>
      <c r="BL26" s="252">
        <v>2032</v>
      </c>
      <c r="BM26" s="252">
        <v>2033</v>
      </c>
      <c r="BN26" s="252">
        <v>2034</v>
      </c>
      <c r="BO26" s="252">
        <v>2035</v>
      </c>
      <c r="BP26" s="252">
        <v>2036</v>
      </c>
      <c r="BQ26" s="252">
        <v>2037</v>
      </c>
      <c r="BR26" s="252">
        <v>2038</v>
      </c>
      <c r="BS26" s="252">
        <v>2039</v>
      </c>
      <c r="BT26" s="252">
        <v>2040</v>
      </c>
    </row>
    <row r="27" spans="1:72" s="17" customFormat="1" ht="15.5">
      <c r="A27" s="811"/>
      <c r="B27" s="742"/>
      <c r="C27" s="742">
        <v>57</v>
      </c>
      <c r="D27" s="742" t="s">
        <v>97</v>
      </c>
      <c r="E27" s="742" t="s">
        <v>717</v>
      </c>
      <c r="F27" s="742"/>
      <c r="G27" s="742"/>
      <c r="H27" s="742">
        <v>2015</v>
      </c>
      <c r="I27" s="639" t="s">
        <v>573</v>
      </c>
      <c r="J27" s="639" t="s">
        <v>586</v>
      </c>
      <c r="K27" s="50"/>
      <c r="L27" s="743"/>
      <c r="M27" s="744"/>
      <c r="N27" s="744"/>
      <c r="O27" s="744"/>
      <c r="P27" s="744"/>
      <c r="Q27" s="744"/>
      <c r="R27" s="744"/>
      <c r="S27" s="744">
        <v>3</v>
      </c>
      <c r="T27" s="744"/>
      <c r="U27" s="744"/>
      <c r="V27" s="744"/>
      <c r="W27" s="744"/>
      <c r="X27" s="744"/>
      <c r="Y27" s="744"/>
      <c r="Z27" s="744"/>
      <c r="AA27" s="744"/>
      <c r="AB27" s="744"/>
      <c r="AC27" s="744"/>
      <c r="AD27" s="744"/>
      <c r="AE27" s="744"/>
      <c r="AF27" s="744"/>
      <c r="AG27" s="744"/>
      <c r="AH27" s="744"/>
      <c r="AI27" s="744"/>
      <c r="AJ27" s="744"/>
      <c r="AK27" s="744"/>
      <c r="AL27" s="744"/>
      <c r="AM27" s="744"/>
      <c r="AN27" s="744"/>
      <c r="AO27" s="745"/>
      <c r="AP27" s="50"/>
      <c r="AQ27" s="743"/>
      <c r="AR27" s="744"/>
      <c r="AS27" s="744"/>
      <c r="AT27" s="744"/>
      <c r="AU27" s="744"/>
      <c r="AV27" s="744"/>
      <c r="AW27" s="744"/>
      <c r="AX27" s="744">
        <v>18421</v>
      </c>
      <c r="AY27" s="744"/>
      <c r="AZ27" s="744"/>
      <c r="BA27" s="744"/>
      <c r="BB27" s="744"/>
      <c r="BC27" s="744"/>
      <c r="BD27" s="744"/>
      <c r="BE27" s="744"/>
      <c r="BF27" s="744"/>
      <c r="BG27" s="744"/>
      <c r="BH27" s="744"/>
      <c r="BI27" s="744"/>
      <c r="BJ27" s="744"/>
      <c r="BK27" s="744"/>
      <c r="BL27" s="744"/>
      <c r="BM27" s="744"/>
      <c r="BN27" s="744"/>
      <c r="BO27" s="744"/>
      <c r="BP27" s="744"/>
      <c r="BQ27" s="744"/>
      <c r="BR27" s="744"/>
      <c r="BS27" s="744"/>
      <c r="BT27" s="745"/>
    </row>
    <row r="28" spans="1:72" s="17" customFormat="1" ht="16.5" hidden="1" customHeight="1">
      <c r="A28" s="811"/>
      <c r="B28" s="742"/>
      <c r="C28" s="742">
        <v>59</v>
      </c>
      <c r="D28" s="742" t="s">
        <v>96</v>
      </c>
      <c r="E28" s="742" t="s">
        <v>717</v>
      </c>
      <c r="F28" s="742"/>
      <c r="G28" s="742"/>
      <c r="H28" s="742">
        <v>2015</v>
      </c>
      <c r="I28" s="639" t="s">
        <v>573</v>
      </c>
      <c r="J28" s="639" t="s">
        <v>586</v>
      </c>
      <c r="K28" s="50"/>
      <c r="L28" s="743"/>
      <c r="M28" s="744"/>
      <c r="N28" s="744"/>
      <c r="O28" s="744"/>
      <c r="P28" s="744"/>
      <c r="Q28" s="744"/>
      <c r="R28" s="744"/>
      <c r="S28" s="744">
        <v>42</v>
      </c>
      <c r="T28" s="744"/>
      <c r="U28" s="744"/>
      <c r="V28" s="744"/>
      <c r="W28" s="744"/>
      <c r="X28" s="744"/>
      <c r="Y28" s="744"/>
      <c r="Z28" s="744"/>
      <c r="AA28" s="744"/>
      <c r="AB28" s="744"/>
      <c r="AC28" s="744"/>
      <c r="AD28" s="744"/>
      <c r="AE28" s="744"/>
      <c r="AF28" s="744"/>
      <c r="AG28" s="744"/>
      <c r="AH28" s="744"/>
      <c r="AI28" s="744"/>
      <c r="AJ28" s="744"/>
      <c r="AK28" s="744"/>
      <c r="AL28" s="744"/>
      <c r="AM28" s="744"/>
      <c r="AN28" s="744"/>
      <c r="AO28" s="745"/>
      <c r="AP28" s="50"/>
      <c r="AQ28" s="743"/>
      <c r="AR28" s="744"/>
      <c r="AS28" s="744"/>
      <c r="AT28" s="744"/>
      <c r="AU28" s="744"/>
      <c r="AV28" s="744"/>
      <c r="AW28" s="744"/>
      <c r="AX28" s="744">
        <v>613181</v>
      </c>
      <c r="AY28" s="744"/>
      <c r="AZ28" s="744"/>
      <c r="BA28" s="744"/>
      <c r="BB28" s="744"/>
      <c r="BC28" s="744"/>
      <c r="BD28" s="744"/>
      <c r="BE28" s="744"/>
      <c r="BF28" s="744"/>
      <c r="BG28" s="744"/>
      <c r="BH28" s="744"/>
      <c r="BI28" s="744"/>
      <c r="BJ28" s="744"/>
      <c r="BK28" s="744"/>
      <c r="BL28" s="744"/>
      <c r="BM28" s="744"/>
      <c r="BN28" s="744"/>
      <c r="BO28" s="744"/>
      <c r="BP28" s="744"/>
      <c r="BQ28" s="744"/>
      <c r="BR28" s="744"/>
      <c r="BS28" s="744"/>
      <c r="BT28" s="745"/>
    </row>
    <row r="29" spans="1:72" hidden="1">
      <c r="A29" s="811"/>
      <c r="B29" s="742"/>
      <c r="C29" s="742">
        <v>131</v>
      </c>
      <c r="D29" s="742" t="s">
        <v>96</v>
      </c>
      <c r="E29" s="742" t="s">
        <v>717</v>
      </c>
      <c r="F29" s="742"/>
      <c r="G29" s="742"/>
      <c r="H29" s="742">
        <v>2015</v>
      </c>
      <c r="I29" s="639" t="s">
        <v>573</v>
      </c>
      <c r="J29" s="639" t="s">
        <v>579</v>
      </c>
      <c r="K29" s="50"/>
      <c r="L29" s="743"/>
      <c r="M29" s="744"/>
      <c r="N29" s="744"/>
      <c r="O29" s="744"/>
      <c r="P29" s="744"/>
      <c r="Q29" s="744"/>
      <c r="R29" s="744"/>
      <c r="S29" s="744">
        <v>0</v>
      </c>
      <c r="T29" s="744"/>
      <c r="U29" s="744"/>
      <c r="V29" s="744"/>
      <c r="W29" s="744"/>
      <c r="X29" s="744"/>
      <c r="Y29" s="744"/>
      <c r="Z29" s="744"/>
      <c r="AA29" s="744"/>
      <c r="AB29" s="744"/>
      <c r="AC29" s="744"/>
      <c r="AD29" s="744"/>
      <c r="AE29" s="744"/>
      <c r="AF29" s="744"/>
      <c r="AG29" s="744"/>
      <c r="AH29" s="744"/>
      <c r="AI29" s="744"/>
      <c r="AJ29" s="744"/>
      <c r="AK29" s="744"/>
      <c r="AL29" s="744"/>
      <c r="AM29" s="744"/>
      <c r="AN29" s="744"/>
      <c r="AO29" s="745"/>
      <c r="AP29" s="50"/>
      <c r="AQ29" s="743"/>
      <c r="AR29" s="744"/>
      <c r="AS29" s="744"/>
      <c r="AT29" s="744"/>
      <c r="AU29" s="744"/>
      <c r="AV29" s="744"/>
      <c r="AW29" s="744"/>
      <c r="AX29" s="744">
        <v>1429</v>
      </c>
      <c r="AY29" s="744"/>
      <c r="AZ29" s="744"/>
      <c r="BA29" s="744"/>
      <c r="BB29" s="744"/>
      <c r="BC29" s="744"/>
      <c r="BD29" s="744"/>
      <c r="BE29" s="744"/>
      <c r="BF29" s="744"/>
      <c r="BG29" s="744"/>
      <c r="BH29" s="744"/>
      <c r="BI29" s="744"/>
      <c r="BJ29" s="744"/>
      <c r="BK29" s="744"/>
      <c r="BL29" s="744"/>
      <c r="BM29" s="744"/>
      <c r="BN29" s="744"/>
      <c r="BO29" s="744"/>
      <c r="BP29" s="744"/>
      <c r="BQ29" s="744"/>
      <c r="BR29" s="744"/>
      <c r="BS29" s="744"/>
      <c r="BT29" s="745"/>
    </row>
    <row r="30" spans="1:72" hidden="1">
      <c r="A30" s="811"/>
      <c r="B30" s="742"/>
      <c r="C30" s="742">
        <v>58</v>
      </c>
      <c r="D30" s="742" t="s">
        <v>95</v>
      </c>
      <c r="E30" s="742" t="s">
        <v>717</v>
      </c>
      <c r="F30" s="742"/>
      <c r="G30" s="742"/>
      <c r="H30" s="742">
        <v>2015</v>
      </c>
      <c r="I30" s="639" t="s">
        <v>573</v>
      </c>
      <c r="J30" s="639" t="s">
        <v>586</v>
      </c>
      <c r="K30" s="50"/>
      <c r="L30" s="743"/>
      <c r="M30" s="744"/>
      <c r="N30" s="744"/>
      <c r="O30" s="744"/>
      <c r="P30" s="744"/>
      <c r="Q30" s="744"/>
      <c r="R30" s="744"/>
      <c r="S30" s="744">
        <v>14</v>
      </c>
      <c r="T30" s="744"/>
      <c r="U30" s="744"/>
      <c r="V30" s="744"/>
      <c r="W30" s="744"/>
      <c r="X30" s="744"/>
      <c r="Y30" s="744"/>
      <c r="Z30" s="744"/>
      <c r="AA30" s="744"/>
      <c r="AB30" s="744"/>
      <c r="AC30" s="744"/>
      <c r="AD30" s="744"/>
      <c r="AE30" s="744"/>
      <c r="AF30" s="744"/>
      <c r="AG30" s="744"/>
      <c r="AH30" s="744"/>
      <c r="AI30" s="744"/>
      <c r="AJ30" s="744"/>
      <c r="AK30" s="744"/>
      <c r="AL30" s="744"/>
      <c r="AM30" s="744"/>
      <c r="AN30" s="744"/>
      <c r="AO30" s="745"/>
      <c r="AP30" s="50"/>
      <c r="AQ30" s="743"/>
      <c r="AR30" s="744"/>
      <c r="AS30" s="744"/>
      <c r="AT30" s="744"/>
      <c r="AU30" s="744"/>
      <c r="AV30" s="744"/>
      <c r="AW30" s="744"/>
      <c r="AX30" s="744">
        <v>216959</v>
      </c>
      <c r="AY30" s="744"/>
      <c r="AZ30" s="744"/>
      <c r="BA30" s="744"/>
      <c r="BB30" s="744"/>
      <c r="BC30" s="744"/>
      <c r="BD30" s="744"/>
      <c r="BE30" s="744"/>
      <c r="BF30" s="744"/>
      <c r="BG30" s="744"/>
      <c r="BH30" s="744"/>
      <c r="BI30" s="744"/>
      <c r="BJ30" s="744"/>
      <c r="BK30" s="744"/>
      <c r="BL30" s="744"/>
      <c r="BM30" s="744"/>
      <c r="BN30" s="744"/>
      <c r="BO30" s="744"/>
      <c r="BP30" s="744"/>
      <c r="BQ30" s="744"/>
      <c r="BR30" s="744"/>
      <c r="BS30" s="744"/>
      <c r="BT30" s="745"/>
    </row>
    <row r="31" spans="1:72" hidden="1">
      <c r="A31" s="811"/>
      <c r="B31" s="742"/>
      <c r="C31" s="742">
        <v>130</v>
      </c>
      <c r="D31" s="742" t="s">
        <v>95</v>
      </c>
      <c r="E31" s="742" t="s">
        <v>717</v>
      </c>
      <c r="F31" s="742"/>
      <c r="G31" s="742"/>
      <c r="H31" s="742">
        <v>2015</v>
      </c>
      <c r="I31" s="639" t="s">
        <v>573</v>
      </c>
      <c r="J31" s="639" t="s">
        <v>579</v>
      </c>
      <c r="K31" s="50"/>
      <c r="L31" s="743"/>
      <c r="M31" s="744"/>
      <c r="N31" s="744"/>
      <c r="O31" s="744"/>
      <c r="P31" s="744"/>
      <c r="Q31" s="744"/>
      <c r="R31" s="744"/>
      <c r="S31" s="744">
        <v>0</v>
      </c>
      <c r="T31" s="744"/>
      <c r="U31" s="744"/>
      <c r="V31" s="744"/>
      <c r="W31" s="744"/>
      <c r="X31" s="744"/>
      <c r="Y31" s="744"/>
      <c r="Z31" s="744"/>
      <c r="AA31" s="744"/>
      <c r="AB31" s="744"/>
      <c r="AC31" s="744"/>
      <c r="AD31" s="744"/>
      <c r="AE31" s="744"/>
      <c r="AF31" s="744"/>
      <c r="AG31" s="744"/>
      <c r="AH31" s="744"/>
      <c r="AI31" s="744"/>
      <c r="AJ31" s="744"/>
      <c r="AK31" s="744"/>
      <c r="AL31" s="744"/>
      <c r="AM31" s="744"/>
      <c r="AN31" s="744"/>
      <c r="AO31" s="745"/>
      <c r="AP31" s="50"/>
      <c r="AQ31" s="743"/>
      <c r="AR31" s="744"/>
      <c r="AS31" s="744"/>
      <c r="AT31" s="744"/>
      <c r="AU31" s="744"/>
      <c r="AV31" s="744"/>
      <c r="AW31" s="744"/>
      <c r="AX31" s="744">
        <v>4422</v>
      </c>
      <c r="AY31" s="744"/>
      <c r="AZ31" s="744"/>
      <c r="BA31" s="744"/>
      <c r="BB31" s="744"/>
      <c r="BC31" s="744"/>
      <c r="BD31" s="744"/>
      <c r="BE31" s="744"/>
      <c r="BF31" s="744"/>
      <c r="BG31" s="744"/>
      <c r="BH31" s="744"/>
      <c r="BI31" s="744"/>
      <c r="BJ31" s="744"/>
      <c r="BK31" s="744"/>
      <c r="BL31" s="744"/>
      <c r="BM31" s="744"/>
      <c r="BN31" s="744"/>
      <c r="BO31" s="744"/>
      <c r="BP31" s="744"/>
      <c r="BQ31" s="744"/>
      <c r="BR31" s="744"/>
      <c r="BS31" s="744"/>
      <c r="BT31" s="745"/>
    </row>
    <row r="32" spans="1:72" hidden="1">
      <c r="A32" s="811"/>
      <c r="B32" s="742"/>
      <c r="C32" s="742">
        <v>64</v>
      </c>
      <c r="D32" s="742" t="s">
        <v>101</v>
      </c>
      <c r="E32" s="742" t="s">
        <v>717</v>
      </c>
      <c r="F32" s="742"/>
      <c r="G32" s="742"/>
      <c r="H32" s="742">
        <v>2015</v>
      </c>
      <c r="I32" s="639" t="s">
        <v>573</v>
      </c>
      <c r="J32" s="639" t="s">
        <v>586</v>
      </c>
      <c r="K32" s="50"/>
      <c r="L32" s="743"/>
      <c r="M32" s="744"/>
      <c r="N32" s="744"/>
      <c r="O32" s="744"/>
      <c r="P32" s="744"/>
      <c r="Q32" s="744"/>
      <c r="R32" s="744"/>
      <c r="S32" s="744">
        <v>69</v>
      </c>
      <c r="T32" s="744"/>
      <c r="U32" s="744"/>
      <c r="V32" s="744"/>
      <c r="W32" s="744"/>
      <c r="X32" s="744"/>
      <c r="Y32" s="744"/>
      <c r="Z32" s="744"/>
      <c r="AA32" s="744"/>
      <c r="AB32" s="744"/>
      <c r="AC32" s="744"/>
      <c r="AD32" s="744"/>
      <c r="AE32" s="744"/>
      <c r="AF32" s="744"/>
      <c r="AG32" s="744"/>
      <c r="AH32" s="744"/>
      <c r="AI32" s="744"/>
      <c r="AJ32" s="744"/>
      <c r="AK32" s="744"/>
      <c r="AL32" s="744"/>
      <c r="AM32" s="744"/>
      <c r="AN32" s="744"/>
      <c r="AO32" s="745"/>
      <c r="AP32" s="50"/>
      <c r="AQ32" s="743"/>
      <c r="AR32" s="744"/>
      <c r="AS32" s="744"/>
      <c r="AT32" s="744"/>
      <c r="AU32" s="744"/>
      <c r="AV32" s="744"/>
      <c r="AW32" s="744"/>
      <c r="AX32" s="744">
        <v>326075</v>
      </c>
      <c r="AY32" s="744"/>
      <c r="AZ32" s="744"/>
      <c r="BA32" s="744"/>
      <c r="BB32" s="744"/>
      <c r="BC32" s="744"/>
      <c r="BD32" s="744"/>
      <c r="BE32" s="744"/>
      <c r="BF32" s="744"/>
      <c r="BG32" s="744"/>
      <c r="BH32" s="744"/>
      <c r="BI32" s="744"/>
      <c r="BJ32" s="744"/>
      <c r="BK32" s="744"/>
      <c r="BL32" s="744"/>
      <c r="BM32" s="744"/>
      <c r="BN32" s="744"/>
      <c r="BO32" s="744"/>
      <c r="BP32" s="744"/>
      <c r="BQ32" s="744"/>
      <c r="BR32" s="744"/>
      <c r="BS32" s="744"/>
      <c r="BT32" s="745"/>
    </row>
    <row r="33" spans="1:72" hidden="1">
      <c r="A33" s="811"/>
      <c r="B33" s="742"/>
      <c r="C33" s="742">
        <v>63</v>
      </c>
      <c r="D33" s="742" t="s">
        <v>720</v>
      </c>
      <c r="E33" s="742" t="s">
        <v>717</v>
      </c>
      <c r="F33" s="742"/>
      <c r="G33" s="742"/>
      <c r="H33" s="742">
        <v>2015</v>
      </c>
      <c r="I33" s="639" t="s">
        <v>573</v>
      </c>
      <c r="J33" s="639" t="s">
        <v>586</v>
      </c>
      <c r="K33" s="50"/>
      <c r="L33" s="743"/>
      <c r="M33" s="744"/>
      <c r="N33" s="744"/>
      <c r="O33" s="744"/>
      <c r="P33" s="744"/>
      <c r="Q33" s="744"/>
      <c r="R33" s="744"/>
      <c r="S33" s="744">
        <v>587</v>
      </c>
      <c r="T33" s="744"/>
      <c r="U33" s="744"/>
      <c r="V33" s="744"/>
      <c r="W33" s="744"/>
      <c r="X33" s="744"/>
      <c r="Y33" s="744"/>
      <c r="Z33" s="744"/>
      <c r="AA33" s="744"/>
      <c r="AB33" s="744"/>
      <c r="AC33" s="744"/>
      <c r="AD33" s="744"/>
      <c r="AE33" s="744"/>
      <c r="AF33" s="744"/>
      <c r="AG33" s="744"/>
      <c r="AH33" s="744"/>
      <c r="AI33" s="744"/>
      <c r="AJ33" s="744"/>
      <c r="AK33" s="744"/>
      <c r="AL33" s="744"/>
      <c r="AM33" s="744"/>
      <c r="AN33" s="744"/>
      <c r="AO33" s="745"/>
      <c r="AP33" s="50"/>
      <c r="AQ33" s="749"/>
      <c r="AR33" s="750"/>
      <c r="AS33" s="750"/>
      <c r="AT33" s="750"/>
      <c r="AU33" s="750"/>
      <c r="AV33" s="750"/>
      <c r="AW33" s="750"/>
      <c r="AX33" s="750">
        <v>6265867</v>
      </c>
      <c r="AY33" s="750"/>
      <c r="AZ33" s="750"/>
      <c r="BA33" s="750"/>
      <c r="BB33" s="750"/>
      <c r="BC33" s="750"/>
      <c r="BD33" s="750"/>
      <c r="BE33" s="750"/>
      <c r="BF33" s="750"/>
      <c r="BG33" s="750"/>
      <c r="BH33" s="750"/>
      <c r="BI33" s="750"/>
      <c r="BJ33" s="750"/>
      <c r="BK33" s="750"/>
      <c r="BL33" s="750"/>
      <c r="BM33" s="750"/>
      <c r="BN33" s="750"/>
      <c r="BO33" s="750"/>
      <c r="BP33" s="750"/>
      <c r="BQ33" s="750"/>
      <c r="BR33" s="750"/>
      <c r="BS33" s="750"/>
      <c r="BT33" s="751"/>
    </row>
    <row r="34" spans="1:72" hidden="1">
      <c r="A34" s="811"/>
      <c r="B34" s="742"/>
      <c r="C34" s="742">
        <v>135</v>
      </c>
      <c r="D34" s="742" t="s">
        <v>720</v>
      </c>
      <c r="E34" s="742" t="s">
        <v>717</v>
      </c>
      <c r="F34" s="742"/>
      <c r="G34" s="742"/>
      <c r="H34" s="742">
        <v>2015</v>
      </c>
      <c r="I34" s="639" t="s">
        <v>573</v>
      </c>
      <c r="J34" s="639" t="s">
        <v>579</v>
      </c>
      <c r="K34" s="50"/>
      <c r="L34" s="743"/>
      <c r="M34" s="744"/>
      <c r="N34" s="744"/>
      <c r="O34" s="744"/>
      <c r="P34" s="744"/>
      <c r="Q34" s="744"/>
      <c r="R34" s="744"/>
      <c r="S34" s="744">
        <v>48</v>
      </c>
      <c r="T34" s="744"/>
      <c r="U34" s="744"/>
      <c r="V34" s="744"/>
      <c r="W34" s="744"/>
      <c r="X34" s="744"/>
      <c r="Y34" s="744"/>
      <c r="Z34" s="744"/>
      <c r="AA34" s="744"/>
      <c r="AB34" s="744"/>
      <c r="AC34" s="744"/>
      <c r="AD34" s="744"/>
      <c r="AE34" s="744"/>
      <c r="AF34" s="744"/>
      <c r="AG34" s="744"/>
      <c r="AH34" s="744"/>
      <c r="AI34" s="744"/>
      <c r="AJ34" s="744"/>
      <c r="AK34" s="744"/>
      <c r="AL34" s="744"/>
      <c r="AM34" s="744"/>
      <c r="AN34" s="744"/>
      <c r="AO34" s="745"/>
      <c r="AP34" s="50"/>
      <c r="AQ34" s="743"/>
      <c r="AR34" s="744"/>
      <c r="AS34" s="744"/>
      <c r="AT34" s="744"/>
      <c r="AU34" s="744"/>
      <c r="AV34" s="744"/>
      <c r="AW34" s="744"/>
      <c r="AX34" s="744">
        <v>173212</v>
      </c>
      <c r="AY34" s="744"/>
      <c r="AZ34" s="744"/>
      <c r="BA34" s="744"/>
      <c r="BB34" s="744"/>
      <c r="BC34" s="744"/>
      <c r="BD34" s="744"/>
      <c r="BE34" s="744"/>
      <c r="BF34" s="744"/>
      <c r="BG34" s="744"/>
      <c r="BH34" s="744"/>
      <c r="BI34" s="744"/>
      <c r="BJ34" s="744"/>
      <c r="BK34" s="744"/>
      <c r="BL34" s="744"/>
      <c r="BM34" s="744"/>
      <c r="BN34" s="744"/>
      <c r="BO34" s="744"/>
      <c r="BP34" s="744"/>
      <c r="BQ34" s="744"/>
      <c r="BR34" s="744"/>
      <c r="BS34" s="744"/>
      <c r="BT34" s="745"/>
    </row>
    <row r="35" spans="1:72" hidden="1">
      <c r="A35" s="811"/>
      <c r="B35" s="742"/>
      <c r="C35" s="742">
        <v>62</v>
      </c>
      <c r="D35" s="742" t="s">
        <v>99</v>
      </c>
      <c r="E35" s="742" t="s">
        <v>717</v>
      </c>
      <c r="F35" s="742"/>
      <c r="G35" s="742"/>
      <c r="H35" s="742">
        <v>2015</v>
      </c>
      <c r="I35" s="639" t="s">
        <v>573</v>
      </c>
      <c r="J35" s="639" t="s">
        <v>586</v>
      </c>
      <c r="K35" s="50"/>
      <c r="L35" s="743"/>
      <c r="M35" s="744"/>
      <c r="N35" s="744"/>
      <c r="O35" s="744"/>
      <c r="P35" s="744"/>
      <c r="Q35" s="744"/>
      <c r="R35" s="744"/>
      <c r="S35" s="744">
        <v>93</v>
      </c>
      <c r="T35" s="744"/>
      <c r="U35" s="744"/>
      <c r="V35" s="744"/>
      <c r="W35" s="744"/>
      <c r="X35" s="744"/>
      <c r="Y35" s="744"/>
      <c r="Z35" s="744"/>
      <c r="AA35" s="744"/>
      <c r="AB35" s="744"/>
      <c r="AC35" s="744"/>
      <c r="AD35" s="744"/>
      <c r="AE35" s="744"/>
      <c r="AF35" s="744"/>
      <c r="AG35" s="744"/>
      <c r="AH35" s="744"/>
      <c r="AI35" s="744"/>
      <c r="AJ35" s="744"/>
      <c r="AK35" s="744"/>
      <c r="AL35" s="744"/>
      <c r="AM35" s="744"/>
      <c r="AN35" s="744"/>
      <c r="AO35" s="745"/>
      <c r="AP35" s="50"/>
      <c r="AQ35" s="743"/>
      <c r="AR35" s="744"/>
      <c r="AS35" s="744"/>
      <c r="AT35" s="744"/>
      <c r="AU35" s="744"/>
      <c r="AV35" s="744"/>
      <c r="AW35" s="744"/>
      <c r="AX35" s="744">
        <v>437557</v>
      </c>
      <c r="AY35" s="744"/>
      <c r="AZ35" s="744"/>
      <c r="BA35" s="744"/>
      <c r="BB35" s="744"/>
      <c r="BC35" s="744"/>
      <c r="BD35" s="744"/>
      <c r="BE35" s="744"/>
      <c r="BF35" s="744"/>
      <c r="BG35" s="744"/>
      <c r="BH35" s="744"/>
      <c r="BI35" s="744"/>
      <c r="BJ35" s="744"/>
      <c r="BK35" s="744"/>
      <c r="BL35" s="744"/>
      <c r="BM35" s="744"/>
      <c r="BN35" s="744"/>
      <c r="BO35" s="744"/>
      <c r="BP35" s="744"/>
      <c r="BQ35" s="744"/>
      <c r="BR35" s="744"/>
      <c r="BS35" s="744"/>
      <c r="BT35" s="745"/>
    </row>
    <row r="36" spans="1:72" hidden="1">
      <c r="A36" s="811"/>
      <c r="B36" s="742"/>
      <c r="C36" s="742">
        <v>134</v>
      </c>
      <c r="D36" s="742" t="s">
        <v>99</v>
      </c>
      <c r="E36" s="742" t="s">
        <v>717</v>
      </c>
      <c r="F36" s="742"/>
      <c r="G36" s="742"/>
      <c r="H36" s="742">
        <v>2015</v>
      </c>
      <c r="I36" s="639" t="s">
        <v>573</v>
      </c>
      <c r="J36" s="639" t="s">
        <v>579</v>
      </c>
      <c r="K36" s="50"/>
      <c r="L36" s="743"/>
      <c r="M36" s="744"/>
      <c r="N36" s="744"/>
      <c r="O36" s="744"/>
      <c r="P36" s="744"/>
      <c r="Q36" s="744"/>
      <c r="R36" s="744"/>
      <c r="S36" s="744">
        <v>6</v>
      </c>
      <c r="T36" s="744"/>
      <c r="U36" s="744"/>
      <c r="V36" s="744"/>
      <c r="W36" s="744"/>
      <c r="X36" s="744"/>
      <c r="Y36" s="744"/>
      <c r="Z36" s="744"/>
      <c r="AA36" s="744"/>
      <c r="AB36" s="744"/>
      <c r="AC36" s="744"/>
      <c r="AD36" s="744"/>
      <c r="AE36" s="744"/>
      <c r="AF36" s="744"/>
      <c r="AG36" s="744"/>
      <c r="AH36" s="744"/>
      <c r="AI36" s="744"/>
      <c r="AJ36" s="744"/>
      <c r="AK36" s="744"/>
      <c r="AL36" s="744"/>
      <c r="AM36" s="744"/>
      <c r="AN36" s="744"/>
      <c r="AO36" s="745"/>
      <c r="AP36" s="50"/>
      <c r="AQ36" s="743"/>
      <c r="AR36" s="744"/>
      <c r="AS36" s="744"/>
      <c r="AT36" s="744"/>
      <c r="AU36" s="744"/>
      <c r="AV36" s="744"/>
      <c r="AW36" s="744"/>
      <c r="AX36" s="744">
        <v>29444</v>
      </c>
      <c r="AY36" s="744"/>
      <c r="AZ36" s="744"/>
      <c r="BA36" s="744"/>
      <c r="BB36" s="744"/>
      <c r="BC36" s="744"/>
      <c r="BD36" s="744"/>
      <c r="BE36" s="744"/>
      <c r="BF36" s="744"/>
      <c r="BG36" s="744"/>
      <c r="BH36" s="744"/>
      <c r="BI36" s="744"/>
      <c r="BJ36" s="744"/>
      <c r="BK36" s="744"/>
      <c r="BL36" s="744"/>
      <c r="BM36" s="744"/>
      <c r="BN36" s="744"/>
      <c r="BO36" s="744"/>
      <c r="BP36" s="744"/>
      <c r="BQ36" s="744"/>
      <c r="BR36" s="744"/>
      <c r="BS36" s="744"/>
      <c r="BT36" s="745"/>
    </row>
    <row r="37" spans="1:72" hidden="1">
      <c r="A37" s="811"/>
      <c r="B37" s="742"/>
      <c r="C37" s="742">
        <v>60</v>
      </c>
      <c r="D37" s="742" t="s">
        <v>673</v>
      </c>
      <c r="E37" s="742" t="s">
        <v>717</v>
      </c>
      <c r="F37" s="742"/>
      <c r="G37" s="742"/>
      <c r="H37" s="742">
        <v>2015</v>
      </c>
      <c r="I37" s="639" t="s">
        <v>573</v>
      </c>
      <c r="J37" s="639" t="s">
        <v>586</v>
      </c>
      <c r="K37" s="50"/>
      <c r="L37" s="743"/>
      <c r="M37" s="744"/>
      <c r="N37" s="744"/>
      <c r="O37" s="744"/>
      <c r="P37" s="744"/>
      <c r="Q37" s="744"/>
      <c r="R37" s="744"/>
      <c r="S37" s="744">
        <v>237</v>
      </c>
      <c r="T37" s="744"/>
      <c r="U37" s="744"/>
      <c r="V37" s="744"/>
      <c r="W37" s="744"/>
      <c r="X37" s="744"/>
      <c r="Y37" s="744"/>
      <c r="Z37" s="744"/>
      <c r="AA37" s="744"/>
      <c r="AB37" s="744"/>
      <c r="AC37" s="744"/>
      <c r="AD37" s="744"/>
      <c r="AE37" s="744"/>
      <c r="AF37" s="744"/>
      <c r="AG37" s="744"/>
      <c r="AH37" s="744"/>
      <c r="AI37" s="744"/>
      <c r="AJ37" s="744"/>
      <c r="AK37" s="744"/>
      <c r="AL37" s="744"/>
      <c r="AM37" s="744"/>
      <c r="AN37" s="744"/>
      <c r="AO37" s="745"/>
      <c r="AP37" s="50"/>
      <c r="AQ37" s="743"/>
      <c r="AR37" s="744"/>
      <c r="AS37" s="744"/>
      <c r="AT37" s="744"/>
      <c r="AU37" s="744"/>
      <c r="AV37" s="744"/>
      <c r="AW37" s="744"/>
      <c r="AX37" s="744">
        <v>450464</v>
      </c>
      <c r="AY37" s="744"/>
      <c r="AZ37" s="744"/>
      <c r="BA37" s="744"/>
      <c r="BB37" s="744"/>
      <c r="BC37" s="744"/>
      <c r="BD37" s="744"/>
      <c r="BE37" s="744"/>
      <c r="BF37" s="744"/>
      <c r="BG37" s="744"/>
      <c r="BH37" s="744"/>
      <c r="BI37" s="744"/>
      <c r="BJ37" s="744"/>
      <c r="BK37" s="744"/>
      <c r="BL37" s="744"/>
      <c r="BM37" s="744"/>
      <c r="BN37" s="744"/>
      <c r="BO37" s="744"/>
      <c r="BP37" s="744"/>
      <c r="BQ37" s="744"/>
      <c r="BR37" s="744"/>
      <c r="BS37" s="744"/>
      <c r="BT37" s="745"/>
    </row>
    <row r="38" spans="1:72" hidden="1">
      <c r="A38" s="811"/>
      <c r="B38" s="742"/>
      <c r="C38" s="742">
        <v>132</v>
      </c>
      <c r="D38" s="742" t="s">
        <v>673</v>
      </c>
      <c r="E38" s="742" t="s">
        <v>717</v>
      </c>
      <c r="F38" s="742"/>
      <c r="G38" s="742"/>
      <c r="H38" s="742">
        <v>2015</v>
      </c>
      <c r="I38" s="639" t="s">
        <v>573</v>
      </c>
      <c r="J38" s="639" t="s">
        <v>579</v>
      </c>
      <c r="K38" s="50"/>
      <c r="L38" s="743"/>
      <c r="M38" s="744"/>
      <c r="N38" s="744"/>
      <c r="O38" s="744"/>
      <c r="P38" s="744"/>
      <c r="Q38" s="744"/>
      <c r="R38" s="744"/>
      <c r="S38" s="744">
        <v>9</v>
      </c>
      <c r="T38" s="744"/>
      <c r="U38" s="744"/>
      <c r="V38" s="744"/>
      <c r="W38" s="744"/>
      <c r="X38" s="744"/>
      <c r="Y38" s="744"/>
      <c r="Z38" s="744"/>
      <c r="AA38" s="744"/>
      <c r="AB38" s="744"/>
      <c r="AC38" s="744"/>
      <c r="AD38" s="744"/>
      <c r="AE38" s="744"/>
      <c r="AF38" s="744"/>
      <c r="AG38" s="744"/>
      <c r="AH38" s="744"/>
      <c r="AI38" s="744"/>
      <c r="AJ38" s="744"/>
      <c r="AK38" s="744"/>
      <c r="AL38" s="744"/>
      <c r="AM38" s="744"/>
      <c r="AN38" s="744"/>
      <c r="AO38" s="745"/>
      <c r="AP38" s="50"/>
      <c r="AQ38" s="743"/>
      <c r="AR38" s="744"/>
      <c r="AS38" s="744"/>
      <c r="AT38" s="744"/>
      <c r="AU38" s="744"/>
      <c r="AV38" s="744"/>
      <c r="AW38" s="744"/>
      <c r="AX38" s="744">
        <v>16483</v>
      </c>
      <c r="AY38" s="744"/>
      <c r="AZ38" s="744"/>
      <c r="BA38" s="744"/>
      <c r="BB38" s="744"/>
      <c r="BC38" s="744"/>
      <c r="BD38" s="744"/>
      <c r="BE38" s="744"/>
      <c r="BF38" s="744"/>
      <c r="BG38" s="744"/>
      <c r="BH38" s="744"/>
      <c r="BI38" s="744"/>
      <c r="BJ38" s="744"/>
      <c r="BK38" s="744"/>
      <c r="BL38" s="744"/>
      <c r="BM38" s="744"/>
      <c r="BN38" s="744"/>
      <c r="BO38" s="744"/>
      <c r="BP38" s="744"/>
      <c r="BQ38" s="744"/>
      <c r="BR38" s="744"/>
      <c r="BS38" s="744"/>
      <c r="BT38" s="745"/>
    </row>
    <row r="39" spans="1:72" hidden="1">
      <c r="A39" s="811"/>
      <c r="B39" s="742"/>
      <c r="C39" s="742">
        <v>70</v>
      </c>
      <c r="D39" s="742" t="s">
        <v>108</v>
      </c>
      <c r="E39" s="742" t="s">
        <v>717</v>
      </c>
      <c r="F39" s="742"/>
      <c r="G39" s="742"/>
      <c r="H39" s="742">
        <v>2015</v>
      </c>
      <c r="I39" s="639" t="s">
        <v>573</v>
      </c>
      <c r="J39" s="639" t="s">
        <v>586</v>
      </c>
      <c r="K39" s="50"/>
      <c r="L39" s="743"/>
      <c r="M39" s="744"/>
      <c r="N39" s="744"/>
      <c r="O39" s="744"/>
      <c r="P39" s="744"/>
      <c r="Q39" s="744"/>
      <c r="R39" s="744"/>
      <c r="S39" s="744">
        <v>8</v>
      </c>
      <c r="T39" s="744"/>
      <c r="U39" s="744"/>
      <c r="V39" s="744"/>
      <c r="W39" s="744"/>
      <c r="X39" s="744"/>
      <c r="Y39" s="744"/>
      <c r="Z39" s="744"/>
      <c r="AA39" s="744"/>
      <c r="AB39" s="744"/>
      <c r="AC39" s="744"/>
      <c r="AD39" s="744"/>
      <c r="AE39" s="744"/>
      <c r="AF39" s="744"/>
      <c r="AG39" s="744"/>
      <c r="AH39" s="744"/>
      <c r="AI39" s="744"/>
      <c r="AJ39" s="744"/>
      <c r="AK39" s="744"/>
      <c r="AL39" s="744"/>
      <c r="AM39" s="744"/>
      <c r="AN39" s="744"/>
      <c r="AO39" s="745"/>
      <c r="AP39" s="50"/>
      <c r="AQ39" s="743"/>
      <c r="AR39" s="744"/>
      <c r="AS39" s="744"/>
      <c r="AT39" s="744"/>
      <c r="AU39" s="744"/>
      <c r="AV39" s="744"/>
      <c r="AW39" s="744"/>
      <c r="AX39" s="744">
        <v>81371</v>
      </c>
      <c r="AY39" s="744"/>
      <c r="AZ39" s="744"/>
      <c r="BA39" s="744"/>
      <c r="BB39" s="744"/>
      <c r="BC39" s="744"/>
      <c r="BD39" s="744"/>
      <c r="BE39" s="744"/>
      <c r="BF39" s="744"/>
      <c r="BG39" s="744"/>
      <c r="BH39" s="744"/>
      <c r="BI39" s="744"/>
      <c r="BJ39" s="744"/>
      <c r="BK39" s="744"/>
      <c r="BL39" s="744"/>
      <c r="BM39" s="744"/>
      <c r="BN39" s="744"/>
      <c r="BO39" s="744"/>
      <c r="BP39" s="744"/>
      <c r="BQ39" s="744"/>
      <c r="BR39" s="744"/>
      <c r="BS39" s="744"/>
      <c r="BT39" s="745"/>
    </row>
    <row r="40" spans="1:72" hidden="1">
      <c r="A40" s="811"/>
      <c r="B40" s="742"/>
      <c r="C40" s="742">
        <v>65</v>
      </c>
      <c r="D40" s="742" t="s">
        <v>102</v>
      </c>
      <c r="E40" s="742" t="s">
        <v>717</v>
      </c>
      <c r="F40" s="742"/>
      <c r="G40" s="742"/>
      <c r="H40" s="742">
        <v>2015</v>
      </c>
      <c r="I40" s="639" t="s">
        <v>573</v>
      </c>
      <c r="J40" s="639" t="s">
        <v>586</v>
      </c>
      <c r="K40" s="50"/>
      <c r="L40" s="743"/>
      <c r="M40" s="744"/>
      <c r="N40" s="744"/>
      <c r="O40" s="744"/>
      <c r="P40" s="744"/>
      <c r="Q40" s="744"/>
      <c r="R40" s="744"/>
      <c r="S40" s="744">
        <v>7</v>
      </c>
      <c r="T40" s="744"/>
      <c r="U40" s="744"/>
      <c r="V40" s="744"/>
      <c r="W40" s="744"/>
      <c r="X40" s="744"/>
      <c r="Y40" s="744"/>
      <c r="Z40" s="744"/>
      <c r="AA40" s="744"/>
      <c r="AB40" s="744"/>
      <c r="AC40" s="744"/>
      <c r="AD40" s="744"/>
      <c r="AE40" s="744"/>
      <c r="AF40" s="744"/>
      <c r="AG40" s="744"/>
      <c r="AH40" s="744"/>
      <c r="AI40" s="744"/>
      <c r="AJ40" s="744"/>
      <c r="AK40" s="744"/>
      <c r="AL40" s="744"/>
      <c r="AM40" s="744"/>
      <c r="AN40" s="744"/>
      <c r="AO40" s="745"/>
      <c r="AP40" s="50"/>
      <c r="AQ40" s="743"/>
      <c r="AR40" s="744"/>
      <c r="AS40" s="744"/>
      <c r="AT40" s="744"/>
      <c r="AU40" s="744"/>
      <c r="AV40" s="744"/>
      <c r="AW40" s="744"/>
      <c r="AX40" s="744">
        <v>34950</v>
      </c>
      <c r="AY40" s="744"/>
      <c r="AZ40" s="744"/>
      <c r="BA40" s="744"/>
      <c r="BB40" s="744"/>
      <c r="BC40" s="744"/>
      <c r="BD40" s="744"/>
      <c r="BE40" s="744"/>
      <c r="BF40" s="744"/>
      <c r="BG40" s="744"/>
      <c r="BH40" s="744"/>
      <c r="BI40" s="744"/>
      <c r="BJ40" s="744"/>
      <c r="BK40" s="744"/>
      <c r="BL40" s="744"/>
      <c r="BM40" s="744"/>
      <c r="BN40" s="744"/>
      <c r="BO40" s="744"/>
      <c r="BP40" s="744"/>
      <c r="BQ40" s="744"/>
      <c r="BR40" s="744"/>
      <c r="BS40" s="744"/>
      <c r="BT40" s="745"/>
    </row>
    <row r="41" spans="1:72">
      <c r="A41" s="811"/>
      <c r="B41" s="742"/>
      <c r="C41" s="742">
        <v>68</v>
      </c>
      <c r="D41" s="742" t="s">
        <v>106</v>
      </c>
      <c r="E41" s="742" t="s">
        <v>717</v>
      </c>
      <c r="F41" s="742"/>
      <c r="G41" s="742"/>
      <c r="H41" s="742">
        <v>2015</v>
      </c>
      <c r="I41" s="639" t="s">
        <v>573</v>
      </c>
      <c r="J41" s="639" t="s">
        <v>586</v>
      </c>
      <c r="K41" s="50"/>
      <c r="L41" s="743"/>
      <c r="M41" s="744"/>
      <c r="N41" s="744"/>
      <c r="O41" s="744"/>
      <c r="P41" s="744"/>
      <c r="Q41" s="744"/>
      <c r="R41" s="744"/>
      <c r="S41" s="744">
        <v>6</v>
      </c>
      <c r="T41" s="744"/>
      <c r="U41" s="744"/>
      <c r="V41" s="744"/>
      <c r="W41" s="744"/>
      <c r="X41" s="744"/>
      <c r="Y41" s="744"/>
      <c r="Z41" s="744"/>
      <c r="AA41" s="744"/>
      <c r="AB41" s="744"/>
      <c r="AC41" s="744"/>
      <c r="AD41" s="744"/>
      <c r="AE41" s="744"/>
      <c r="AF41" s="744"/>
      <c r="AG41" s="744"/>
      <c r="AH41" s="744"/>
      <c r="AI41" s="744"/>
      <c r="AJ41" s="744"/>
      <c r="AK41" s="744"/>
      <c r="AL41" s="744"/>
      <c r="AM41" s="744"/>
      <c r="AN41" s="744"/>
      <c r="AO41" s="745"/>
      <c r="AP41" s="50"/>
      <c r="AQ41" s="743"/>
      <c r="AR41" s="744"/>
      <c r="AS41" s="744"/>
      <c r="AT41" s="744"/>
      <c r="AU41" s="744"/>
      <c r="AV41" s="744"/>
      <c r="AW41" s="744"/>
      <c r="AX41" s="744">
        <v>21762</v>
      </c>
      <c r="AY41" s="744"/>
      <c r="AZ41" s="744"/>
      <c r="BA41" s="744"/>
      <c r="BB41" s="744"/>
      <c r="BC41" s="744"/>
      <c r="BD41" s="744"/>
      <c r="BE41" s="744"/>
      <c r="BF41" s="744"/>
      <c r="BG41" s="744"/>
      <c r="BH41" s="744"/>
      <c r="BI41" s="744"/>
      <c r="BJ41" s="744"/>
      <c r="BK41" s="744"/>
      <c r="BL41" s="744"/>
      <c r="BM41" s="744"/>
      <c r="BN41" s="744"/>
      <c r="BO41" s="744"/>
      <c r="BP41" s="744"/>
      <c r="BQ41" s="744"/>
      <c r="BR41" s="744"/>
      <c r="BS41" s="744"/>
      <c r="BT41" s="745"/>
    </row>
    <row r="42" spans="1:72" hidden="1">
      <c r="A42" s="811"/>
      <c r="B42" s="742"/>
      <c r="C42" s="742">
        <v>1</v>
      </c>
      <c r="D42" s="742" t="s">
        <v>113</v>
      </c>
      <c r="E42" s="742" t="s">
        <v>717</v>
      </c>
      <c r="F42" s="742"/>
      <c r="G42" s="742"/>
      <c r="H42" s="742">
        <v>2015</v>
      </c>
      <c r="I42" s="639" t="s">
        <v>573</v>
      </c>
      <c r="J42" s="639" t="s">
        <v>586</v>
      </c>
      <c r="K42" s="50"/>
      <c r="L42" s="743"/>
      <c r="M42" s="744"/>
      <c r="N42" s="744"/>
      <c r="O42" s="744"/>
      <c r="P42" s="744"/>
      <c r="Q42" s="744"/>
      <c r="R42" s="744"/>
      <c r="S42" s="744">
        <v>10</v>
      </c>
      <c r="T42" s="744"/>
      <c r="U42" s="744"/>
      <c r="V42" s="744"/>
      <c r="W42" s="744"/>
      <c r="X42" s="744"/>
      <c r="Y42" s="744"/>
      <c r="Z42" s="744"/>
      <c r="AA42" s="744"/>
      <c r="AB42" s="744"/>
      <c r="AC42" s="744"/>
      <c r="AD42" s="744"/>
      <c r="AE42" s="744"/>
      <c r="AF42" s="744"/>
      <c r="AG42" s="744"/>
      <c r="AH42" s="744"/>
      <c r="AI42" s="744"/>
      <c r="AJ42" s="744"/>
      <c r="AK42" s="744"/>
      <c r="AL42" s="744"/>
      <c r="AM42" s="744"/>
      <c r="AN42" s="744"/>
      <c r="AO42" s="745"/>
      <c r="AP42" s="50"/>
      <c r="AQ42" s="743"/>
      <c r="AR42" s="744"/>
      <c r="AS42" s="744"/>
      <c r="AT42" s="744"/>
      <c r="AU42" s="744"/>
      <c r="AV42" s="744"/>
      <c r="AW42" s="744"/>
      <c r="AX42" s="744">
        <v>154373</v>
      </c>
      <c r="AY42" s="744"/>
      <c r="AZ42" s="744"/>
      <c r="BA42" s="744"/>
      <c r="BB42" s="744"/>
      <c r="BC42" s="744"/>
      <c r="BD42" s="744"/>
      <c r="BE42" s="744"/>
      <c r="BF42" s="744"/>
      <c r="BG42" s="744"/>
      <c r="BH42" s="744"/>
      <c r="BI42" s="744"/>
      <c r="BJ42" s="744"/>
      <c r="BK42" s="744"/>
      <c r="BL42" s="744"/>
      <c r="BM42" s="744"/>
      <c r="BN42" s="744"/>
      <c r="BO42" s="744"/>
      <c r="BP42" s="744"/>
      <c r="BQ42" s="744"/>
      <c r="BR42" s="744"/>
      <c r="BS42" s="744"/>
      <c r="BT42" s="745"/>
    </row>
    <row r="43" spans="1:72" hidden="1">
      <c r="A43" s="811"/>
      <c r="B43" s="742"/>
      <c r="C43" s="742">
        <v>73</v>
      </c>
      <c r="D43" s="742" t="s">
        <v>113</v>
      </c>
      <c r="E43" s="742" t="s">
        <v>717</v>
      </c>
      <c r="F43" s="742"/>
      <c r="G43" s="742"/>
      <c r="H43" s="742">
        <v>2015</v>
      </c>
      <c r="I43" s="639" t="s">
        <v>573</v>
      </c>
      <c r="J43" s="639" t="s">
        <v>579</v>
      </c>
      <c r="K43" s="50"/>
      <c r="L43" s="743"/>
      <c r="M43" s="744"/>
      <c r="N43" s="744"/>
      <c r="O43" s="744"/>
      <c r="P43" s="744"/>
      <c r="Q43" s="744"/>
      <c r="R43" s="744"/>
      <c r="S43" s="744">
        <v>4</v>
      </c>
      <c r="T43" s="744"/>
      <c r="U43" s="744"/>
      <c r="V43" s="744"/>
      <c r="W43" s="744"/>
      <c r="X43" s="744"/>
      <c r="Y43" s="744"/>
      <c r="Z43" s="744"/>
      <c r="AA43" s="744"/>
      <c r="AB43" s="744"/>
      <c r="AC43" s="744"/>
      <c r="AD43" s="744"/>
      <c r="AE43" s="744"/>
      <c r="AF43" s="744"/>
      <c r="AG43" s="744"/>
      <c r="AH43" s="744"/>
      <c r="AI43" s="744"/>
      <c r="AJ43" s="744"/>
      <c r="AK43" s="744"/>
      <c r="AL43" s="744"/>
      <c r="AM43" s="744"/>
      <c r="AN43" s="744"/>
      <c r="AO43" s="745"/>
      <c r="AP43" s="50"/>
      <c r="AQ43" s="743"/>
      <c r="AR43" s="744"/>
      <c r="AS43" s="744"/>
      <c r="AT43" s="744"/>
      <c r="AU43" s="744"/>
      <c r="AV43" s="744"/>
      <c r="AW43" s="744"/>
      <c r="AX43" s="744">
        <v>56781</v>
      </c>
      <c r="AY43" s="744"/>
      <c r="AZ43" s="744"/>
      <c r="BA43" s="744"/>
      <c r="BB43" s="744"/>
      <c r="BC43" s="744"/>
      <c r="BD43" s="744"/>
      <c r="BE43" s="744"/>
      <c r="BF43" s="744"/>
      <c r="BG43" s="744"/>
      <c r="BH43" s="744"/>
      <c r="BI43" s="744"/>
      <c r="BJ43" s="744"/>
      <c r="BK43" s="744"/>
      <c r="BL43" s="744"/>
      <c r="BM43" s="744"/>
      <c r="BN43" s="744"/>
      <c r="BO43" s="744"/>
      <c r="BP43" s="744"/>
      <c r="BQ43" s="744"/>
      <c r="BR43" s="744"/>
      <c r="BS43" s="744"/>
      <c r="BT43" s="745"/>
    </row>
    <row r="44" spans="1:72" hidden="1">
      <c r="A44" s="811"/>
      <c r="B44" s="742"/>
      <c r="C44" s="742">
        <v>2</v>
      </c>
      <c r="D44" s="742" t="s">
        <v>721</v>
      </c>
      <c r="E44" s="742" t="s">
        <v>717</v>
      </c>
      <c r="F44" s="742"/>
      <c r="G44" s="742"/>
      <c r="H44" s="742">
        <v>2015</v>
      </c>
      <c r="I44" s="639" t="s">
        <v>573</v>
      </c>
      <c r="J44" s="639" t="s">
        <v>586</v>
      </c>
      <c r="K44" s="50"/>
      <c r="L44" s="743"/>
      <c r="M44" s="744"/>
      <c r="N44" s="744"/>
      <c r="O44" s="744"/>
      <c r="P44" s="744"/>
      <c r="Q44" s="744"/>
      <c r="R44" s="744"/>
      <c r="S44" s="744">
        <v>27</v>
      </c>
      <c r="T44" s="744"/>
      <c r="U44" s="744"/>
      <c r="V44" s="744"/>
      <c r="W44" s="744"/>
      <c r="X44" s="744"/>
      <c r="Y44" s="744"/>
      <c r="Z44" s="744"/>
      <c r="AA44" s="744"/>
      <c r="AB44" s="744"/>
      <c r="AC44" s="744"/>
      <c r="AD44" s="744"/>
      <c r="AE44" s="744"/>
      <c r="AF44" s="744"/>
      <c r="AG44" s="744"/>
      <c r="AH44" s="744"/>
      <c r="AI44" s="744"/>
      <c r="AJ44" s="744"/>
      <c r="AK44" s="744"/>
      <c r="AL44" s="744"/>
      <c r="AM44" s="744"/>
      <c r="AN44" s="744"/>
      <c r="AO44" s="745"/>
      <c r="AP44" s="50"/>
      <c r="AQ44" s="743"/>
      <c r="AR44" s="744"/>
      <c r="AS44" s="744"/>
      <c r="AT44" s="744"/>
      <c r="AU44" s="744"/>
      <c r="AV44" s="744"/>
      <c r="AW44" s="744"/>
      <c r="AX44" s="744">
        <v>53511</v>
      </c>
      <c r="AY44" s="744"/>
      <c r="AZ44" s="744"/>
      <c r="BA44" s="744"/>
      <c r="BB44" s="744"/>
      <c r="BC44" s="744"/>
      <c r="BD44" s="744"/>
      <c r="BE44" s="744"/>
      <c r="BF44" s="744"/>
      <c r="BG44" s="744"/>
      <c r="BH44" s="744"/>
      <c r="BI44" s="744"/>
      <c r="BJ44" s="744"/>
      <c r="BK44" s="744"/>
      <c r="BL44" s="744"/>
      <c r="BM44" s="744"/>
      <c r="BN44" s="744"/>
      <c r="BO44" s="744"/>
      <c r="BP44" s="744"/>
      <c r="BQ44" s="744"/>
      <c r="BR44" s="744"/>
      <c r="BS44" s="744"/>
      <c r="BT44" s="745"/>
    </row>
    <row r="45" spans="1:72" hidden="1">
      <c r="A45" s="811"/>
      <c r="B45" s="742"/>
      <c r="C45" s="742">
        <v>74</v>
      </c>
      <c r="D45" s="742" t="s">
        <v>721</v>
      </c>
      <c r="E45" s="742" t="s">
        <v>717</v>
      </c>
      <c r="F45" s="742"/>
      <c r="G45" s="742"/>
      <c r="H45" s="742">
        <v>2015</v>
      </c>
      <c r="I45" s="639" t="s">
        <v>573</v>
      </c>
      <c r="J45" s="639" t="s">
        <v>579</v>
      </c>
      <c r="K45" s="50"/>
      <c r="L45" s="743"/>
      <c r="M45" s="744"/>
      <c r="N45" s="744"/>
      <c r="O45" s="744"/>
      <c r="P45" s="744"/>
      <c r="Q45" s="744"/>
      <c r="R45" s="744"/>
      <c r="S45" s="744">
        <v>4</v>
      </c>
      <c r="T45" s="744"/>
      <c r="U45" s="744"/>
      <c r="V45" s="744"/>
      <c r="W45" s="744"/>
      <c r="X45" s="744"/>
      <c r="Y45" s="744"/>
      <c r="Z45" s="744"/>
      <c r="AA45" s="744"/>
      <c r="AB45" s="744"/>
      <c r="AC45" s="744"/>
      <c r="AD45" s="744"/>
      <c r="AE45" s="744"/>
      <c r="AF45" s="744"/>
      <c r="AG45" s="744"/>
      <c r="AH45" s="744"/>
      <c r="AI45" s="744"/>
      <c r="AJ45" s="744"/>
      <c r="AK45" s="744"/>
      <c r="AL45" s="744"/>
      <c r="AM45" s="744"/>
      <c r="AN45" s="744"/>
      <c r="AO45" s="745"/>
      <c r="AP45" s="50"/>
      <c r="AQ45" s="743"/>
      <c r="AR45" s="744"/>
      <c r="AS45" s="744"/>
      <c r="AT45" s="744"/>
      <c r="AU45" s="744"/>
      <c r="AV45" s="744"/>
      <c r="AW45" s="744"/>
      <c r="AX45" s="744">
        <v>8838</v>
      </c>
      <c r="AY45" s="744"/>
      <c r="AZ45" s="744"/>
      <c r="BA45" s="744"/>
      <c r="BB45" s="744"/>
      <c r="BC45" s="744"/>
      <c r="BD45" s="744"/>
      <c r="BE45" s="744"/>
      <c r="BF45" s="744"/>
      <c r="BG45" s="744"/>
      <c r="BH45" s="744"/>
      <c r="BI45" s="744"/>
      <c r="BJ45" s="744"/>
      <c r="BK45" s="744"/>
      <c r="BL45" s="744"/>
      <c r="BM45" s="744"/>
      <c r="BN45" s="744"/>
      <c r="BO45" s="744"/>
      <c r="BP45" s="744"/>
      <c r="BQ45" s="744"/>
      <c r="BR45" s="744"/>
      <c r="BS45" s="744"/>
      <c r="BT45" s="745"/>
    </row>
    <row r="46" spans="1:72" hidden="1">
      <c r="A46" s="811"/>
      <c r="B46" s="742"/>
      <c r="C46" s="742">
        <v>78</v>
      </c>
      <c r="D46" s="742" t="s">
        <v>118</v>
      </c>
      <c r="E46" s="742" t="s">
        <v>717</v>
      </c>
      <c r="F46" s="742"/>
      <c r="G46" s="742"/>
      <c r="H46" s="742">
        <v>2015</v>
      </c>
      <c r="I46" s="639" t="s">
        <v>573</v>
      </c>
      <c r="J46" s="639" t="s">
        <v>579</v>
      </c>
      <c r="K46" s="50"/>
      <c r="L46" s="743"/>
      <c r="M46" s="744"/>
      <c r="N46" s="744"/>
      <c r="O46" s="744"/>
      <c r="P46" s="744"/>
      <c r="Q46" s="744"/>
      <c r="R46" s="744"/>
      <c r="S46" s="744">
        <v>21</v>
      </c>
      <c r="T46" s="744"/>
      <c r="U46" s="744"/>
      <c r="V46" s="744"/>
      <c r="W46" s="744"/>
      <c r="X46" s="744"/>
      <c r="Y46" s="744"/>
      <c r="Z46" s="744"/>
      <c r="AA46" s="744"/>
      <c r="AB46" s="744"/>
      <c r="AC46" s="744"/>
      <c r="AD46" s="744"/>
      <c r="AE46" s="744"/>
      <c r="AF46" s="744"/>
      <c r="AG46" s="744"/>
      <c r="AH46" s="744"/>
      <c r="AI46" s="744"/>
      <c r="AJ46" s="744"/>
      <c r="AK46" s="744"/>
      <c r="AL46" s="744"/>
      <c r="AM46" s="744"/>
      <c r="AN46" s="744"/>
      <c r="AO46" s="745"/>
      <c r="AP46" s="50"/>
      <c r="AQ46" s="743"/>
      <c r="AR46" s="744"/>
      <c r="AS46" s="744"/>
      <c r="AT46" s="744"/>
      <c r="AU46" s="744"/>
      <c r="AV46" s="744"/>
      <c r="AW46" s="744"/>
      <c r="AX46" s="744">
        <v>112828</v>
      </c>
      <c r="AY46" s="744"/>
      <c r="AZ46" s="744"/>
      <c r="BA46" s="744"/>
      <c r="BB46" s="744"/>
      <c r="BC46" s="744"/>
      <c r="BD46" s="744"/>
      <c r="BE46" s="744"/>
      <c r="BF46" s="744"/>
      <c r="BG46" s="744"/>
      <c r="BH46" s="744"/>
      <c r="BI46" s="744"/>
      <c r="BJ46" s="744"/>
      <c r="BK46" s="744"/>
      <c r="BL46" s="744"/>
      <c r="BM46" s="744"/>
      <c r="BN46" s="744"/>
      <c r="BO46" s="744"/>
      <c r="BP46" s="744"/>
      <c r="BQ46" s="744"/>
      <c r="BR46" s="744"/>
      <c r="BS46" s="744"/>
      <c r="BT46" s="745"/>
    </row>
    <row r="47" spans="1:72" hidden="1">
      <c r="A47" s="811"/>
      <c r="B47" s="742"/>
      <c r="C47" s="742">
        <v>136</v>
      </c>
      <c r="D47" s="742" t="s">
        <v>101</v>
      </c>
      <c r="E47" s="742" t="s">
        <v>717</v>
      </c>
      <c r="F47" s="742"/>
      <c r="G47" s="742"/>
      <c r="H47" s="742">
        <v>2015</v>
      </c>
      <c r="I47" s="639" t="s">
        <v>573</v>
      </c>
      <c r="J47" s="639" t="s">
        <v>579</v>
      </c>
      <c r="K47" s="50"/>
      <c r="L47" s="743"/>
      <c r="M47" s="744"/>
      <c r="N47" s="744"/>
      <c r="O47" s="744"/>
      <c r="P47" s="744"/>
      <c r="Q47" s="744"/>
      <c r="R47" s="744"/>
      <c r="S47" s="744"/>
      <c r="T47" s="744"/>
      <c r="U47" s="744"/>
      <c r="V47" s="744"/>
      <c r="W47" s="744"/>
      <c r="X47" s="744"/>
      <c r="Y47" s="744"/>
      <c r="Z47" s="744"/>
      <c r="AA47" s="744"/>
      <c r="AB47" s="744"/>
      <c r="AC47" s="744"/>
      <c r="AD47" s="744"/>
      <c r="AE47" s="744"/>
      <c r="AF47" s="744"/>
      <c r="AG47" s="744"/>
      <c r="AH47" s="744"/>
      <c r="AI47" s="744"/>
      <c r="AJ47" s="744"/>
      <c r="AK47" s="744"/>
      <c r="AL47" s="744"/>
      <c r="AM47" s="744"/>
      <c r="AN47" s="744"/>
      <c r="AO47" s="745"/>
      <c r="AP47" s="50"/>
      <c r="AQ47" s="743"/>
      <c r="AR47" s="744"/>
      <c r="AS47" s="744"/>
      <c r="AT47" s="744"/>
      <c r="AU47" s="744"/>
      <c r="AV47" s="744"/>
      <c r="AW47" s="744"/>
      <c r="AX47" s="744"/>
      <c r="AY47" s="744"/>
      <c r="AZ47" s="744"/>
      <c r="BA47" s="744"/>
      <c r="BB47" s="744"/>
      <c r="BC47" s="744"/>
      <c r="BD47" s="744"/>
      <c r="BE47" s="744"/>
      <c r="BF47" s="744"/>
      <c r="BG47" s="744"/>
      <c r="BH47" s="744"/>
      <c r="BI47" s="744"/>
      <c r="BJ47" s="744"/>
      <c r="BK47" s="744"/>
      <c r="BL47" s="744"/>
      <c r="BM47" s="744"/>
      <c r="BN47" s="744"/>
      <c r="BO47" s="744"/>
      <c r="BP47" s="744"/>
      <c r="BQ47" s="744"/>
      <c r="BR47" s="744"/>
      <c r="BS47" s="744"/>
      <c r="BT47" s="745"/>
    </row>
    <row r="48" spans="1:72" hidden="1">
      <c r="A48" s="811"/>
      <c r="B48" s="742"/>
      <c r="C48" s="742">
        <v>145</v>
      </c>
      <c r="D48" s="742" t="s">
        <v>113</v>
      </c>
      <c r="E48" s="742" t="s">
        <v>717</v>
      </c>
      <c r="F48" s="742"/>
      <c r="G48" s="742"/>
      <c r="H48" s="742">
        <v>2016</v>
      </c>
      <c r="I48" s="639" t="s">
        <v>573</v>
      </c>
      <c r="J48" s="639" t="s">
        <v>586</v>
      </c>
      <c r="K48" s="50"/>
      <c r="L48" s="743"/>
      <c r="M48" s="744"/>
      <c r="N48" s="744"/>
      <c r="O48" s="744"/>
      <c r="P48" s="744"/>
      <c r="Q48" s="744"/>
      <c r="R48" s="744"/>
      <c r="S48" s="744">
        <v>130</v>
      </c>
      <c r="T48" s="744"/>
      <c r="U48" s="744"/>
      <c r="V48" s="744"/>
      <c r="W48" s="744"/>
      <c r="X48" s="744"/>
      <c r="Y48" s="744"/>
      <c r="Z48" s="744"/>
      <c r="AA48" s="744"/>
      <c r="AB48" s="744"/>
      <c r="AC48" s="744"/>
      <c r="AD48" s="744"/>
      <c r="AE48" s="744"/>
      <c r="AF48" s="744"/>
      <c r="AG48" s="744"/>
      <c r="AH48" s="744"/>
      <c r="AI48" s="744"/>
      <c r="AJ48" s="744"/>
      <c r="AK48" s="744"/>
      <c r="AL48" s="744"/>
      <c r="AM48" s="744"/>
      <c r="AN48" s="744"/>
      <c r="AO48" s="745"/>
      <c r="AP48" s="50"/>
      <c r="AQ48" s="743"/>
      <c r="AR48" s="744"/>
      <c r="AS48" s="744"/>
      <c r="AT48" s="744"/>
      <c r="AU48" s="744"/>
      <c r="AV48" s="744"/>
      <c r="AW48" s="744"/>
      <c r="AX48" s="744">
        <v>2005471</v>
      </c>
      <c r="AY48" s="744"/>
      <c r="AZ48" s="744"/>
      <c r="BA48" s="744"/>
      <c r="BB48" s="744"/>
      <c r="BC48" s="744"/>
      <c r="BD48" s="744"/>
      <c r="BE48" s="744"/>
      <c r="BF48" s="744"/>
      <c r="BG48" s="744"/>
      <c r="BH48" s="744"/>
      <c r="BI48" s="744"/>
      <c r="BJ48" s="744"/>
      <c r="BK48" s="744"/>
      <c r="BL48" s="744"/>
      <c r="BM48" s="744"/>
      <c r="BN48" s="744"/>
      <c r="BO48" s="744"/>
      <c r="BP48" s="744"/>
      <c r="BQ48" s="744"/>
      <c r="BR48" s="744"/>
      <c r="BS48" s="744"/>
      <c r="BT48" s="745"/>
    </row>
    <row r="49" spans="1:72" hidden="1">
      <c r="A49" s="811"/>
      <c r="B49" s="742"/>
      <c r="C49" s="742">
        <v>146</v>
      </c>
      <c r="D49" s="742" t="s">
        <v>721</v>
      </c>
      <c r="E49" s="742" t="s">
        <v>717</v>
      </c>
      <c r="F49" s="742"/>
      <c r="G49" s="742"/>
      <c r="H49" s="742">
        <v>2016</v>
      </c>
      <c r="I49" s="639" t="s">
        <v>573</v>
      </c>
      <c r="J49" s="639" t="s">
        <v>586</v>
      </c>
      <c r="K49" s="50"/>
      <c r="L49" s="743"/>
      <c r="M49" s="744"/>
      <c r="N49" s="744"/>
      <c r="O49" s="744"/>
      <c r="P49" s="744"/>
      <c r="Q49" s="744"/>
      <c r="R49" s="744"/>
      <c r="S49" s="744">
        <v>186</v>
      </c>
      <c r="T49" s="744"/>
      <c r="U49" s="744"/>
      <c r="V49" s="744"/>
      <c r="W49" s="744"/>
      <c r="X49" s="744"/>
      <c r="Y49" s="744"/>
      <c r="Z49" s="744"/>
      <c r="AA49" s="744"/>
      <c r="AB49" s="744"/>
      <c r="AC49" s="744"/>
      <c r="AD49" s="744"/>
      <c r="AE49" s="744"/>
      <c r="AF49" s="744"/>
      <c r="AG49" s="744"/>
      <c r="AH49" s="744"/>
      <c r="AI49" s="744"/>
      <c r="AJ49" s="744"/>
      <c r="AK49" s="744"/>
      <c r="AL49" s="744"/>
      <c r="AM49" s="744"/>
      <c r="AN49" s="744"/>
      <c r="AO49" s="745"/>
      <c r="AP49" s="50"/>
      <c r="AQ49" s="743"/>
      <c r="AR49" s="744"/>
      <c r="AS49" s="744"/>
      <c r="AT49" s="744"/>
      <c r="AU49" s="744"/>
      <c r="AV49" s="744"/>
      <c r="AW49" s="744"/>
      <c r="AX49" s="744">
        <v>623179</v>
      </c>
      <c r="AY49" s="744"/>
      <c r="AZ49" s="744"/>
      <c r="BA49" s="744"/>
      <c r="BB49" s="744"/>
      <c r="BC49" s="744"/>
      <c r="BD49" s="744"/>
      <c r="BE49" s="744"/>
      <c r="BF49" s="744"/>
      <c r="BG49" s="744"/>
      <c r="BH49" s="744"/>
      <c r="BI49" s="744"/>
      <c r="BJ49" s="744"/>
      <c r="BK49" s="744"/>
      <c r="BL49" s="744"/>
      <c r="BM49" s="744"/>
      <c r="BN49" s="744"/>
      <c r="BO49" s="744"/>
      <c r="BP49" s="744"/>
      <c r="BQ49" s="744"/>
      <c r="BR49" s="744"/>
      <c r="BS49" s="744"/>
      <c r="BT49" s="745"/>
    </row>
    <row r="50" spans="1:72" hidden="1">
      <c r="A50" s="811"/>
      <c r="B50" s="742"/>
      <c r="C50" s="742">
        <v>149</v>
      </c>
      <c r="D50" s="742" t="s">
        <v>117</v>
      </c>
      <c r="E50" s="742" t="s">
        <v>717</v>
      </c>
      <c r="F50" s="742"/>
      <c r="G50" s="742"/>
      <c r="H50" s="742">
        <v>2016</v>
      </c>
      <c r="I50" s="639" t="s">
        <v>573</v>
      </c>
      <c r="J50" s="639" t="s">
        <v>586</v>
      </c>
      <c r="K50" s="50"/>
      <c r="L50" s="743"/>
      <c r="M50" s="744"/>
      <c r="N50" s="744"/>
      <c r="O50" s="744"/>
      <c r="P50" s="744"/>
      <c r="Q50" s="744"/>
      <c r="R50" s="744"/>
      <c r="S50" s="744">
        <v>5</v>
      </c>
      <c r="T50" s="744"/>
      <c r="U50" s="744"/>
      <c r="V50" s="744"/>
      <c r="W50" s="744"/>
      <c r="X50" s="744"/>
      <c r="Y50" s="744"/>
      <c r="Z50" s="744"/>
      <c r="AA50" s="744"/>
      <c r="AB50" s="744"/>
      <c r="AC50" s="744"/>
      <c r="AD50" s="744"/>
      <c r="AE50" s="744"/>
      <c r="AF50" s="744"/>
      <c r="AG50" s="744"/>
      <c r="AH50" s="744"/>
      <c r="AI50" s="744"/>
      <c r="AJ50" s="744"/>
      <c r="AK50" s="744"/>
      <c r="AL50" s="744"/>
      <c r="AM50" s="744"/>
      <c r="AN50" s="744"/>
      <c r="AO50" s="745"/>
      <c r="AP50" s="50"/>
      <c r="AQ50" s="743"/>
      <c r="AR50" s="744"/>
      <c r="AS50" s="744"/>
      <c r="AT50" s="744"/>
      <c r="AU50" s="744"/>
      <c r="AV50" s="744"/>
      <c r="AW50" s="744"/>
      <c r="AX50" s="744">
        <v>39428</v>
      </c>
      <c r="AY50" s="744"/>
      <c r="AZ50" s="744"/>
      <c r="BA50" s="744"/>
      <c r="BB50" s="744"/>
      <c r="BC50" s="744"/>
      <c r="BD50" s="744"/>
      <c r="BE50" s="744"/>
      <c r="BF50" s="744"/>
      <c r="BG50" s="744"/>
      <c r="BH50" s="744"/>
      <c r="BI50" s="744"/>
      <c r="BJ50" s="744"/>
      <c r="BK50" s="744"/>
      <c r="BL50" s="744"/>
      <c r="BM50" s="744"/>
      <c r="BN50" s="744"/>
      <c r="BO50" s="744"/>
      <c r="BP50" s="744"/>
      <c r="BQ50" s="744"/>
      <c r="BR50" s="744"/>
      <c r="BS50" s="744"/>
      <c r="BT50" s="745"/>
    </row>
    <row r="51" spans="1:72" hidden="1">
      <c r="A51" s="811"/>
      <c r="B51" s="742"/>
      <c r="C51" s="742">
        <v>150</v>
      </c>
      <c r="D51" s="742" t="s">
        <v>118</v>
      </c>
      <c r="E51" s="742" t="s">
        <v>717</v>
      </c>
      <c r="F51" s="742"/>
      <c r="G51" s="742"/>
      <c r="H51" s="742">
        <v>2016</v>
      </c>
      <c r="I51" s="639" t="s">
        <v>573</v>
      </c>
      <c r="J51" s="639" t="s">
        <v>586</v>
      </c>
      <c r="K51" s="50"/>
      <c r="L51" s="743"/>
      <c r="M51" s="744"/>
      <c r="N51" s="744"/>
      <c r="O51" s="744"/>
      <c r="P51" s="744"/>
      <c r="Q51" s="744"/>
      <c r="R51" s="744"/>
      <c r="S51" s="744">
        <v>319</v>
      </c>
      <c r="T51" s="744"/>
      <c r="U51" s="744"/>
      <c r="V51" s="744"/>
      <c r="W51" s="744"/>
      <c r="X51" s="744"/>
      <c r="Y51" s="744"/>
      <c r="Z51" s="744"/>
      <c r="AA51" s="744"/>
      <c r="AB51" s="744"/>
      <c r="AC51" s="744"/>
      <c r="AD51" s="744"/>
      <c r="AE51" s="744"/>
      <c r="AF51" s="744"/>
      <c r="AG51" s="744"/>
      <c r="AH51" s="744"/>
      <c r="AI51" s="744"/>
      <c r="AJ51" s="744"/>
      <c r="AK51" s="744"/>
      <c r="AL51" s="744"/>
      <c r="AM51" s="744"/>
      <c r="AN51" s="744"/>
      <c r="AO51" s="745"/>
      <c r="AP51" s="50"/>
      <c r="AQ51" s="743"/>
      <c r="AR51" s="744"/>
      <c r="AS51" s="744"/>
      <c r="AT51" s="744"/>
      <c r="AU51" s="744"/>
      <c r="AV51" s="744"/>
      <c r="AW51" s="744"/>
      <c r="AX51" s="744">
        <v>2273186</v>
      </c>
      <c r="AY51" s="744"/>
      <c r="AZ51" s="744"/>
      <c r="BA51" s="744"/>
      <c r="BB51" s="744"/>
      <c r="BC51" s="744"/>
      <c r="BD51" s="744"/>
      <c r="BE51" s="744"/>
      <c r="BF51" s="744"/>
      <c r="BG51" s="744"/>
      <c r="BH51" s="744"/>
      <c r="BI51" s="744"/>
      <c r="BJ51" s="744"/>
      <c r="BK51" s="744"/>
      <c r="BL51" s="744"/>
      <c r="BM51" s="744"/>
      <c r="BN51" s="744"/>
      <c r="BO51" s="744"/>
      <c r="BP51" s="744"/>
      <c r="BQ51" s="744"/>
      <c r="BR51" s="744"/>
      <c r="BS51" s="744"/>
      <c r="BT51" s="745"/>
    </row>
    <row r="52" spans="1:72" hidden="1">
      <c r="A52" s="811"/>
      <c r="B52" s="742"/>
      <c r="C52" s="742">
        <v>151</v>
      </c>
      <c r="D52" s="742" t="s">
        <v>119</v>
      </c>
      <c r="E52" s="742" t="s">
        <v>717</v>
      </c>
      <c r="F52" s="742"/>
      <c r="G52" s="742"/>
      <c r="H52" s="742">
        <v>2016</v>
      </c>
      <c r="I52" s="639" t="s">
        <v>573</v>
      </c>
      <c r="J52" s="639" t="s">
        <v>586</v>
      </c>
      <c r="K52" s="50"/>
      <c r="L52" s="743"/>
      <c r="M52" s="744"/>
      <c r="N52" s="744"/>
      <c r="O52" s="744"/>
      <c r="P52" s="744"/>
      <c r="Q52" s="744"/>
      <c r="R52" s="744"/>
      <c r="S52" s="744">
        <v>1</v>
      </c>
      <c r="T52" s="744"/>
      <c r="U52" s="744"/>
      <c r="V52" s="744"/>
      <c r="W52" s="744"/>
      <c r="X52" s="744"/>
      <c r="Y52" s="744"/>
      <c r="Z52" s="744"/>
      <c r="AA52" s="744"/>
      <c r="AB52" s="744"/>
      <c r="AC52" s="744"/>
      <c r="AD52" s="744"/>
      <c r="AE52" s="744"/>
      <c r="AF52" s="744"/>
      <c r="AG52" s="744"/>
      <c r="AH52" s="744"/>
      <c r="AI52" s="744"/>
      <c r="AJ52" s="744"/>
      <c r="AK52" s="744"/>
      <c r="AL52" s="744"/>
      <c r="AM52" s="744"/>
      <c r="AN52" s="744"/>
      <c r="AO52" s="745"/>
      <c r="AP52" s="50"/>
      <c r="AQ52" s="743"/>
      <c r="AR52" s="744"/>
      <c r="AS52" s="744"/>
      <c r="AT52" s="744"/>
      <c r="AU52" s="744"/>
      <c r="AV52" s="744"/>
      <c r="AW52" s="744"/>
      <c r="AX52" s="744">
        <v>9710</v>
      </c>
      <c r="AY52" s="744"/>
      <c r="AZ52" s="744"/>
      <c r="BA52" s="744"/>
      <c r="BB52" s="744"/>
      <c r="BC52" s="744"/>
      <c r="BD52" s="744"/>
      <c r="BE52" s="744"/>
      <c r="BF52" s="744"/>
      <c r="BG52" s="744"/>
      <c r="BH52" s="744"/>
      <c r="BI52" s="744"/>
      <c r="BJ52" s="744"/>
      <c r="BK52" s="744"/>
      <c r="BL52" s="744"/>
      <c r="BM52" s="744"/>
      <c r="BN52" s="744"/>
      <c r="BO52" s="744"/>
      <c r="BP52" s="744"/>
      <c r="BQ52" s="744"/>
      <c r="BR52" s="744"/>
      <c r="BS52" s="744"/>
      <c r="BT52" s="745"/>
    </row>
    <row r="53" spans="1:72" hidden="1">
      <c r="A53" s="811"/>
      <c r="B53" s="742"/>
      <c r="C53" s="742">
        <v>152</v>
      </c>
      <c r="D53" s="742" t="s">
        <v>120</v>
      </c>
      <c r="E53" s="742" t="s">
        <v>717</v>
      </c>
      <c r="F53" s="742"/>
      <c r="G53" s="742"/>
      <c r="H53" s="742">
        <v>2016</v>
      </c>
      <c r="I53" s="639" t="s">
        <v>573</v>
      </c>
      <c r="J53" s="639" t="s">
        <v>586</v>
      </c>
      <c r="K53" s="50"/>
      <c r="L53" s="743"/>
      <c r="M53" s="744"/>
      <c r="N53" s="744"/>
      <c r="O53" s="744"/>
      <c r="P53" s="744"/>
      <c r="Q53" s="744"/>
      <c r="R53" s="744"/>
      <c r="S53" s="744">
        <v>759</v>
      </c>
      <c r="T53" s="744"/>
      <c r="U53" s="744"/>
      <c r="V53" s="744"/>
      <c r="W53" s="744"/>
      <c r="X53" s="744"/>
      <c r="Y53" s="744"/>
      <c r="Z53" s="744"/>
      <c r="AA53" s="744"/>
      <c r="AB53" s="744"/>
      <c r="AC53" s="744"/>
      <c r="AD53" s="744"/>
      <c r="AE53" s="744"/>
      <c r="AF53" s="744"/>
      <c r="AG53" s="744"/>
      <c r="AH53" s="744"/>
      <c r="AI53" s="744"/>
      <c r="AJ53" s="744"/>
      <c r="AK53" s="744"/>
      <c r="AL53" s="744"/>
      <c r="AM53" s="744"/>
      <c r="AN53" s="744"/>
      <c r="AO53" s="745"/>
      <c r="AP53" s="50"/>
      <c r="AQ53" s="743"/>
      <c r="AR53" s="744"/>
      <c r="AS53" s="744"/>
      <c r="AT53" s="744"/>
      <c r="AU53" s="744"/>
      <c r="AV53" s="744"/>
      <c r="AW53" s="744"/>
      <c r="AX53" s="744">
        <v>12703</v>
      </c>
      <c r="AY53" s="744"/>
      <c r="AZ53" s="744"/>
      <c r="BA53" s="744"/>
      <c r="BB53" s="744"/>
      <c r="BC53" s="744"/>
      <c r="BD53" s="744"/>
      <c r="BE53" s="744"/>
      <c r="BF53" s="744"/>
      <c r="BG53" s="744"/>
      <c r="BH53" s="744"/>
      <c r="BI53" s="744"/>
      <c r="BJ53" s="744"/>
      <c r="BK53" s="744"/>
      <c r="BL53" s="744"/>
      <c r="BM53" s="744"/>
      <c r="BN53" s="744"/>
      <c r="BO53" s="744"/>
      <c r="BP53" s="744"/>
      <c r="BQ53" s="744"/>
      <c r="BR53" s="744"/>
      <c r="BS53" s="744"/>
      <c r="BT53" s="745"/>
    </row>
    <row r="54" spans="1:72" s="17" customFormat="1" ht="15.5" hidden="1">
      <c r="A54" s="811"/>
      <c r="B54" s="742"/>
      <c r="C54" s="742">
        <v>196</v>
      </c>
      <c r="D54" s="742" t="s">
        <v>719</v>
      </c>
      <c r="E54" s="742" t="s">
        <v>717</v>
      </c>
      <c r="F54" s="742"/>
      <c r="G54" s="742"/>
      <c r="H54" s="742">
        <v>2016</v>
      </c>
      <c r="I54" s="639" t="s">
        <v>573</v>
      </c>
      <c r="J54" s="639" t="s">
        <v>586</v>
      </c>
      <c r="K54" s="50"/>
      <c r="L54" s="743"/>
      <c r="M54" s="744"/>
      <c r="N54" s="744"/>
      <c r="O54" s="744"/>
      <c r="P54" s="744"/>
      <c r="Q54" s="744"/>
      <c r="R54" s="744"/>
      <c r="S54" s="744">
        <v>0</v>
      </c>
      <c r="T54" s="744"/>
      <c r="U54" s="744"/>
      <c r="V54" s="744"/>
      <c r="W54" s="744"/>
      <c r="X54" s="744"/>
      <c r="Y54" s="744"/>
      <c r="Z54" s="744"/>
      <c r="AA54" s="744"/>
      <c r="AB54" s="744"/>
      <c r="AC54" s="744"/>
      <c r="AD54" s="744"/>
      <c r="AE54" s="744"/>
      <c r="AF54" s="744"/>
      <c r="AG54" s="744"/>
      <c r="AH54" s="744"/>
      <c r="AI54" s="744"/>
      <c r="AJ54" s="744"/>
      <c r="AK54" s="744"/>
      <c r="AL54" s="744"/>
      <c r="AM54" s="744"/>
      <c r="AN54" s="744"/>
      <c r="AO54" s="745"/>
      <c r="AP54" s="50"/>
      <c r="AQ54" s="743"/>
      <c r="AR54" s="744"/>
      <c r="AS54" s="744"/>
      <c r="AT54" s="744"/>
      <c r="AU54" s="744"/>
      <c r="AV54" s="744"/>
      <c r="AW54" s="744"/>
      <c r="AX54" s="744">
        <v>674</v>
      </c>
      <c r="AY54" s="744"/>
      <c r="AZ54" s="744"/>
      <c r="BA54" s="744"/>
      <c r="BB54" s="744"/>
      <c r="BC54" s="744"/>
      <c r="BD54" s="744"/>
      <c r="BE54" s="744"/>
      <c r="BF54" s="744"/>
      <c r="BG54" s="744"/>
      <c r="BH54" s="744"/>
      <c r="BI54" s="744"/>
      <c r="BJ54" s="744"/>
      <c r="BK54" s="744"/>
      <c r="BL54" s="744"/>
      <c r="BM54" s="744"/>
      <c r="BN54" s="744"/>
      <c r="BO54" s="744"/>
      <c r="BP54" s="744"/>
      <c r="BQ54" s="744"/>
      <c r="BR54" s="744"/>
      <c r="BS54" s="744"/>
      <c r="BT54" s="745"/>
    </row>
    <row r="55" spans="1:72" hidden="1">
      <c r="A55" s="811"/>
      <c r="B55" s="742" t="s">
        <v>722</v>
      </c>
      <c r="C55" s="742" t="s">
        <v>723</v>
      </c>
      <c r="D55" s="742" t="s">
        <v>5</v>
      </c>
      <c r="E55" s="742" t="s">
        <v>724</v>
      </c>
      <c r="F55" s="742" t="s">
        <v>29</v>
      </c>
      <c r="G55" s="742" t="s">
        <v>725</v>
      </c>
      <c r="H55" s="742">
        <v>2011</v>
      </c>
      <c r="I55" s="639" t="s">
        <v>568</v>
      </c>
      <c r="J55" s="639" t="s">
        <v>586</v>
      </c>
      <c r="K55" s="50"/>
      <c r="L55" s="743"/>
      <c r="M55" s="744"/>
      <c r="N55" s="744"/>
      <c r="O55" s="744"/>
      <c r="P55" s="744"/>
      <c r="Q55" s="744"/>
      <c r="R55" s="744"/>
      <c r="S55" s="744">
        <v>7.6260277879581722</v>
      </c>
      <c r="T55" s="744"/>
      <c r="U55" s="744"/>
      <c r="V55" s="744"/>
      <c r="W55" s="744"/>
      <c r="X55" s="744"/>
      <c r="Y55" s="744"/>
      <c r="Z55" s="744"/>
      <c r="AA55" s="744"/>
      <c r="AB55" s="744"/>
      <c r="AC55" s="744"/>
      <c r="AD55" s="744"/>
      <c r="AE55" s="744"/>
      <c r="AF55" s="744"/>
      <c r="AG55" s="744"/>
      <c r="AH55" s="744"/>
      <c r="AI55" s="744"/>
      <c r="AJ55" s="744"/>
      <c r="AK55" s="744"/>
      <c r="AL55" s="744"/>
      <c r="AM55" s="744"/>
      <c r="AN55" s="744"/>
      <c r="AO55" s="745"/>
      <c r="AP55" s="50"/>
      <c r="AQ55" s="743"/>
      <c r="AR55" s="744"/>
      <c r="AS55" s="744"/>
      <c r="AT55" s="744"/>
      <c r="AU55" s="744"/>
      <c r="AV55" s="744"/>
      <c r="AW55" s="744"/>
      <c r="AX55" s="744">
        <v>119575.09889143193</v>
      </c>
      <c r="AY55" s="744"/>
      <c r="AZ55" s="744"/>
      <c r="BA55" s="744"/>
      <c r="BB55" s="744"/>
      <c r="BC55" s="744"/>
      <c r="BD55" s="744"/>
      <c r="BE55" s="744"/>
      <c r="BF55" s="744"/>
      <c r="BG55" s="744"/>
      <c r="BH55" s="744"/>
      <c r="BI55" s="744"/>
      <c r="BJ55" s="744"/>
      <c r="BK55" s="744"/>
      <c r="BL55" s="744"/>
      <c r="BM55" s="744"/>
      <c r="BN55" s="744"/>
      <c r="BO55" s="744"/>
      <c r="BP55" s="744"/>
      <c r="BQ55" s="744"/>
      <c r="BR55" s="744"/>
      <c r="BS55" s="744"/>
      <c r="BT55" s="745"/>
    </row>
    <row r="56" spans="1:72" hidden="1">
      <c r="A56" s="811"/>
      <c r="B56" s="742" t="s">
        <v>726</v>
      </c>
      <c r="C56" s="742" t="s">
        <v>723</v>
      </c>
      <c r="D56" s="742" t="s">
        <v>5</v>
      </c>
      <c r="E56" s="742" t="s">
        <v>724</v>
      </c>
      <c r="F56" s="742" t="s">
        <v>29</v>
      </c>
      <c r="G56" s="742" t="s">
        <v>725</v>
      </c>
      <c r="H56" s="742">
        <v>2011</v>
      </c>
      <c r="I56" s="639" t="s">
        <v>569</v>
      </c>
      <c r="J56" s="639" t="s">
        <v>579</v>
      </c>
      <c r="K56" s="50"/>
      <c r="L56" s="743"/>
      <c r="M56" s="744"/>
      <c r="N56" s="744"/>
      <c r="O56" s="744"/>
      <c r="P56" s="744"/>
      <c r="Q56" s="744"/>
      <c r="R56" s="744"/>
      <c r="S56" s="744">
        <v>0.37221550973323309</v>
      </c>
      <c r="T56" s="744"/>
      <c r="U56" s="744"/>
      <c r="V56" s="744"/>
      <c r="W56" s="744"/>
      <c r="X56" s="744"/>
      <c r="Y56" s="744"/>
      <c r="Z56" s="744"/>
      <c r="AA56" s="744"/>
      <c r="AB56" s="744"/>
      <c r="AC56" s="744"/>
      <c r="AD56" s="744"/>
      <c r="AE56" s="744"/>
      <c r="AF56" s="744"/>
      <c r="AG56" s="744"/>
      <c r="AH56" s="744"/>
      <c r="AI56" s="744"/>
      <c r="AJ56" s="744"/>
      <c r="AK56" s="744"/>
      <c r="AL56" s="744"/>
      <c r="AM56" s="744"/>
      <c r="AN56" s="744"/>
      <c r="AO56" s="745"/>
      <c r="AP56" s="50"/>
      <c r="AQ56" s="743"/>
      <c r="AR56" s="744"/>
      <c r="AS56" s="744"/>
      <c r="AT56" s="744"/>
      <c r="AU56" s="744"/>
      <c r="AV56" s="744"/>
      <c r="AW56" s="744"/>
      <c r="AX56" s="744">
        <v>7075.345476799157</v>
      </c>
      <c r="AY56" s="744"/>
      <c r="AZ56" s="744"/>
      <c r="BA56" s="744"/>
      <c r="BB56" s="744"/>
      <c r="BC56" s="744"/>
      <c r="BD56" s="744"/>
      <c r="BE56" s="744"/>
      <c r="BF56" s="744"/>
      <c r="BG56" s="744"/>
      <c r="BH56" s="744"/>
      <c r="BI56" s="744"/>
      <c r="BJ56" s="744"/>
      <c r="BK56" s="744"/>
      <c r="BL56" s="744"/>
      <c r="BM56" s="744"/>
      <c r="BN56" s="744"/>
      <c r="BO56" s="744"/>
      <c r="BP56" s="744"/>
      <c r="BQ56" s="744"/>
      <c r="BR56" s="744"/>
      <c r="BS56" s="744"/>
      <c r="BT56" s="745"/>
    </row>
    <row r="57" spans="1:72" hidden="1">
      <c r="A57" s="811"/>
      <c r="B57" s="742" t="s">
        <v>722</v>
      </c>
      <c r="C57" s="742" t="s">
        <v>723</v>
      </c>
      <c r="D57" s="742" t="s">
        <v>4</v>
      </c>
      <c r="E57" s="742" t="s">
        <v>724</v>
      </c>
      <c r="F57" s="742" t="s">
        <v>29</v>
      </c>
      <c r="G57" s="742" t="s">
        <v>725</v>
      </c>
      <c r="H57" s="742">
        <v>2011</v>
      </c>
      <c r="I57" s="639" t="s">
        <v>568</v>
      </c>
      <c r="J57" s="639" t="s">
        <v>586</v>
      </c>
      <c r="K57" s="50"/>
      <c r="L57" s="743"/>
      <c r="M57" s="744"/>
      <c r="N57" s="744"/>
      <c r="O57" s="744"/>
      <c r="P57" s="744"/>
      <c r="Q57" s="744"/>
      <c r="R57" s="744"/>
      <c r="S57" s="744">
        <v>5.6372190255598582</v>
      </c>
      <c r="T57" s="744"/>
      <c r="U57" s="744"/>
      <c r="V57" s="744"/>
      <c r="W57" s="744"/>
      <c r="X57" s="744"/>
      <c r="Y57" s="744"/>
      <c r="Z57" s="744"/>
      <c r="AA57" s="744"/>
      <c r="AB57" s="744"/>
      <c r="AC57" s="744"/>
      <c r="AD57" s="744"/>
      <c r="AE57" s="744"/>
      <c r="AF57" s="744"/>
      <c r="AG57" s="744"/>
      <c r="AH57" s="744"/>
      <c r="AI57" s="744"/>
      <c r="AJ57" s="744"/>
      <c r="AK57" s="744"/>
      <c r="AL57" s="744"/>
      <c r="AM57" s="744"/>
      <c r="AN57" s="744"/>
      <c r="AO57" s="745"/>
      <c r="AP57" s="50"/>
      <c r="AQ57" s="743"/>
      <c r="AR57" s="744"/>
      <c r="AS57" s="744"/>
      <c r="AT57" s="744"/>
      <c r="AU57" s="744"/>
      <c r="AV57" s="744"/>
      <c r="AW57" s="744"/>
      <c r="AX57" s="744">
        <v>79770.055166072503</v>
      </c>
      <c r="AY57" s="744"/>
      <c r="AZ57" s="744"/>
      <c r="BA57" s="744"/>
      <c r="BB57" s="744"/>
      <c r="BC57" s="744"/>
      <c r="BD57" s="744"/>
      <c r="BE57" s="744"/>
      <c r="BF57" s="744"/>
      <c r="BG57" s="744"/>
      <c r="BH57" s="744"/>
      <c r="BI57" s="744"/>
      <c r="BJ57" s="744"/>
      <c r="BK57" s="744"/>
      <c r="BL57" s="744"/>
      <c r="BM57" s="744"/>
      <c r="BN57" s="744"/>
      <c r="BO57" s="744"/>
      <c r="BP57" s="744"/>
      <c r="BQ57" s="744"/>
      <c r="BR57" s="744"/>
      <c r="BS57" s="744"/>
      <c r="BT57" s="745"/>
    </row>
    <row r="58" spans="1:72" hidden="1">
      <c r="A58" s="811"/>
      <c r="B58" s="742" t="s">
        <v>726</v>
      </c>
      <c r="C58" s="742" t="s">
        <v>723</v>
      </c>
      <c r="D58" s="742" t="s">
        <v>4</v>
      </c>
      <c r="E58" s="742" t="s">
        <v>724</v>
      </c>
      <c r="F58" s="742" t="s">
        <v>29</v>
      </c>
      <c r="G58" s="742" t="s">
        <v>725</v>
      </c>
      <c r="H58" s="742">
        <v>2011</v>
      </c>
      <c r="I58" s="639" t="s">
        <v>569</v>
      </c>
      <c r="J58" s="639" t="s">
        <v>579</v>
      </c>
      <c r="K58" s="50"/>
      <c r="L58" s="743"/>
      <c r="M58" s="744"/>
      <c r="N58" s="744"/>
      <c r="O58" s="744"/>
      <c r="P58" s="744"/>
      <c r="Q58" s="744"/>
      <c r="R58" s="744"/>
      <c r="S58" s="744">
        <v>6.9142605360815304E-2</v>
      </c>
      <c r="T58" s="744"/>
      <c r="U58" s="744"/>
      <c r="V58" s="744"/>
      <c r="W58" s="744"/>
      <c r="X58" s="744"/>
      <c r="Y58" s="744"/>
      <c r="Z58" s="744"/>
      <c r="AA58" s="744"/>
      <c r="AB58" s="744"/>
      <c r="AC58" s="744"/>
      <c r="AD58" s="744"/>
      <c r="AE58" s="744"/>
      <c r="AF58" s="744"/>
      <c r="AG58" s="744"/>
      <c r="AH58" s="744"/>
      <c r="AI58" s="744"/>
      <c r="AJ58" s="744"/>
      <c r="AK58" s="744"/>
      <c r="AL58" s="744"/>
      <c r="AM58" s="744"/>
      <c r="AN58" s="744"/>
      <c r="AO58" s="745"/>
      <c r="AP58" s="50"/>
      <c r="AQ58" s="743"/>
      <c r="AR58" s="744"/>
      <c r="AS58" s="744"/>
      <c r="AT58" s="744"/>
      <c r="AU58" s="744"/>
      <c r="AV58" s="744"/>
      <c r="AW58" s="744"/>
      <c r="AX58" s="744">
        <v>1019.4137008364279</v>
      </c>
      <c r="AY58" s="744"/>
      <c r="AZ58" s="744"/>
      <c r="BA58" s="744"/>
      <c r="BB58" s="744"/>
      <c r="BC58" s="744"/>
      <c r="BD58" s="744"/>
      <c r="BE58" s="744"/>
      <c r="BF58" s="744"/>
      <c r="BG58" s="744"/>
      <c r="BH58" s="744"/>
      <c r="BI58" s="744"/>
      <c r="BJ58" s="744"/>
      <c r="BK58" s="744"/>
      <c r="BL58" s="744"/>
      <c r="BM58" s="744"/>
      <c r="BN58" s="744"/>
      <c r="BO58" s="744"/>
      <c r="BP58" s="744"/>
      <c r="BQ58" s="744"/>
      <c r="BR58" s="744"/>
      <c r="BS58" s="744"/>
      <c r="BT58" s="745"/>
    </row>
    <row r="59" spans="1:72" hidden="1">
      <c r="A59" s="811"/>
      <c r="B59" s="742" t="s">
        <v>722</v>
      </c>
      <c r="C59" s="742" t="s">
        <v>727</v>
      </c>
      <c r="D59" s="742" t="s">
        <v>21</v>
      </c>
      <c r="E59" s="742" t="s">
        <v>724</v>
      </c>
      <c r="F59" s="742" t="s">
        <v>728</v>
      </c>
      <c r="G59" s="742" t="s">
        <v>725</v>
      </c>
      <c r="H59" s="742">
        <v>2011</v>
      </c>
      <c r="I59" s="639" t="s">
        <v>568</v>
      </c>
      <c r="J59" s="639" t="s">
        <v>586</v>
      </c>
      <c r="K59" s="50"/>
      <c r="L59" s="743"/>
      <c r="M59" s="744"/>
      <c r="N59" s="744"/>
      <c r="O59" s="744"/>
      <c r="P59" s="744"/>
      <c r="Q59" s="744"/>
      <c r="R59" s="744"/>
      <c r="S59" s="744">
        <v>28.211692833054439</v>
      </c>
      <c r="T59" s="744"/>
      <c r="U59" s="744"/>
      <c r="V59" s="744"/>
      <c r="W59" s="744"/>
      <c r="X59" s="744"/>
      <c r="Y59" s="744"/>
      <c r="Z59" s="744"/>
      <c r="AA59" s="744"/>
      <c r="AB59" s="744"/>
      <c r="AC59" s="744"/>
      <c r="AD59" s="744"/>
      <c r="AE59" s="744"/>
      <c r="AF59" s="744"/>
      <c r="AG59" s="744"/>
      <c r="AH59" s="744"/>
      <c r="AI59" s="744"/>
      <c r="AJ59" s="744"/>
      <c r="AK59" s="744"/>
      <c r="AL59" s="744"/>
      <c r="AM59" s="744"/>
      <c r="AN59" s="744"/>
      <c r="AO59" s="745"/>
      <c r="AP59" s="50"/>
      <c r="AQ59" s="743"/>
      <c r="AR59" s="744"/>
      <c r="AS59" s="744"/>
      <c r="AT59" s="744"/>
      <c r="AU59" s="744"/>
      <c r="AV59" s="744"/>
      <c r="AW59" s="744"/>
      <c r="AX59" s="744">
        <v>87819.115629882566</v>
      </c>
      <c r="AY59" s="744"/>
      <c r="AZ59" s="744"/>
      <c r="BA59" s="744"/>
      <c r="BB59" s="744"/>
      <c r="BC59" s="744"/>
      <c r="BD59" s="744"/>
      <c r="BE59" s="744"/>
      <c r="BF59" s="744"/>
      <c r="BG59" s="744"/>
      <c r="BH59" s="744"/>
      <c r="BI59" s="744"/>
      <c r="BJ59" s="744"/>
      <c r="BK59" s="744"/>
      <c r="BL59" s="744"/>
      <c r="BM59" s="744"/>
      <c r="BN59" s="744"/>
      <c r="BO59" s="744"/>
      <c r="BP59" s="744"/>
      <c r="BQ59" s="744"/>
      <c r="BR59" s="744"/>
      <c r="BS59" s="744"/>
      <c r="BT59" s="745"/>
    </row>
    <row r="60" spans="1:72" hidden="1">
      <c r="A60" s="811"/>
      <c r="B60" s="742" t="s">
        <v>726</v>
      </c>
      <c r="C60" s="742" t="s">
        <v>727</v>
      </c>
      <c r="D60" s="742" t="s">
        <v>21</v>
      </c>
      <c r="E60" s="742" t="s">
        <v>724</v>
      </c>
      <c r="F60" s="742" t="s">
        <v>729</v>
      </c>
      <c r="G60" s="742" t="s">
        <v>725</v>
      </c>
      <c r="H60" s="742">
        <v>2011</v>
      </c>
      <c r="I60" s="639" t="s">
        <v>569</v>
      </c>
      <c r="J60" s="639" t="s">
        <v>579</v>
      </c>
      <c r="K60" s="50"/>
      <c r="L60" s="743"/>
      <c r="M60" s="744"/>
      <c r="N60" s="744"/>
      <c r="O60" s="744"/>
      <c r="P60" s="744"/>
      <c r="Q60" s="744"/>
      <c r="R60" s="744"/>
      <c r="S60" s="744">
        <v>0.24886570497181143</v>
      </c>
      <c r="T60" s="744"/>
      <c r="U60" s="744"/>
      <c r="V60" s="744"/>
      <c r="W60" s="744"/>
      <c r="X60" s="744"/>
      <c r="Y60" s="744"/>
      <c r="Z60" s="744"/>
      <c r="AA60" s="744"/>
      <c r="AB60" s="744"/>
      <c r="AC60" s="744"/>
      <c r="AD60" s="744"/>
      <c r="AE60" s="744"/>
      <c r="AF60" s="744"/>
      <c r="AG60" s="744"/>
      <c r="AH60" s="744"/>
      <c r="AI60" s="744"/>
      <c r="AJ60" s="744"/>
      <c r="AK60" s="744"/>
      <c r="AL60" s="744"/>
      <c r="AM60" s="744"/>
      <c r="AN60" s="744"/>
      <c r="AO60" s="745"/>
      <c r="AP60" s="50"/>
      <c r="AQ60" s="743"/>
      <c r="AR60" s="744"/>
      <c r="AS60" s="744"/>
      <c r="AT60" s="744"/>
      <c r="AU60" s="744"/>
      <c r="AV60" s="744"/>
      <c r="AW60" s="744"/>
      <c r="AX60" s="744">
        <v>607.68510311357647</v>
      </c>
      <c r="AY60" s="744"/>
      <c r="AZ60" s="744"/>
      <c r="BA60" s="744"/>
      <c r="BB60" s="744"/>
      <c r="BC60" s="744"/>
      <c r="BD60" s="744"/>
      <c r="BE60" s="744"/>
      <c r="BF60" s="744"/>
      <c r="BG60" s="744"/>
      <c r="BH60" s="744"/>
      <c r="BI60" s="744"/>
      <c r="BJ60" s="744"/>
      <c r="BK60" s="744"/>
      <c r="BL60" s="744"/>
      <c r="BM60" s="744"/>
      <c r="BN60" s="744"/>
      <c r="BO60" s="744"/>
      <c r="BP60" s="744"/>
      <c r="BQ60" s="744"/>
      <c r="BR60" s="744"/>
      <c r="BS60" s="744"/>
      <c r="BT60" s="745"/>
    </row>
    <row r="61" spans="1:72" hidden="1">
      <c r="A61" s="811"/>
      <c r="B61" s="742" t="s">
        <v>722</v>
      </c>
      <c r="C61" s="742" t="s">
        <v>730</v>
      </c>
      <c r="D61" s="742" t="s">
        <v>16</v>
      </c>
      <c r="E61" s="742" t="s">
        <v>724</v>
      </c>
      <c r="F61" s="742" t="s">
        <v>728</v>
      </c>
      <c r="G61" s="742" t="s">
        <v>725</v>
      </c>
      <c r="H61" s="742">
        <v>2011</v>
      </c>
      <c r="I61" s="639" t="s">
        <v>568</v>
      </c>
      <c r="J61" s="639" t="s">
        <v>586</v>
      </c>
      <c r="K61" s="50"/>
      <c r="L61" s="743"/>
      <c r="M61" s="744"/>
      <c r="N61" s="744"/>
      <c r="O61" s="744"/>
      <c r="P61" s="744"/>
      <c r="Q61" s="744"/>
      <c r="R61" s="744"/>
      <c r="S61" s="744">
        <v>78.392313999999999</v>
      </c>
      <c r="T61" s="744"/>
      <c r="U61" s="744"/>
      <c r="V61" s="744"/>
      <c r="W61" s="744"/>
      <c r="X61" s="744"/>
      <c r="Y61" s="744"/>
      <c r="Z61" s="744"/>
      <c r="AA61" s="744"/>
      <c r="AB61" s="744"/>
      <c r="AC61" s="744"/>
      <c r="AD61" s="744"/>
      <c r="AE61" s="744"/>
      <c r="AF61" s="744"/>
      <c r="AG61" s="744"/>
      <c r="AH61" s="744"/>
      <c r="AI61" s="744"/>
      <c r="AJ61" s="744"/>
      <c r="AK61" s="744"/>
      <c r="AL61" s="744"/>
      <c r="AM61" s="744"/>
      <c r="AN61" s="744"/>
      <c r="AO61" s="745"/>
      <c r="AP61" s="50"/>
      <c r="AQ61" s="743"/>
      <c r="AR61" s="744"/>
      <c r="AS61" s="744"/>
      <c r="AT61" s="744"/>
      <c r="AU61" s="744"/>
      <c r="AV61" s="744"/>
      <c r="AW61" s="744"/>
      <c r="AX61" s="744">
        <v>455514.21895980003</v>
      </c>
      <c r="AY61" s="744"/>
      <c r="AZ61" s="744"/>
      <c r="BA61" s="744"/>
      <c r="BB61" s="744"/>
      <c r="BC61" s="744"/>
      <c r="BD61" s="744"/>
      <c r="BE61" s="744"/>
      <c r="BF61" s="744"/>
      <c r="BG61" s="744"/>
      <c r="BH61" s="744"/>
      <c r="BI61" s="744"/>
      <c r="BJ61" s="744"/>
      <c r="BK61" s="744"/>
      <c r="BL61" s="744"/>
      <c r="BM61" s="744"/>
      <c r="BN61" s="744"/>
      <c r="BO61" s="744"/>
      <c r="BP61" s="744"/>
      <c r="BQ61" s="744"/>
      <c r="BR61" s="744"/>
      <c r="BS61" s="744"/>
      <c r="BT61" s="745"/>
    </row>
    <row r="62" spans="1:72" hidden="1">
      <c r="A62" s="811"/>
      <c r="B62" s="742" t="s">
        <v>722</v>
      </c>
      <c r="C62" s="742" t="s">
        <v>723</v>
      </c>
      <c r="D62" s="742" t="s">
        <v>5</v>
      </c>
      <c r="E62" s="742" t="s">
        <v>724</v>
      </c>
      <c r="F62" s="742" t="s">
        <v>29</v>
      </c>
      <c r="G62" s="742" t="s">
        <v>725</v>
      </c>
      <c r="H62" s="742">
        <v>2012</v>
      </c>
      <c r="I62" s="639" t="s">
        <v>569</v>
      </c>
      <c r="J62" s="639" t="s">
        <v>586</v>
      </c>
      <c r="K62" s="50"/>
      <c r="L62" s="743"/>
      <c r="M62" s="744"/>
      <c r="N62" s="744"/>
      <c r="O62" s="744"/>
      <c r="P62" s="744"/>
      <c r="Q62" s="744"/>
      <c r="R62" s="744"/>
      <c r="S62" s="744">
        <v>5.6697360392609832</v>
      </c>
      <c r="T62" s="744"/>
      <c r="U62" s="744"/>
      <c r="V62" s="744"/>
      <c r="W62" s="744"/>
      <c r="X62" s="744"/>
      <c r="Y62" s="744"/>
      <c r="Z62" s="744"/>
      <c r="AA62" s="744"/>
      <c r="AB62" s="744"/>
      <c r="AC62" s="744"/>
      <c r="AD62" s="744"/>
      <c r="AE62" s="744"/>
      <c r="AF62" s="744"/>
      <c r="AG62" s="744"/>
      <c r="AH62" s="744"/>
      <c r="AI62" s="744"/>
      <c r="AJ62" s="744"/>
      <c r="AK62" s="744"/>
      <c r="AL62" s="744"/>
      <c r="AM62" s="744"/>
      <c r="AN62" s="744"/>
      <c r="AO62" s="745"/>
      <c r="AP62" s="50"/>
      <c r="AQ62" s="743"/>
      <c r="AR62" s="744"/>
      <c r="AS62" s="744"/>
      <c r="AT62" s="744"/>
      <c r="AU62" s="744"/>
      <c r="AV62" s="744"/>
      <c r="AW62" s="744"/>
      <c r="AX62" s="744">
        <v>88217.825754474223</v>
      </c>
      <c r="AY62" s="744"/>
      <c r="AZ62" s="744"/>
      <c r="BA62" s="744"/>
      <c r="BB62" s="744"/>
      <c r="BC62" s="744"/>
      <c r="BD62" s="744"/>
      <c r="BE62" s="744"/>
      <c r="BF62" s="744"/>
      <c r="BG62" s="744"/>
      <c r="BH62" s="744"/>
      <c r="BI62" s="744"/>
      <c r="BJ62" s="744"/>
      <c r="BK62" s="744"/>
      <c r="BL62" s="744"/>
      <c r="BM62" s="744"/>
      <c r="BN62" s="744"/>
      <c r="BO62" s="744"/>
      <c r="BP62" s="744"/>
      <c r="BQ62" s="744"/>
      <c r="BR62" s="744"/>
      <c r="BS62" s="744"/>
      <c r="BT62" s="745"/>
    </row>
    <row r="63" spans="1:72" hidden="1">
      <c r="A63" s="811"/>
      <c r="B63" s="742" t="s">
        <v>722</v>
      </c>
      <c r="C63" s="742" t="s">
        <v>723</v>
      </c>
      <c r="D63" s="742" t="s">
        <v>4</v>
      </c>
      <c r="E63" s="742" t="s">
        <v>724</v>
      </c>
      <c r="F63" s="742" t="s">
        <v>29</v>
      </c>
      <c r="G63" s="742" t="s">
        <v>725</v>
      </c>
      <c r="H63" s="742">
        <v>2012</v>
      </c>
      <c r="I63" s="639" t="s">
        <v>569</v>
      </c>
      <c r="J63" s="639" t="s">
        <v>586</v>
      </c>
      <c r="K63" s="50"/>
      <c r="L63" s="743"/>
      <c r="M63" s="744"/>
      <c r="N63" s="744"/>
      <c r="O63" s="744"/>
      <c r="P63" s="744"/>
      <c r="Q63" s="744"/>
      <c r="R63" s="744"/>
      <c r="S63" s="744">
        <v>1.2929165620527046</v>
      </c>
      <c r="T63" s="744"/>
      <c r="U63" s="744"/>
      <c r="V63" s="744"/>
      <c r="W63" s="744"/>
      <c r="X63" s="744"/>
      <c r="Y63" s="744"/>
      <c r="Z63" s="744"/>
      <c r="AA63" s="744"/>
      <c r="AB63" s="744"/>
      <c r="AC63" s="744"/>
      <c r="AD63" s="744"/>
      <c r="AE63" s="744"/>
      <c r="AF63" s="744"/>
      <c r="AG63" s="744"/>
      <c r="AH63" s="744"/>
      <c r="AI63" s="744"/>
      <c r="AJ63" s="744"/>
      <c r="AK63" s="744"/>
      <c r="AL63" s="744"/>
      <c r="AM63" s="744"/>
      <c r="AN63" s="744"/>
      <c r="AO63" s="745"/>
      <c r="AP63" s="50"/>
      <c r="AQ63" s="743"/>
      <c r="AR63" s="744"/>
      <c r="AS63" s="744"/>
      <c r="AT63" s="744"/>
      <c r="AU63" s="744"/>
      <c r="AV63" s="744"/>
      <c r="AW63" s="744"/>
      <c r="AX63" s="744">
        <v>4284.4437856460436</v>
      </c>
      <c r="AY63" s="744"/>
      <c r="AZ63" s="744"/>
      <c r="BA63" s="744"/>
      <c r="BB63" s="744"/>
      <c r="BC63" s="744"/>
      <c r="BD63" s="744"/>
      <c r="BE63" s="744"/>
      <c r="BF63" s="744"/>
      <c r="BG63" s="744"/>
      <c r="BH63" s="744"/>
      <c r="BI63" s="744"/>
      <c r="BJ63" s="744"/>
      <c r="BK63" s="744"/>
      <c r="BL63" s="744"/>
      <c r="BM63" s="744"/>
      <c r="BN63" s="744"/>
      <c r="BO63" s="744"/>
      <c r="BP63" s="744"/>
      <c r="BQ63" s="744"/>
      <c r="BR63" s="744"/>
      <c r="BS63" s="744"/>
      <c r="BT63" s="745"/>
    </row>
    <row r="64" spans="1:72" hidden="1">
      <c r="A64" s="811"/>
      <c r="B64" s="742" t="s">
        <v>722</v>
      </c>
      <c r="C64" s="742" t="s">
        <v>727</v>
      </c>
      <c r="D64" s="742" t="s">
        <v>21</v>
      </c>
      <c r="E64" s="742" t="s">
        <v>724</v>
      </c>
      <c r="F64" s="742" t="s">
        <v>729</v>
      </c>
      <c r="G64" s="742" t="s">
        <v>725</v>
      </c>
      <c r="H64" s="742">
        <v>2012</v>
      </c>
      <c r="I64" s="639" t="s">
        <v>569</v>
      </c>
      <c r="J64" s="639" t="s">
        <v>586</v>
      </c>
      <c r="K64" s="50"/>
      <c r="L64" s="743"/>
      <c r="M64" s="744"/>
      <c r="N64" s="744"/>
      <c r="O64" s="744"/>
      <c r="P64" s="744"/>
      <c r="Q64" s="744"/>
      <c r="R64" s="744"/>
      <c r="S64" s="744">
        <v>50.76648620800502</v>
      </c>
      <c r="T64" s="744"/>
      <c r="U64" s="744"/>
      <c r="V64" s="744"/>
      <c r="W64" s="744"/>
      <c r="X64" s="744"/>
      <c r="Y64" s="744"/>
      <c r="Z64" s="744"/>
      <c r="AA64" s="744"/>
      <c r="AB64" s="744"/>
      <c r="AC64" s="744"/>
      <c r="AD64" s="744"/>
      <c r="AE64" s="744"/>
      <c r="AF64" s="744"/>
      <c r="AG64" s="744"/>
      <c r="AH64" s="744"/>
      <c r="AI64" s="744"/>
      <c r="AJ64" s="744"/>
      <c r="AK64" s="744"/>
      <c r="AL64" s="744"/>
      <c r="AM64" s="744"/>
      <c r="AN64" s="744"/>
      <c r="AO64" s="745"/>
      <c r="AP64" s="50"/>
      <c r="AQ64" s="743"/>
      <c r="AR64" s="744"/>
      <c r="AS64" s="744"/>
      <c r="AT64" s="744"/>
      <c r="AU64" s="744"/>
      <c r="AV64" s="744"/>
      <c r="AW64" s="744"/>
      <c r="AX64" s="744">
        <v>205740.25369164796</v>
      </c>
      <c r="AY64" s="744"/>
      <c r="AZ64" s="744"/>
      <c r="BA64" s="744"/>
      <c r="BB64" s="744"/>
      <c r="BC64" s="744"/>
      <c r="BD64" s="744"/>
      <c r="BE64" s="744"/>
      <c r="BF64" s="744"/>
      <c r="BG64" s="744"/>
      <c r="BH64" s="744"/>
      <c r="BI64" s="744"/>
      <c r="BJ64" s="744"/>
      <c r="BK64" s="744"/>
      <c r="BL64" s="744"/>
      <c r="BM64" s="744"/>
      <c r="BN64" s="744"/>
      <c r="BO64" s="744"/>
      <c r="BP64" s="744"/>
      <c r="BQ64" s="744"/>
      <c r="BR64" s="744"/>
      <c r="BS64" s="744"/>
      <c r="BT64" s="745"/>
    </row>
    <row r="65" spans="1:72" hidden="1">
      <c r="A65" s="811"/>
      <c r="B65" s="742" t="s">
        <v>722</v>
      </c>
      <c r="C65" s="742" t="s">
        <v>730</v>
      </c>
      <c r="D65" s="742" t="s">
        <v>17</v>
      </c>
      <c r="E65" s="742" t="s">
        <v>724</v>
      </c>
      <c r="F65" s="742" t="s">
        <v>729</v>
      </c>
      <c r="G65" s="742" t="s">
        <v>725</v>
      </c>
      <c r="H65" s="742">
        <v>2012</v>
      </c>
      <c r="I65" s="639" t="s">
        <v>569</v>
      </c>
      <c r="J65" s="639" t="s">
        <v>586</v>
      </c>
      <c r="K65" s="50"/>
      <c r="L65" s="743"/>
      <c r="M65" s="744"/>
      <c r="N65" s="744"/>
      <c r="O65" s="744"/>
      <c r="P65" s="744"/>
      <c r="Q65" s="744"/>
      <c r="R65" s="744"/>
      <c r="S65" s="744">
        <v>0.74653743393006278</v>
      </c>
      <c r="T65" s="744"/>
      <c r="U65" s="744"/>
      <c r="V65" s="744"/>
      <c r="W65" s="744"/>
      <c r="X65" s="744"/>
      <c r="Y65" s="744"/>
      <c r="Z65" s="744"/>
      <c r="AA65" s="744"/>
      <c r="AB65" s="744"/>
      <c r="AC65" s="744"/>
      <c r="AD65" s="744"/>
      <c r="AE65" s="744"/>
      <c r="AF65" s="744"/>
      <c r="AG65" s="744"/>
      <c r="AH65" s="744"/>
      <c r="AI65" s="744"/>
      <c r="AJ65" s="744"/>
      <c r="AK65" s="744"/>
      <c r="AL65" s="744"/>
      <c r="AM65" s="744"/>
      <c r="AN65" s="744"/>
      <c r="AO65" s="745"/>
      <c r="AP65" s="50"/>
      <c r="AQ65" s="749"/>
      <c r="AR65" s="750"/>
      <c r="AS65" s="750"/>
      <c r="AT65" s="750"/>
      <c r="AU65" s="750"/>
      <c r="AV65" s="750"/>
      <c r="AW65" s="750"/>
      <c r="AX65" s="750">
        <v>723.27255274789718</v>
      </c>
      <c r="AY65" s="750"/>
      <c r="AZ65" s="750"/>
      <c r="BA65" s="750"/>
      <c r="BB65" s="750"/>
      <c r="BC65" s="750"/>
      <c r="BD65" s="750"/>
      <c r="BE65" s="750"/>
      <c r="BF65" s="750"/>
      <c r="BG65" s="750"/>
      <c r="BH65" s="750"/>
      <c r="BI65" s="750"/>
      <c r="BJ65" s="750"/>
      <c r="BK65" s="750"/>
      <c r="BL65" s="750"/>
      <c r="BM65" s="750"/>
      <c r="BN65" s="750"/>
      <c r="BO65" s="750"/>
      <c r="BP65" s="750"/>
      <c r="BQ65" s="750"/>
      <c r="BR65" s="750"/>
      <c r="BS65" s="750"/>
      <c r="BT65" s="751"/>
    </row>
    <row r="66" spans="1:72" hidden="1">
      <c r="A66" s="811"/>
      <c r="B66" s="742" t="s">
        <v>722</v>
      </c>
      <c r="C66" s="742" t="s">
        <v>732</v>
      </c>
      <c r="D66" s="742" t="s">
        <v>14</v>
      </c>
      <c r="E66" s="742" t="s">
        <v>724</v>
      </c>
      <c r="F66" s="742" t="s">
        <v>29</v>
      </c>
      <c r="G66" s="742" t="s">
        <v>725</v>
      </c>
      <c r="H66" s="742">
        <v>2012</v>
      </c>
      <c r="I66" s="639" t="s">
        <v>569</v>
      </c>
      <c r="J66" s="639" t="s">
        <v>586</v>
      </c>
      <c r="K66" s="50"/>
      <c r="L66" s="743"/>
      <c r="M66" s="744"/>
      <c r="N66" s="744"/>
      <c r="O66" s="744"/>
      <c r="P66" s="744"/>
      <c r="Q66" s="744"/>
      <c r="R66" s="744"/>
      <c r="S66" s="744">
        <v>4.8324233198072744</v>
      </c>
      <c r="T66" s="744"/>
      <c r="U66" s="744"/>
      <c r="V66" s="744"/>
      <c r="W66" s="744"/>
      <c r="X66" s="744"/>
      <c r="Y66" s="744"/>
      <c r="Z66" s="744"/>
      <c r="AA66" s="744"/>
      <c r="AB66" s="744"/>
      <c r="AC66" s="744"/>
      <c r="AD66" s="744"/>
      <c r="AE66" s="744"/>
      <c r="AF66" s="744"/>
      <c r="AG66" s="744"/>
      <c r="AH66" s="744"/>
      <c r="AI66" s="744"/>
      <c r="AJ66" s="744"/>
      <c r="AK66" s="744"/>
      <c r="AL66" s="744"/>
      <c r="AM66" s="744"/>
      <c r="AN66" s="744"/>
      <c r="AO66" s="745"/>
      <c r="AP66" s="50"/>
      <c r="AQ66" s="743"/>
      <c r="AR66" s="744"/>
      <c r="AS66" s="744"/>
      <c r="AT66" s="744"/>
      <c r="AU66" s="744"/>
      <c r="AV66" s="744"/>
      <c r="AW66" s="744"/>
      <c r="AX66" s="744">
        <v>47672.880661010742</v>
      </c>
      <c r="AY66" s="744"/>
      <c r="AZ66" s="744"/>
      <c r="BA66" s="744"/>
      <c r="BB66" s="744"/>
      <c r="BC66" s="744"/>
      <c r="BD66" s="744"/>
      <c r="BE66" s="744"/>
      <c r="BF66" s="744"/>
      <c r="BG66" s="744"/>
      <c r="BH66" s="744"/>
      <c r="BI66" s="744"/>
      <c r="BJ66" s="744"/>
      <c r="BK66" s="744"/>
      <c r="BL66" s="744"/>
      <c r="BM66" s="744"/>
      <c r="BN66" s="744"/>
      <c r="BO66" s="744"/>
      <c r="BP66" s="744"/>
      <c r="BQ66" s="744"/>
      <c r="BR66" s="744"/>
      <c r="BS66" s="744"/>
      <c r="BT66" s="745"/>
    </row>
    <row r="67" spans="1:72" hidden="1">
      <c r="A67" s="811"/>
      <c r="B67" s="742" t="s">
        <v>722</v>
      </c>
      <c r="C67" s="742" t="s">
        <v>723</v>
      </c>
      <c r="D67" s="742" t="s">
        <v>3</v>
      </c>
      <c r="E67" s="742" t="s">
        <v>724</v>
      </c>
      <c r="F67" s="742" t="s">
        <v>29</v>
      </c>
      <c r="G67" s="742" t="s">
        <v>725</v>
      </c>
      <c r="H67" s="742">
        <v>2012</v>
      </c>
      <c r="I67" s="639" t="s">
        <v>569</v>
      </c>
      <c r="J67" s="639" t="s">
        <v>586</v>
      </c>
      <c r="K67" s="50"/>
      <c r="L67" s="743"/>
      <c r="M67" s="744"/>
      <c r="N67" s="744"/>
      <c r="O67" s="744"/>
      <c r="P67" s="744"/>
      <c r="Q67" s="744"/>
      <c r="R67" s="744"/>
      <c r="S67" s="744">
        <v>196.03534226489899</v>
      </c>
      <c r="T67" s="744"/>
      <c r="U67" s="744"/>
      <c r="V67" s="744"/>
      <c r="W67" s="744"/>
      <c r="X67" s="744"/>
      <c r="Y67" s="744"/>
      <c r="Z67" s="744"/>
      <c r="AA67" s="744"/>
      <c r="AB67" s="744"/>
      <c r="AC67" s="744"/>
      <c r="AD67" s="744"/>
      <c r="AE67" s="744"/>
      <c r="AF67" s="744"/>
      <c r="AG67" s="744"/>
      <c r="AH67" s="744"/>
      <c r="AI67" s="744"/>
      <c r="AJ67" s="744"/>
      <c r="AK67" s="744"/>
      <c r="AL67" s="744"/>
      <c r="AM67" s="744"/>
      <c r="AN67" s="744"/>
      <c r="AO67" s="745"/>
      <c r="AP67" s="50"/>
      <c r="AQ67" s="743"/>
      <c r="AR67" s="744"/>
      <c r="AS67" s="744"/>
      <c r="AT67" s="744"/>
      <c r="AU67" s="744"/>
      <c r="AV67" s="744"/>
      <c r="AW67" s="744"/>
      <c r="AX67" s="744">
        <v>329402.44805685285</v>
      </c>
      <c r="AY67" s="744"/>
      <c r="AZ67" s="744"/>
      <c r="BA67" s="744"/>
      <c r="BB67" s="744"/>
      <c r="BC67" s="744"/>
      <c r="BD67" s="744"/>
      <c r="BE67" s="744"/>
      <c r="BF67" s="744"/>
      <c r="BG67" s="744"/>
      <c r="BH67" s="744"/>
      <c r="BI67" s="744"/>
      <c r="BJ67" s="744"/>
      <c r="BK67" s="744"/>
      <c r="BL67" s="744"/>
      <c r="BM67" s="744"/>
      <c r="BN67" s="744"/>
      <c r="BO67" s="744"/>
      <c r="BP67" s="744"/>
      <c r="BQ67" s="744"/>
      <c r="BR67" s="744"/>
      <c r="BS67" s="744"/>
      <c r="BT67" s="745"/>
    </row>
    <row r="68" spans="1:72" hidden="1">
      <c r="A68" s="811"/>
      <c r="B68" s="742" t="s">
        <v>722</v>
      </c>
      <c r="C68" s="742" t="s">
        <v>730</v>
      </c>
      <c r="D68" s="742" t="s">
        <v>17</v>
      </c>
      <c r="E68" s="742" t="s">
        <v>724</v>
      </c>
      <c r="F68" s="742" t="s">
        <v>728</v>
      </c>
      <c r="G68" s="742" t="s">
        <v>725</v>
      </c>
      <c r="H68" s="742">
        <v>2011</v>
      </c>
      <c r="I68" s="639" t="s">
        <v>568</v>
      </c>
      <c r="J68" s="639" t="s">
        <v>586</v>
      </c>
      <c r="K68" s="50"/>
      <c r="L68" s="743"/>
      <c r="M68" s="744"/>
      <c r="N68" s="744"/>
      <c r="O68" s="744"/>
      <c r="P68" s="744"/>
      <c r="Q68" s="744"/>
      <c r="R68" s="744"/>
      <c r="S68" s="744">
        <v>29.461608114787534</v>
      </c>
      <c r="T68" s="744"/>
      <c r="U68" s="744"/>
      <c r="V68" s="744"/>
      <c r="W68" s="744"/>
      <c r="X68" s="744"/>
      <c r="Y68" s="744"/>
      <c r="Z68" s="744"/>
      <c r="AA68" s="744"/>
      <c r="AB68" s="744"/>
      <c r="AC68" s="744"/>
      <c r="AD68" s="744"/>
      <c r="AE68" s="744"/>
      <c r="AF68" s="744"/>
      <c r="AG68" s="744"/>
      <c r="AH68" s="744"/>
      <c r="AI68" s="744"/>
      <c r="AJ68" s="744"/>
      <c r="AK68" s="744"/>
      <c r="AL68" s="744"/>
      <c r="AM68" s="744"/>
      <c r="AN68" s="744"/>
      <c r="AO68" s="745"/>
      <c r="AP68" s="50"/>
      <c r="AQ68" s="743"/>
      <c r="AR68" s="744"/>
      <c r="AS68" s="744"/>
      <c r="AT68" s="744"/>
      <c r="AU68" s="744"/>
      <c r="AV68" s="744"/>
      <c r="AW68" s="744"/>
      <c r="AX68" s="744">
        <v>151314.81927754878</v>
      </c>
      <c r="AY68" s="744"/>
      <c r="AZ68" s="744"/>
      <c r="BA68" s="744"/>
      <c r="BB68" s="744"/>
      <c r="BC68" s="744"/>
      <c r="BD68" s="744"/>
      <c r="BE68" s="744"/>
      <c r="BF68" s="744"/>
      <c r="BG68" s="744"/>
      <c r="BH68" s="744"/>
      <c r="BI68" s="744"/>
      <c r="BJ68" s="744"/>
      <c r="BK68" s="744"/>
      <c r="BL68" s="744"/>
      <c r="BM68" s="744"/>
      <c r="BN68" s="744"/>
      <c r="BO68" s="744"/>
      <c r="BP68" s="744"/>
      <c r="BQ68" s="744"/>
      <c r="BR68" s="744"/>
      <c r="BS68" s="744"/>
      <c r="BT68" s="745"/>
    </row>
    <row r="69" spans="1:72" hidden="1">
      <c r="A69" s="811"/>
      <c r="B69" s="742" t="s">
        <v>208</v>
      </c>
      <c r="C69" s="742" t="s">
        <v>730</v>
      </c>
      <c r="D69" s="742" t="s">
        <v>17</v>
      </c>
      <c r="E69" s="742" t="s">
        <v>724</v>
      </c>
      <c r="F69" s="742" t="s">
        <v>733</v>
      </c>
      <c r="G69" s="742" t="s">
        <v>725</v>
      </c>
      <c r="H69" s="742">
        <v>2011</v>
      </c>
      <c r="I69" s="639" t="s">
        <v>571</v>
      </c>
      <c r="J69" s="639" t="s">
        <v>579</v>
      </c>
      <c r="K69" s="50"/>
      <c r="L69" s="743"/>
      <c r="M69" s="744"/>
      <c r="N69" s="744"/>
      <c r="O69" s="744"/>
      <c r="P69" s="744"/>
      <c r="Q69" s="744"/>
      <c r="R69" s="744"/>
      <c r="S69" s="744">
        <v>29.1</v>
      </c>
      <c r="T69" s="744"/>
      <c r="U69" s="744"/>
      <c r="V69" s="744"/>
      <c r="W69" s="744"/>
      <c r="X69" s="744"/>
      <c r="Y69" s="744"/>
      <c r="Z69" s="744"/>
      <c r="AA69" s="744"/>
      <c r="AB69" s="744"/>
      <c r="AC69" s="744"/>
      <c r="AD69" s="744"/>
      <c r="AE69" s="744"/>
      <c r="AF69" s="744"/>
      <c r="AG69" s="744"/>
      <c r="AH69" s="744"/>
      <c r="AI69" s="744"/>
      <c r="AJ69" s="744"/>
      <c r="AK69" s="744"/>
      <c r="AL69" s="744"/>
      <c r="AM69" s="744"/>
      <c r="AN69" s="744"/>
      <c r="AO69" s="745"/>
      <c r="AP69" s="50"/>
      <c r="AQ69" s="743"/>
      <c r="AR69" s="744"/>
      <c r="AS69" s="744"/>
      <c r="AT69" s="744"/>
      <c r="AU69" s="744"/>
      <c r="AV69" s="744"/>
      <c r="AW69" s="744"/>
      <c r="AX69" s="744">
        <v>127966.5</v>
      </c>
      <c r="AY69" s="744"/>
      <c r="AZ69" s="744"/>
      <c r="BA69" s="744"/>
      <c r="BB69" s="744"/>
      <c r="BC69" s="744"/>
      <c r="BD69" s="744"/>
      <c r="BE69" s="744"/>
      <c r="BF69" s="744"/>
      <c r="BG69" s="744"/>
      <c r="BH69" s="744"/>
      <c r="BI69" s="744"/>
      <c r="BJ69" s="744"/>
      <c r="BK69" s="744"/>
      <c r="BL69" s="744"/>
      <c r="BM69" s="744"/>
      <c r="BN69" s="744"/>
      <c r="BO69" s="744"/>
      <c r="BP69" s="744"/>
      <c r="BQ69" s="744"/>
      <c r="BR69" s="744"/>
      <c r="BS69" s="744"/>
      <c r="BT69" s="745"/>
    </row>
    <row r="70" spans="1:72" hidden="1">
      <c r="A70" s="811"/>
      <c r="B70" s="742" t="s">
        <v>208</v>
      </c>
      <c r="C70" s="742" t="s">
        <v>732</v>
      </c>
      <c r="D70" s="742" t="s">
        <v>14</v>
      </c>
      <c r="E70" s="742" t="s">
        <v>724</v>
      </c>
      <c r="F70" s="742" t="s">
        <v>29</v>
      </c>
      <c r="G70" s="742" t="s">
        <v>725</v>
      </c>
      <c r="H70" s="742">
        <v>2011</v>
      </c>
      <c r="I70" s="639" t="s">
        <v>571</v>
      </c>
      <c r="J70" s="639" t="s">
        <v>579</v>
      </c>
      <c r="K70" s="50"/>
      <c r="L70" s="743"/>
      <c r="M70" s="744"/>
      <c r="N70" s="744"/>
      <c r="O70" s="744"/>
      <c r="P70" s="744"/>
      <c r="Q70" s="744"/>
      <c r="R70" s="744"/>
      <c r="S70" s="744">
        <v>5.0205956000000003E-2</v>
      </c>
      <c r="T70" s="744"/>
      <c r="U70" s="744"/>
      <c r="V70" s="744"/>
      <c r="W70" s="744"/>
      <c r="X70" s="744"/>
      <c r="Y70" s="744"/>
      <c r="Z70" s="744"/>
      <c r="AA70" s="744"/>
      <c r="AB70" s="744"/>
      <c r="AC70" s="744"/>
      <c r="AD70" s="744"/>
      <c r="AE70" s="744"/>
      <c r="AF70" s="744"/>
      <c r="AG70" s="744"/>
      <c r="AH70" s="744"/>
      <c r="AI70" s="744"/>
      <c r="AJ70" s="744"/>
      <c r="AK70" s="744"/>
      <c r="AL70" s="744"/>
      <c r="AM70" s="744"/>
      <c r="AN70" s="744"/>
      <c r="AO70" s="745"/>
      <c r="AP70" s="50"/>
      <c r="AQ70" s="743"/>
      <c r="AR70" s="744"/>
      <c r="AS70" s="744"/>
      <c r="AT70" s="744"/>
      <c r="AU70" s="744"/>
      <c r="AV70" s="744"/>
      <c r="AW70" s="744"/>
      <c r="AX70" s="744">
        <v>963.88087459999997</v>
      </c>
      <c r="AY70" s="744"/>
      <c r="AZ70" s="744"/>
      <c r="BA70" s="744"/>
      <c r="BB70" s="744"/>
      <c r="BC70" s="744"/>
      <c r="BD70" s="744"/>
      <c r="BE70" s="744"/>
      <c r="BF70" s="744"/>
      <c r="BG70" s="744"/>
      <c r="BH70" s="744"/>
      <c r="BI70" s="744"/>
      <c r="BJ70" s="744"/>
      <c r="BK70" s="744"/>
      <c r="BL70" s="744"/>
      <c r="BM70" s="744"/>
      <c r="BN70" s="744"/>
      <c r="BO70" s="744"/>
      <c r="BP70" s="744"/>
      <c r="BQ70" s="744"/>
      <c r="BR70" s="744"/>
      <c r="BS70" s="744"/>
      <c r="BT70" s="745"/>
    </row>
    <row r="71" spans="1:72" hidden="1">
      <c r="A71" s="811"/>
      <c r="B71" s="742" t="s">
        <v>722</v>
      </c>
      <c r="C71" s="742" t="s">
        <v>723</v>
      </c>
      <c r="D71" s="742" t="s">
        <v>3</v>
      </c>
      <c r="E71" s="742" t="s">
        <v>724</v>
      </c>
      <c r="F71" s="742" t="s">
        <v>29</v>
      </c>
      <c r="G71" s="742" t="s">
        <v>725</v>
      </c>
      <c r="H71" s="742">
        <v>2011</v>
      </c>
      <c r="I71" s="639" t="s">
        <v>568</v>
      </c>
      <c r="J71" s="639" t="s">
        <v>586</v>
      </c>
      <c r="K71" s="50"/>
      <c r="L71" s="743"/>
      <c r="M71" s="744"/>
      <c r="N71" s="744"/>
      <c r="O71" s="744"/>
      <c r="P71" s="744"/>
      <c r="Q71" s="744"/>
      <c r="R71" s="744"/>
      <c r="S71" s="744">
        <v>256.03823261252819</v>
      </c>
      <c r="T71" s="744"/>
      <c r="U71" s="744"/>
      <c r="V71" s="744"/>
      <c r="W71" s="744"/>
      <c r="X71" s="744"/>
      <c r="Y71" s="744"/>
      <c r="Z71" s="744"/>
      <c r="AA71" s="744"/>
      <c r="AB71" s="744"/>
      <c r="AC71" s="744"/>
      <c r="AD71" s="744"/>
      <c r="AE71" s="744"/>
      <c r="AF71" s="744"/>
      <c r="AG71" s="744"/>
      <c r="AH71" s="744"/>
      <c r="AI71" s="744"/>
      <c r="AJ71" s="744"/>
      <c r="AK71" s="744"/>
      <c r="AL71" s="744"/>
      <c r="AM71" s="744"/>
      <c r="AN71" s="744"/>
      <c r="AO71" s="745"/>
      <c r="AP71" s="50"/>
      <c r="AQ71" s="743"/>
      <c r="AR71" s="744"/>
      <c r="AS71" s="744"/>
      <c r="AT71" s="744"/>
      <c r="AU71" s="744"/>
      <c r="AV71" s="744"/>
      <c r="AW71" s="744"/>
      <c r="AX71" s="744">
        <v>470201.88961928355</v>
      </c>
      <c r="AY71" s="744"/>
      <c r="AZ71" s="744"/>
      <c r="BA71" s="744"/>
      <c r="BB71" s="744"/>
      <c r="BC71" s="744"/>
      <c r="BD71" s="744"/>
      <c r="BE71" s="744"/>
      <c r="BF71" s="744"/>
      <c r="BG71" s="744"/>
      <c r="BH71" s="744"/>
      <c r="BI71" s="744"/>
      <c r="BJ71" s="744"/>
      <c r="BK71" s="744"/>
      <c r="BL71" s="744"/>
      <c r="BM71" s="744"/>
      <c r="BN71" s="744"/>
      <c r="BO71" s="744"/>
      <c r="BP71" s="744"/>
      <c r="BQ71" s="744"/>
      <c r="BR71" s="744"/>
      <c r="BS71" s="744"/>
      <c r="BT71" s="745"/>
    </row>
    <row r="72" spans="1:72" hidden="1">
      <c r="A72" s="811"/>
      <c r="B72" s="742" t="s">
        <v>726</v>
      </c>
      <c r="C72" s="742" t="s">
        <v>723</v>
      </c>
      <c r="D72" s="742" t="s">
        <v>3</v>
      </c>
      <c r="E72" s="742" t="s">
        <v>724</v>
      </c>
      <c r="F72" s="742" t="s">
        <v>29</v>
      </c>
      <c r="G72" s="742" t="s">
        <v>725</v>
      </c>
      <c r="H72" s="742">
        <v>2011</v>
      </c>
      <c r="I72" s="639" t="s">
        <v>569</v>
      </c>
      <c r="J72" s="639" t="s">
        <v>579</v>
      </c>
      <c r="K72" s="50"/>
      <c r="L72" s="743"/>
      <c r="M72" s="744"/>
      <c r="N72" s="744"/>
      <c r="O72" s="744"/>
      <c r="P72" s="744"/>
      <c r="Q72" s="744"/>
      <c r="R72" s="744"/>
      <c r="S72" s="744">
        <v>-47.960857457883151</v>
      </c>
      <c r="T72" s="744"/>
      <c r="U72" s="744"/>
      <c r="V72" s="744"/>
      <c r="W72" s="744"/>
      <c r="X72" s="744"/>
      <c r="Y72" s="744"/>
      <c r="Z72" s="744"/>
      <c r="AA72" s="744"/>
      <c r="AB72" s="744"/>
      <c r="AC72" s="744"/>
      <c r="AD72" s="744"/>
      <c r="AE72" s="744"/>
      <c r="AF72" s="744"/>
      <c r="AG72" s="744"/>
      <c r="AH72" s="744"/>
      <c r="AI72" s="744"/>
      <c r="AJ72" s="744"/>
      <c r="AK72" s="744"/>
      <c r="AL72" s="744"/>
      <c r="AM72" s="744"/>
      <c r="AN72" s="744"/>
      <c r="AO72" s="745"/>
      <c r="AP72" s="50"/>
      <c r="AQ72" s="743"/>
      <c r="AR72" s="744"/>
      <c r="AS72" s="744"/>
      <c r="AT72" s="744"/>
      <c r="AU72" s="744"/>
      <c r="AV72" s="744"/>
      <c r="AW72" s="744"/>
      <c r="AX72" s="744">
        <v>-88548.136135912064</v>
      </c>
      <c r="AY72" s="744"/>
      <c r="AZ72" s="744"/>
      <c r="BA72" s="744"/>
      <c r="BB72" s="744"/>
      <c r="BC72" s="744"/>
      <c r="BD72" s="744"/>
      <c r="BE72" s="744"/>
      <c r="BF72" s="744"/>
      <c r="BG72" s="744"/>
      <c r="BH72" s="744"/>
      <c r="BI72" s="744"/>
      <c r="BJ72" s="744"/>
      <c r="BK72" s="744"/>
      <c r="BL72" s="744"/>
      <c r="BM72" s="744"/>
      <c r="BN72" s="744"/>
      <c r="BO72" s="744"/>
      <c r="BP72" s="744"/>
      <c r="BQ72" s="744"/>
      <c r="BR72" s="744"/>
      <c r="BS72" s="744"/>
      <c r="BT72" s="745"/>
    </row>
    <row r="73" spans="1:72" hidden="1">
      <c r="A73" s="811"/>
      <c r="B73" s="742" t="s">
        <v>208</v>
      </c>
      <c r="C73" s="742" t="s">
        <v>723</v>
      </c>
      <c r="D73" s="742" t="s">
        <v>5</v>
      </c>
      <c r="E73" s="742" t="s">
        <v>724</v>
      </c>
      <c r="F73" s="742" t="s">
        <v>29</v>
      </c>
      <c r="G73" s="742" t="s">
        <v>725</v>
      </c>
      <c r="H73" s="742">
        <v>2013</v>
      </c>
      <c r="I73" s="639" t="s">
        <v>570</v>
      </c>
      <c r="J73" s="639" t="s">
        <v>586</v>
      </c>
      <c r="K73" s="50"/>
      <c r="L73" s="743"/>
      <c r="M73" s="744"/>
      <c r="N73" s="744"/>
      <c r="O73" s="744"/>
      <c r="P73" s="744"/>
      <c r="Q73" s="744"/>
      <c r="R73" s="744"/>
      <c r="S73" s="744">
        <v>5.9254621619999996</v>
      </c>
      <c r="T73" s="744"/>
      <c r="U73" s="744"/>
      <c r="V73" s="744"/>
      <c r="W73" s="744"/>
      <c r="X73" s="744"/>
      <c r="Y73" s="744"/>
      <c r="Z73" s="744"/>
      <c r="AA73" s="744"/>
      <c r="AB73" s="744"/>
      <c r="AC73" s="744"/>
      <c r="AD73" s="744"/>
      <c r="AE73" s="744"/>
      <c r="AF73" s="744"/>
      <c r="AG73" s="744"/>
      <c r="AH73" s="744"/>
      <c r="AI73" s="744"/>
      <c r="AJ73" s="744"/>
      <c r="AK73" s="744"/>
      <c r="AL73" s="744"/>
      <c r="AM73" s="744"/>
      <c r="AN73" s="744"/>
      <c r="AO73" s="745"/>
      <c r="AP73" s="50"/>
      <c r="AQ73" s="743"/>
      <c r="AR73" s="744"/>
      <c r="AS73" s="744"/>
      <c r="AT73" s="744"/>
      <c r="AU73" s="744"/>
      <c r="AV73" s="744"/>
      <c r="AW73" s="744"/>
      <c r="AX73" s="744">
        <v>83322.094815484001</v>
      </c>
      <c r="AY73" s="744"/>
      <c r="AZ73" s="744"/>
      <c r="BA73" s="744"/>
      <c r="BB73" s="744"/>
      <c r="BC73" s="744"/>
      <c r="BD73" s="744"/>
      <c r="BE73" s="744"/>
      <c r="BF73" s="744"/>
      <c r="BG73" s="744"/>
      <c r="BH73" s="744"/>
      <c r="BI73" s="744"/>
      <c r="BJ73" s="744"/>
      <c r="BK73" s="744"/>
      <c r="BL73" s="744"/>
      <c r="BM73" s="744"/>
      <c r="BN73" s="744"/>
      <c r="BO73" s="744"/>
      <c r="BP73" s="744"/>
      <c r="BQ73" s="744"/>
      <c r="BR73" s="744"/>
      <c r="BS73" s="744"/>
      <c r="BT73" s="745"/>
    </row>
    <row r="74" spans="1:72" hidden="1">
      <c r="A74" s="811"/>
      <c r="B74" s="742" t="s">
        <v>208</v>
      </c>
      <c r="C74" s="742" t="s">
        <v>723</v>
      </c>
      <c r="D74" s="742" t="s">
        <v>4</v>
      </c>
      <c r="E74" s="742" t="s">
        <v>724</v>
      </c>
      <c r="F74" s="742" t="s">
        <v>29</v>
      </c>
      <c r="G74" s="742" t="s">
        <v>725</v>
      </c>
      <c r="H74" s="742">
        <v>2013</v>
      </c>
      <c r="I74" s="639" t="s">
        <v>570</v>
      </c>
      <c r="J74" s="639" t="s">
        <v>586</v>
      </c>
      <c r="K74" s="50"/>
      <c r="L74" s="743"/>
      <c r="M74" s="744"/>
      <c r="N74" s="744"/>
      <c r="O74" s="744"/>
      <c r="P74" s="744"/>
      <c r="Q74" s="744"/>
      <c r="R74" s="744"/>
      <c r="S74" s="744">
        <v>2.820048501</v>
      </c>
      <c r="T74" s="744"/>
      <c r="U74" s="744"/>
      <c r="V74" s="744"/>
      <c r="W74" s="744"/>
      <c r="X74" s="744"/>
      <c r="Y74" s="744"/>
      <c r="Z74" s="744"/>
      <c r="AA74" s="744"/>
      <c r="AB74" s="744"/>
      <c r="AC74" s="744"/>
      <c r="AD74" s="744"/>
      <c r="AE74" s="744"/>
      <c r="AF74" s="744"/>
      <c r="AG74" s="744"/>
      <c r="AH74" s="744"/>
      <c r="AI74" s="744"/>
      <c r="AJ74" s="744"/>
      <c r="AK74" s="744"/>
      <c r="AL74" s="744"/>
      <c r="AM74" s="744"/>
      <c r="AN74" s="744"/>
      <c r="AO74" s="745"/>
      <c r="AP74" s="50"/>
      <c r="AQ74" s="743"/>
      <c r="AR74" s="744"/>
      <c r="AS74" s="744"/>
      <c r="AT74" s="744"/>
      <c r="AU74" s="744"/>
      <c r="AV74" s="744"/>
      <c r="AW74" s="744"/>
      <c r="AX74" s="744">
        <v>41477.548576850997</v>
      </c>
      <c r="AY74" s="744"/>
      <c r="AZ74" s="744"/>
      <c r="BA74" s="744"/>
      <c r="BB74" s="744"/>
      <c r="BC74" s="744"/>
      <c r="BD74" s="744"/>
      <c r="BE74" s="744"/>
      <c r="BF74" s="744"/>
      <c r="BG74" s="744"/>
      <c r="BH74" s="744"/>
      <c r="BI74" s="744"/>
      <c r="BJ74" s="744"/>
      <c r="BK74" s="744"/>
      <c r="BL74" s="744"/>
      <c r="BM74" s="744"/>
      <c r="BN74" s="744"/>
      <c r="BO74" s="744"/>
      <c r="BP74" s="744"/>
      <c r="BQ74" s="744"/>
      <c r="BR74" s="744"/>
      <c r="BS74" s="744"/>
      <c r="BT74" s="745"/>
    </row>
    <row r="75" spans="1:72" hidden="1">
      <c r="A75" s="811"/>
      <c r="B75" s="742" t="s">
        <v>208</v>
      </c>
      <c r="C75" s="742" t="s">
        <v>723</v>
      </c>
      <c r="D75" s="742" t="s">
        <v>4</v>
      </c>
      <c r="E75" s="742" t="s">
        <v>724</v>
      </c>
      <c r="F75" s="742" t="s">
        <v>29</v>
      </c>
      <c r="G75" s="742" t="s">
        <v>725</v>
      </c>
      <c r="H75" s="742">
        <v>2013</v>
      </c>
      <c r="I75" s="639" t="s">
        <v>571</v>
      </c>
      <c r="J75" s="639" t="s">
        <v>579</v>
      </c>
      <c r="K75" s="50"/>
      <c r="L75" s="743"/>
      <c r="M75" s="744"/>
      <c r="N75" s="744"/>
      <c r="O75" s="744"/>
      <c r="P75" s="744"/>
      <c r="Q75" s="744"/>
      <c r="R75" s="744"/>
      <c r="S75" s="744">
        <v>8.9999999999999993E-3</v>
      </c>
      <c r="T75" s="744"/>
      <c r="U75" s="744"/>
      <c r="V75" s="744"/>
      <c r="W75" s="744"/>
      <c r="X75" s="744"/>
      <c r="Y75" s="744"/>
      <c r="Z75" s="744"/>
      <c r="AA75" s="744"/>
      <c r="AB75" s="744"/>
      <c r="AC75" s="744"/>
      <c r="AD75" s="744"/>
      <c r="AE75" s="744"/>
      <c r="AF75" s="744"/>
      <c r="AG75" s="744"/>
      <c r="AH75" s="744"/>
      <c r="AI75" s="744"/>
      <c r="AJ75" s="744"/>
      <c r="AK75" s="744"/>
      <c r="AL75" s="744"/>
      <c r="AM75" s="744"/>
      <c r="AN75" s="744"/>
      <c r="AO75" s="745"/>
      <c r="AP75" s="50"/>
      <c r="AQ75" s="743"/>
      <c r="AR75" s="744"/>
      <c r="AS75" s="744"/>
      <c r="AT75" s="744"/>
      <c r="AU75" s="744"/>
      <c r="AV75" s="744"/>
      <c r="AW75" s="744"/>
      <c r="AX75" s="744">
        <v>128</v>
      </c>
      <c r="AY75" s="744"/>
      <c r="AZ75" s="744"/>
      <c r="BA75" s="744"/>
      <c r="BB75" s="744"/>
      <c r="BC75" s="744"/>
      <c r="BD75" s="744"/>
      <c r="BE75" s="744"/>
      <c r="BF75" s="744"/>
      <c r="BG75" s="744"/>
      <c r="BH75" s="744"/>
      <c r="BI75" s="744"/>
      <c r="BJ75" s="744"/>
      <c r="BK75" s="744"/>
      <c r="BL75" s="744"/>
      <c r="BM75" s="744"/>
      <c r="BN75" s="744"/>
      <c r="BO75" s="744"/>
      <c r="BP75" s="744"/>
      <c r="BQ75" s="744"/>
      <c r="BR75" s="744"/>
      <c r="BS75" s="744"/>
      <c r="BT75" s="745"/>
    </row>
    <row r="76" spans="1:72" hidden="1">
      <c r="A76" s="811"/>
      <c r="B76" s="742" t="s">
        <v>208</v>
      </c>
      <c r="C76" s="742" t="s">
        <v>723</v>
      </c>
      <c r="D76" s="742" t="s">
        <v>3</v>
      </c>
      <c r="E76" s="742" t="s">
        <v>724</v>
      </c>
      <c r="F76" s="742" t="s">
        <v>29</v>
      </c>
      <c r="G76" s="742" t="s">
        <v>725</v>
      </c>
      <c r="H76" s="742">
        <v>2012</v>
      </c>
      <c r="I76" s="639" t="s">
        <v>570</v>
      </c>
      <c r="J76" s="639" t="s">
        <v>579</v>
      </c>
      <c r="K76" s="50"/>
      <c r="L76" s="743"/>
      <c r="M76" s="744"/>
      <c r="N76" s="744"/>
      <c r="O76" s="744"/>
      <c r="P76" s="744"/>
      <c r="Q76" s="744"/>
      <c r="R76" s="744"/>
      <c r="S76" s="744">
        <v>3.9857394919999991</v>
      </c>
      <c r="T76" s="744"/>
      <c r="U76" s="744"/>
      <c r="V76" s="744"/>
      <c r="W76" s="744"/>
      <c r="X76" s="744"/>
      <c r="Y76" s="744"/>
      <c r="Z76" s="744"/>
      <c r="AA76" s="744"/>
      <c r="AB76" s="744"/>
      <c r="AC76" s="744"/>
      <c r="AD76" s="744"/>
      <c r="AE76" s="744"/>
      <c r="AF76" s="744"/>
      <c r="AG76" s="744"/>
      <c r="AH76" s="744"/>
      <c r="AI76" s="744"/>
      <c r="AJ76" s="744"/>
      <c r="AK76" s="744"/>
      <c r="AL76" s="744"/>
      <c r="AM76" s="744"/>
      <c r="AN76" s="744"/>
      <c r="AO76" s="745"/>
      <c r="AP76" s="50"/>
      <c r="AQ76" s="743"/>
      <c r="AR76" s="744"/>
      <c r="AS76" s="744"/>
      <c r="AT76" s="744"/>
      <c r="AU76" s="744"/>
      <c r="AV76" s="744"/>
      <c r="AW76" s="744"/>
      <c r="AX76" s="744">
        <v>7294.7129221159994</v>
      </c>
      <c r="AY76" s="744"/>
      <c r="AZ76" s="744"/>
      <c r="BA76" s="744"/>
      <c r="BB76" s="744"/>
      <c r="BC76" s="744"/>
      <c r="BD76" s="744"/>
      <c r="BE76" s="744"/>
      <c r="BF76" s="744"/>
      <c r="BG76" s="744"/>
      <c r="BH76" s="744"/>
      <c r="BI76" s="744"/>
      <c r="BJ76" s="744"/>
      <c r="BK76" s="744"/>
      <c r="BL76" s="744"/>
      <c r="BM76" s="744"/>
      <c r="BN76" s="744"/>
      <c r="BO76" s="744"/>
      <c r="BP76" s="744"/>
      <c r="BQ76" s="744"/>
      <c r="BR76" s="744"/>
      <c r="BS76" s="744"/>
      <c r="BT76" s="745"/>
    </row>
    <row r="77" spans="1:72" hidden="1">
      <c r="A77" s="811"/>
      <c r="B77" s="742" t="s">
        <v>208</v>
      </c>
      <c r="C77" s="742" t="s">
        <v>723</v>
      </c>
      <c r="D77" s="742" t="s">
        <v>3</v>
      </c>
      <c r="E77" s="742" t="s">
        <v>724</v>
      </c>
      <c r="F77" s="742" t="s">
        <v>29</v>
      </c>
      <c r="G77" s="742" t="s">
        <v>725</v>
      </c>
      <c r="H77" s="742">
        <v>2012</v>
      </c>
      <c r="I77" s="639" t="s">
        <v>570</v>
      </c>
      <c r="J77" s="639" t="s">
        <v>579</v>
      </c>
      <c r="K77" s="50"/>
      <c r="L77" s="743"/>
      <c r="M77" s="744"/>
      <c r="N77" s="744"/>
      <c r="O77" s="744"/>
      <c r="P77" s="744"/>
      <c r="Q77" s="744"/>
      <c r="R77" s="744"/>
      <c r="S77" s="744">
        <v>2.6970118414811794E-2</v>
      </c>
      <c r="T77" s="744"/>
      <c r="U77" s="744"/>
      <c r="V77" s="744"/>
      <c r="W77" s="744"/>
      <c r="X77" s="744"/>
      <c r="Y77" s="744"/>
      <c r="Z77" s="744"/>
      <c r="AA77" s="744"/>
      <c r="AB77" s="744"/>
      <c r="AC77" s="744"/>
      <c r="AD77" s="744"/>
      <c r="AE77" s="744"/>
      <c r="AF77" s="744"/>
      <c r="AG77" s="744"/>
      <c r="AH77" s="744"/>
      <c r="AI77" s="744"/>
      <c r="AJ77" s="744"/>
      <c r="AK77" s="744"/>
      <c r="AL77" s="744"/>
      <c r="AM77" s="744"/>
      <c r="AN77" s="744"/>
      <c r="AO77" s="745"/>
      <c r="AP77" s="50"/>
      <c r="AQ77" s="746"/>
      <c r="AR77" s="747"/>
      <c r="AS77" s="747"/>
      <c r="AT77" s="747"/>
      <c r="AU77" s="747"/>
      <c r="AV77" s="747"/>
      <c r="AW77" s="747"/>
      <c r="AX77" s="747">
        <v>54.833802103957183</v>
      </c>
      <c r="AY77" s="747"/>
      <c r="AZ77" s="747"/>
      <c r="BA77" s="747"/>
      <c r="BB77" s="747"/>
      <c r="BC77" s="747"/>
      <c r="BD77" s="747"/>
      <c r="BE77" s="747"/>
      <c r="BF77" s="747"/>
      <c r="BG77" s="747"/>
      <c r="BH77" s="747"/>
      <c r="BI77" s="747"/>
      <c r="BJ77" s="747"/>
      <c r="BK77" s="747"/>
      <c r="BL77" s="747"/>
      <c r="BM77" s="747"/>
      <c r="BN77" s="747"/>
      <c r="BO77" s="747"/>
      <c r="BP77" s="747"/>
      <c r="BQ77" s="747"/>
      <c r="BR77" s="747"/>
      <c r="BS77" s="747"/>
      <c r="BT77" s="748"/>
    </row>
    <row r="78" spans="1:72" hidden="1">
      <c r="A78" s="811"/>
      <c r="B78" s="742" t="s">
        <v>208</v>
      </c>
      <c r="C78" s="742" t="s">
        <v>723</v>
      </c>
      <c r="D78" s="742" t="s">
        <v>3</v>
      </c>
      <c r="E78" s="742" t="s">
        <v>724</v>
      </c>
      <c r="F78" s="742" t="s">
        <v>29</v>
      </c>
      <c r="G78" s="742" t="s">
        <v>725</v>
      </c>
      <c r="H78" s="742">
        <v>2012</v>
      </c>
      <c r="I78" s="639" t="s">
        <v>571</v>
      </c>
      <c r="J78" s="639" t="s">
        <v>579</v>
      </c>
      <c r="K78" s="50"/>
      <c r="L78" s="743"/>
      <c r="M78" s="744"/>
      <c r="N78" s="744"/>
      <c r="O78" s="744"/>
      <c r="P78" s="744"/>
      <c r="Q78" s="744"/>
      <c r="R78" s="744"/>
      <c r="S78" s="744">
        <v>0.28444070599999999</v>
      </c>
      <c r="T78" s="744"/>
      <c r="U78" s="744"/>
      <c r="V78" s="744"/>
      <c r="W78" s="744"/>
      <c r="X78" s="744"/>
      <c r="Y78" s="744"/>
      <c r="Z78" s="744"/>
      <c r="AA78" s="744"/>
      <c r="AB78" s="744"/>
      <c r="AC78" s="744"/>
      <c r="AD78" s="744"/>
      <c r="AE78" s="744"/>
      <c r="AF78" s="744"/>
      <c r="AG78" s="744"/>
      <c r="AH78" s="744"/>
      <c r="AI78" s="744"/>
      <c r="AJ78" s="744"/>
      <c r="AK78" s="744"/>
      <c r="AL78" s="744"/>
      <c r="AM78" s="744"/>
      <c r="AN78" s="744"/>
      <c r="AO78" s="745"/>
      <c r="AP78" s="50"/>
      <c r="AQ78" s="743"/>
      <c r="AR78" s="744"/>
      <c r="AS78" s="744"/>
      <c r="AT78" s="744"/>
      <c r="AU78" s="744"/>
      <c r="AV78" s="744"/>
      <c r="AW78" s="744"/>
      <c r="AX78" s="744">
        <v>551.2573926</v>
      </c>
      <c r="AY78" s="744"/>
      <c r="AZ78" s="744"/>
      <c r="BA78" s="744"/>
      <c r="BB78" s="744"/>
      <c r="BC78" s="744"/>
      <c r="BD78" s="744"/>
      <c r="BE78" s="744"/>
      <c r="BF78" s="744"/>
      <c r="BG78" s="744"/>
      <c r="BH78" s="744"/>
      <c r="BI78" s="744"/>
      <c r="BJ78" s="744"/>
      <c r="BK78" s="744"/>
      <c r="BL78" s="744"/>
      <c r="BM78" s="744"/>
      <c r="BN78" s="744"/>
      <c r="BO78" s="744"/>
      <c r="BP78" s="744"/>
      <c r="BQ78" s="744"/>
      <c r="BR78" s="744"/>
      <c r="BS78" s="744"/>
      <c r="BT78" s="745"/>
    </row>
    <row r="79" spans="1:72" hidden="1">
      <c r="A79" s="811"/>
      <c r="B79" s="742" t="s">
        <v>722</v>
      </c>
      <c r="C79" s="742" t="s">
        <v>731</v>
      </c>
      <c r="D79" s="742" t="s">
        <v>13</v>
      </c>
      <c r="E79" s="742" t="s">
        <v>724</v>
      </c>
      <c r="F79" s="742" t="s">
        <v>731</v>
      </c>
      <c r="G79" s="742" t="s">
        <v>725</v>
      </c>
      <c r="H79" s="742">
        <v>2013</v>
      </c>
      <c r="I79" s="639" t="s">
        <v>571</v>
      </c>
      <c r="J79" s="639" t="s">
        <v>579</v>
      </c>
      <c r="K79" s="50"/>
      <c r="L79" s="743"/>
      <c r="M79" s="744"/>
      <c r="N79" s="744"/>
      <c r="O79" s="744"/>
      <c r="P79" s="744"/>
      <c r="Q79" s="744"/>
      <c r="R79" s="744"/>
      <c r="S79" s="744">
        <v>11.7135</v>
      </c>
      <c r="T79" s="744"/>
      <c r="U79" s="744"/>
      <c r="V79" s="744"/>
      <c r="W79" s="744"/>
      <c r="X79" s="744"/>
      <c r="Y79" s="744"/>
      <c r="Z79" s="744"/>
      <c r="AA79" s="744"/>
      <c r="AB79" s="744"/>
      <c r="AC79" s="744"/>
      <c r="AD79" s="744"/>
      <c r="AE79" s="744"/>
      <c r="AF79" s="744"/>
      <c r="AG79" s="744"/>
      <c r="AH79" s="744"/>
      <c r="AI79" s="744"/>
      <c r="AJ79" s="744"/>
      <c r="AK79" s="744"/>
      <c r="AL79" s="744"/>
      <c r="AM79" s="744"/>
      <c r="AN79" s="744"/>
      <c r="AO79" s="745"/>
      <c r="AP79" s="50"/>
      <c r="AQ79" s="743"/>
      <c r="AR79" s="744"/>
      <c r="AS79" s="744"/>
      <c r="AT79" s="744"/>
      <c r="AU79" s="744"/>
      <c r="AV79" s="744"/>
      <c r="AW79" s="744"/>
      <c r="AX79" s="744">
        <v>141300</v>
      </c>
      <c r="AY79" s="744"/>
      <c r="AZ79" s="744"/>
      <c r="BA79" s="744"/>
      <c r="BB79" s="744"/>
      <c r="BC79" s="744"/>
      <c r="BD79" s="744"/>
      <c r="BE79" s="744"/>
      <c r="BF79" s="744"/>
      <c r="BG79" s="744"/>
      <c r="BH79" s="744"/>
      <c r="BI79" s="744"/>
      <c r="BJ79" s="744"/>
      <c r="BK79" s="744"/>
      <c r="BL79" s="744"/>
      <c r="BM79" s="744"/>
      <c r="BN79" s="744"/>
      <c r="BO79" s="744"/>
      <c r="BP79" s="744"/>
      <c r="BQ79" s="744"/>
      <c r="BR79" s="744"/>
      <c r="BS79" s="744"/>
      <c r="BT79" s="745"/>
    </row>
    <row r="80" spans="1:72" hidden="1">
      <c r="A80" s="811"/>
      <c r="B80" s="742" t="s">
        <v>208</v>
      </c>
      <c r="C80" s="742" t="s">
        <v>723</v>
      </c>
      <c r="D80" s="742" t="s">
        <v>14</v>
      </c>
      <c r="E80" s="742" t="s">
        <v>724</v>
      </c>
      <c r="F80" s="742" t="s">
        <v>29</v>
      </c>
      <c r="G80" s="742" t="s">
        <v>725</v>
      </c>
      <c r="H80" s="742">
        <v>2013</v>
      </c>
      <c r="I80" s="639" t="s">
        <v>570</v>
      </c>
      <c r="J80" s="639" t="s">
        <v>586</v>
      </c>
      <c r="K80" s="50"/>
      <c r="L80" s="743"/>
      <c r="M80" s="744"/>
      <c r="N80" s="744"/>
      <c r="O80" s="744"/>
      <c r="P80" s="744"/>
      <c r="Q80" s="744"/>
      <c r="R80" s="744"/>
      <c r="S80" s="744">
        <v>24.697805370000001</v>
      </c>
      <c r="T80" s="744"/>
      <c r="U80" s="744"/>
      <c r="V80" s="744"/>
      <c r="W80" s="744"/>
      <c r="X80" s="744"/>
      <c r="Y80" s="744"/>
      <c r="Z80" s="744"/>
      <c r="AA80" s="744"/>
      <c r="AB80" s="744"/>
      <c r="AC80" s="744"/>
      <c r="AD80" s="744"/>
      <c r="AE80" s="744"/>
      <c r="AF80" s="744"/>
      <c r="AG80" s="744"/>
      <c r="AH80" s="744"/>
      <c r="AI80" s="744"/>
      <c r="AJ80" s="744"/>
      <c r="AK80" s="744"/>
      <c r="AL80" s="744"/>
      <c r="AM80" s="744"/>
      <c r="AN80" s="744"/>
      <c r="AO80" s="745"/>
      <c r="AP80" s="50"/>
      <c r="AQ80" s="743"/>
      <c r="AR80" s="744"/>
      <c r="AS80" s="744"/>
      <c r="AT80" s="744"/>
      <c r="AU80" s="744"/>
      <c r="AV80" s="744"/>
      <c r="AW80" s="744"/>
      <c r="AX80" s="744">
        <v>129033.4649086</v>
      </c>
      <c r="AY80" s="744"/>
      <c r="AZ80" s="744"/>
      <c r="BA80" s="744"/>
      <c r="BB80" s="744"/>
      <c r="BC80" s="744"/>
      <c r="BD80" s="744"/>
      <c r="BE80" s="744"/>
      <c r="BF80" s="744"/>
      <c r="BG80" s="744"/>
      <c r="BH80" s="744"/>
      <c r="BI80" s="744"/>
      <c r="BJ80" s="744"/>
      <c r="BK80" s="744"/>
      <c r="BL80" s="744"/>
      <c r="BM80" s="744"/>
      <c r="BN80" s="744"/>
      <c r="BO80" s="744"/>
      <c r="BP80" s="744"/>
      <c r="BQ80" s="744"/>
      <c r="BR80" s="744"/>
      <c r="BS80" s="744"/>
      <c r="BT80" s="745"/>
    </row>
    <row r="81" spans="1:72" hidden="1">
      <c r="A81" s="811"/>
      <c r="B81" s="742" t="s">
        <v>208</v>
      </c>
      <c r="C81" s="742" t="s">
        <v>732</v>
      </c>
      <c r="D81" s="742" t="s">
        <v>14</v>
      </c>
      <c r="E81" s="742" t="s">
        <v>724</v>
      </c>
      <c r="F81" s="742" t="s">
        <v>29</v>
      </c>
      <c r="G81" s="742" t="s">
        <v>725</v>
      </c>
      <c r="H81" s="742">
        <v>2013</v>
      </c>
      <c r="I81" s="639" t="s">
        <v>571</v>
      </c>
      <c r="J81" s="639" t="s">
        <v>579</v>
      </c>
      <c r="K81" s="50"/>
      <c r="L81" s="743"/>
      <c r="M81" s="744"/>
      <c r="N81" s="744"/>
      <c r="O81" s="744"/>
      <c r="P81" s="744"/>
      <c r="Q81" s="744"/>
      <c r="R81" s="744"/>
      <c r="S81" s="744">
        <v>2.3789187E-2</v>
      </c>
      <c r="T81" s="744"/>
      <c r="U81" s="744"/>
      <c r="V81" s="744"/>
      <c r="W81" s="744"/>
      <c r="X81" s="744"/>
      <c r="Y81" s="744"/>
      <c r="Z81" s="744"/>
      <c r="AA81" s="744"/>
      <c r="AB81" s="744"/>
      <c r="AC81" s="744"/>
      <c r="AD81" s="744"/>
      <c r="AE81" s="744"/>
      <c r="AF81" s="744"/>
      <c r="AG81" s="744"/>
      <c r="AH81" s="744"/>
      <c r="AI81" s="744"/>
      <c r="AJ81" s="744"/>
      <c r="AK81" s="744"/>
      <c r="AL81" s="744"/>
      <c r="AM81" s="744"/>
      <c r="AN81" s="744"/>
      <c r="AO81" s="745"/>
      <c r="AP81" s="50"/>
      <c r="AQ81" s="743"/>
      <c r="AR81" s="744"/>
      <c r="AS81" s="744"/>
      <c r="AT81" s="744"/>
      <c r="AU81" s="744"/>
      <c r="AV81" s="744"/>
      <c r="AW81" s="744"/>
      <c r="AX81" s="744">
        <v>456.5668144</v>
      </c>
      <c r="AY81" s="744"/>
      <c r="AZ81" s="744"/>
      <c r="BA81" s="744"/>
      <c r="BB81" s="744"/>
      <c r="BC81" s="744"/>
      <c r="BD81" s="744"/>
      <c r="BE81" s="744"/>
      <c r="BF81" s="744"/>
      <c r="BG81" s="744"/>
      <c r="BH81" s="744"/>
      <c r="BI81" s="744"/>
      <c r="BJ81" s="744"/>
      <c r="BK81" s="744"/>
      <c r="BL81" s="744"/>
      <c r="BM81" s="744"/>
      <c r="BN81" s="744"/>
      <c r="BO81" s="744"/>
      <c r="BP81" s="744"/>
      <c r="BQ81" s="744"/>
      <c r="BR81" s="744"/>
      <c r="BS81" s="744"/>
      <c r="BT81" s="745"/>
    </row>
    <row r="82" spans="1:72" hidden="1">
      <c r="A82" s="811"/>
      <c r="B82" s="742" t="s">
        <v>722</v>
      </c>
      <c r="C82" s="742" t="s">
        <v>727</v>
      </c>
      <c r="D82" s="742" t="s">
        <v>22</v>
      </c>
      <c r="E82" s="742" t="s">
        <v>724</v>
      </c>
      <c r="F82" s="742" t="s">
        <v>729</v>
      </c>
      <c r="G82" s="742" t="s">
        <v>725</v>
      </c>
      <c r="H82" s="742">
        <v>2012</v>
      </c>
      <c r="I82" s="639" t="s">
        <v>569</v>
      </c>
      <c r="J82" s="639" t="s">
        <v>586</v>
      </c>
      <c r="K82" s="50"/>
      <c r="L82" s="743"/>
      <c r="M82" s="744"/>
      <c r="N82" s="744"/>
      <c r="O82" s="744"/>
      <c r="P82" s="744"/>
      <c r="Q82" s="744"/>
      <c r="R82" s="744"/>
      <c r="S82" s="744">
        <v>366.38015898828752</v>
      </c>
      <c r="T82" s="744"/>
      <c r="U82" s="744"/>
      <c r="V82" s="744"/>
      <c r="W82" s="744"/>
      <c r="X82" s="744"/>
      <c r="Y82" s="744"/>
      <c r="Z82" s="744"/>
      <c r="AA82" s="744"/>
      <c r="AB82" s="744"/>
      <c r="AC82" s="744"/>
      <c r="AD82" s="744"/>
      <c r="AE82" s="744"/>
      <c r="AF82" s="744"/>
      <c r="AG82" s="744"/>
      <c r="AH82" s="744"/>
      <c r="AI82" s="744"/>
      <c r="AJ82" s="744"/>
      <c r="AK82" s="744"/>
      <c r="AL82" s="744"/>
      <c r="AM82" s="744"/>
      <c r="AN82" s="744"/>
      <c r="AO82" s="745"/>
      <c r="AP82" s="50"/>
      <c r="AQ82" s="743"/>
      <c r="AR82" s="744"/>
      <c r="AS82" s="744"/>
      <c r="AT82" s="744"/>
      <c r="AU82" s="744"/>
      <c r="AV82" s="744"/>
      <c r="AW82" s="744"/>
      <c r="AX82" s="744">
        <v>1977348.8416335071</v>
      </c>
      <c r="AY82" s="744"/>
      <c r="AZ82" s="744"/>
      <c r="BA82" s="744"/>
      <c r="BB82" s="744"/>
      <c r="BC82" s="744"/>
      <c r="BD82" s="744"/>
      <c r="BE82" s="744"/>
      <c r="BF82" s="744"/>
      <c r="BG82" s="744"/>
      <c r="BH82" s="744"/>
      <c r="BI82" s="744"/>
      <c r="BJ82" s="744"/>
      <c r="BK82" s="744"/>
      <c r="BL82" s="744"/>
      <c r="BM82" s="744"/>
      <c r="BN82" s="744"/>
      <c r="BO82" s="744"/>
      <c r="BP82" s="744"/>
      <c r="BQ82" s="744"/>
      <c r="BR82" s="744"/>
      <c r="BS82" s="744"/>
      <c r="BT82" s="745"/>
    </row>
    <row r="83" spans="1:72" hidden="1">
      <c r="A83" s="811"/>
      <c r="B83" s="742" t="s">
        <v>208</v>
      </c>
      <c r="C83" s="742" t="s">
        <v>727</v>
      </c>
      <c r="D83" s="742" t="s">
        <v>22</v>
      </c>
      <c r="E83" s="742" t="s">
        <v>724</v>
      </c>
      <c r="F83" s="742" t="s">
        <v>728</v>
      </c>
      <c r="G83" s="742" t="s">
        <v>725</v>
      </c>
      <c r="H83" s="742">
        <v>2012</v>
      </c>
      <c r="I83" s="639" t="s">
        <v>570</v>
      </c>
      <c r="J83" s="639" t="s">
        <v>579</v>
      </c>
      <c r="K83" s="50"/>
      <c r="L83" s="743"/>
      <c r="M83" s="744"/>
      <c r="N83" s="744"/>
      <c r="O83" s="744"/>
      <c r="P83" s="744"/>
      <c r="Q83" s="744"/>
      <c r="R83" s="744"/>
      <c r="S83" s="744">
        <v>27.63774106</v>
      </c>
      <c r="T83" s="744"/>
      <c r="U83" s="744"/>
      <c r="V83" s="744"/>
      <c r="W83" s="744"/>
      <c r="X83" s="744"/>
      <c r="Y83" s="744"/>
      <c r="Z83" s="744"/>
      <c r="AA83" s="744"/>
      <c r="AB83" s="744"/>
      <c r="AC83" s="744"/>
      <c r="AD83" s="744"/>
      <c r="AE83" s="744"/>
      <c r="AF83" s="744"/>
      <c r="AG83" s="744"/>
      <c r="AH83" s="744"/>
      <c r="AI83" s="744"/>
      <c r="AJ83" s="744"/>
      <c r="AK83" s="744"/>
      <c r="AL83" s="744"/>
      <c r="AM83" s="744"/>
      <c r="AN83" s="744"/>
      <c r="AO83" s="745"/>
      <c r="AP83" s="50"/>
      <c r="AQ83" s="743"/>
      <c r="AR83" s="744"/>
      <c r="AS83" s="744"/>
      <c r="AT83" s="744"/>
      <c r="AU83" s="744"/>
      <c r="AV83" s="744"/>
      <c r="AW83" s="744"/>
      <c r="AX83" s="744">
        <v>160096.103604804</v>
      </c>
      <c r="AY83" s="744"/>
      <c r="AZ83" s="744"/>
      <c r="BA83" s="744"/>
      <c r="BB83" s="744"/>
      <c r="BC83" s="744"/>
      <c r="BD83" s="744"/>
      <c r="BE83" s="744"/>
      <c r="BF83" s="744"/>
      <c r="BG83" s="744"/>
      <c r="BH83" s="744"/>
      <c r="BI83" s="744"/>
      <c r="BJ83" s="744"/>
      <c r="BK83" s="744"/>
      <c r="BL83" s="744"/>
      <c r="BM83" s="744"/>
      <c r="BN83" s="744"/>
      <c r="BO83" s="744"/>
      <c r="BP83" s="744"/>
      <c r="BQ83" s="744"/>
      <c r="BR83" s="744"/>
      <c r="BS83" s="744"/>
      <c r="BT83" s="745"/>
    </row>
    <row r="84" spans="1:72" hidden="1">
      <c r="A84" s="811"/>
      <c r="B84" s="742" t="s">
        <v>722</v>
      </c>
      <c r="C84" s="742" t="s">
        <v>727</v>
      </c>
      <c r="D84" s="742" t="s">
        <v>22</v>
      </c>
      <c r="E84" s="742" t="s">
        <v>724</v>
      </c>
      <c r="F84" s="742" t="s">
        <v>728</v>
      </c>
      <c r="G84" s="742" t="s">
        <v>725</v>
      </c>
      <c r="H84" s="742">
        <v>2011</v>
      </c>
      <c r="I84" s="639" t="s">
        <v>568</v>
      </c>
      <c r="J84" s="639" t="s">
        <v>586</v>
      </c>
      <c r="K84" s="50"/>
      <c r="L84" s="743"/>
      <c r="M84" s="744"/>
      <c r="N84" s="744"/>
      <c r="O84" s="744"/>
      <c r="P84" s="744"/>
      <c r="Q84" s="744"/>
      <c r="R84" s="744"/>
      <c r="S84" s="744">
        <v>283.01727667180302</v>
      </c>
      <c r="T84" s="744"/>
      <c r="U84" s="744"/>
      <c r="V84" s="744"/>
      <c r="W84" s="744"/>
      <c r="X84" s="744"/>
      <c r="Y84" s="744"/>
      <c r="Z84" s="744"/>
      <c r="AA84" s="744"/>
      <c r="AB84" s="744"/>
      <c r="AC84" s="744"/>
      <c r="AD84" s="744"/>
      <c r="AE84" s="744"/>
      <c r="AF84" s="744"/>
      <c r="AG84" s="744"/>
      <c r="AH84" s="744"/>
      <c r="AI84" s="744"/>
      <c r="AJ84" s="744"/>
      <c r="AK84" s="744"/>
      <c r="AL84" s="744"/>
      <c r="AM84" s="744"/>
      <c r="AN84" s="744"/>
      <c r="AO84" s="745"/>
      <c r="AP84" s="50"/>
      <c r="AQ84" s="743"/>
      <c r="AR84" s="744"/>
      <c r="AS84" s="744"/>
      <c r="AT84" s="744"/>
      <c r="AU84" s="744"/>
      <c r="AV84" s="744"/>
      <c r="AW84" s="744"/>
      <c r="AX84" s="744">
        <v>1660494.3856609801</v>
      </c>
      <c r="AY84" s="744"/>
      <c r="AZ84" s="744"/>
      <c r="BA84" s="744"/>
      <c r="BB84" s="744"/>
      <c r="BC84" s="744"/>
      <c r="BD84" s="744"/>
      <c r="BE84" s="744"/>
      <c r="BF84" s="744"/>
      <c r="BG84" s="744"/>
      <c r="BH84" s="744"/>
      <c r="BI84" s="744"/>
      <c r="BJ84" s="744"/>
      <c r="BK84" s="744"/>
      <c r="BL84" s="744"/>
      <c r="BM84" s="744"/>
      <c r="BN84" s="744"/>
      <c r="BO84" s="744"/>
      <c r="BP84" s="744"/>
      <c r="BQ84" s="744"/>
      <c r="BR84" s="744"/>
      <c r="BS84" s="744"/>
      <c r="BT84" s="745"/>
    </row>
    <row r="85" spans="1:72" hidden="1">
      <c r="A85" s="811"/>
      <c r="B85" s="742" t="s">
        <v>208</v>
      </c>
      <c r="C85" s="742" t="s">
        <v>727</v>
      </c>
      <c r="D85" s="742" t="s">
        <v>22</v>
      </c>
      <c r="E85" s="742" t="s">
        <v>724</v>
      </c>
      <c r="F85" s="742" t="s">
        <v>733</v>
      </c>
      <c r="G85" s="742" t="s">
        <v>725</v>
      </c>
      <c r="H85" s="742">
        <v>2012</v>
      </c>
      <c r="I85" s="639" t="s">
        <v>571</v>
      </c>
      <c r="J85" s="639" t="s">
        <v>579</v>
      </c>
      <c r="K85" s="50"/>
      <c r="L85" s="743"/>
      <c r="M85" s="744"/>
      <c r="N85" s="744"/>
      <c r="O85" s="744"/>
      <c r="P85" s="744"/>
      <c r="Q85" s="744"/>
      <c r="R85" s="744"/>
      <c r="S85" s="744">
        <v>14.92</v>
      </c>
      <c r="T85" s="744"/>
      <c r="U85" s="744"/>
      <c r="V85" s="744"/>
      <c r="W85" s="744"/>
      <c r="X85" s="744"/>
      <c r="Y85" s="744"/>
      <c r="Z85" s="744"/>
      <c r="AA85" s="744"/>
      <c r="AB85" s="744"/>
      <c r="AC85" s="744"/>
      <c r="AD85" s="744"/>
      <c r="AE85" s="744"/>
      <c r="AF85" s="744"/>
      <c r="AG85" s="744"/>
      <c r="AH85" s="744"/>
      <c r="AI85" s="744"/>
      <c r="AJ85" s="744"/>
      <c r="AK85" s="744"/>
      <c r="AL85" s="744"/>
      <c r="AM85" s="744"/>
      <c r="AN85" s="744"/>
      <c r="AO85" s="745"/>
      <c r="AP85" s="50"/>
      <c r="AQ85" s="743"/>
      <c r="AR85" s="744"/>
      <c r="AS85" s="744"/>
      <c r="AT85" s="744"/>
      <c r="AU85" s="744"/>
      <c r="AV85" s="744"/>
      <c r="AW85" s="744"/>
      <c r="AX85" s="744">
        <v>289779</v>
      </c>
      <c r="AY85" s="744"/>
      <c r="AZ85" s="744"/>
      <c r="BA85" s="744"/>
      <c r="BB85" s="744"/>
      <c r="BC85" s="744"/>
      <c r="BD85" s="744"/>
      <c r="BE85" s="744"/>
      <c r="BF85" s="744"/>
      <c r="BG85" s="744"/>
      <c r="BH85" s="744"/>
      <c r="BI85" s="744"/>
      <c r="BJ85" s="744"/>
      <c r="BK85" s="744"/>
      <c r="BL85" s="744"/>
      <c r="BM85" s="744"/>
      <c r="BN85" s="744"/>
      <c r="BO85" s="744"/>
      <c r="BP85" s="744"/>
      <c r="BQ85" s="744"/>
      <c r="BR85" s="744"/>
      <c r="BS85" s="744"/>
      <c r="BT85" s="745"/>
    </row>
    <row r="86" spans="1:72" ht="15.5" hidden="1">
      <c r="A86" s="812"/>
      <c r="B86" s="742" t="s">
        <v>208</v>
      </c>
      <c r="C86" s="742" t="s">
        <v>727</v>
      </c>
      <c r="D86" s="742" t="s">
        <v>734</v>
      </c>
      <c r="E86" s="742" t="s">
        <v>724</v>
      </c>
      <c r="F86" s="742" t="s">
        <v>728</v>
      </c>
      <c r="G86" s="742" t="s">
        <v>725</v>
      </c>
      <c r="H86" s="742">
        <v>2012</v>
      </c>
      <c r="I86" s="639" t="s">
        <v>570</v>
      </c>
      <c r="J86" s="639" t="s">
        <v>579</v>
      </c>
      <c r="K86" s="50"/>
      <c r="L86" s="743"/>
      <c r="M86" s="744"/>
      <c r="N86" s="744"/>
      <c r="O86" s="744"/>
      <c r="P86" s="744"/>
      <c r="Q86" s="744"/>
      <c r="R86" s="744"/>
      <c r="S86" s="744">
        <v>0.48780215300000002</v>
      </c>
      <c r="T86" s="744"/>
      <c r="U86" s="744"/>
      <c r="V86" s="744"/>
      <c r="W86" s="744"/>
      <c r="X86" s="744"/>
      <c r="Y86" s="744"/>
      <c r="Z86" s="744"/>
      <c r="AA86" s="744"/>
      <c r="AB86" s="744"/>
      <c r="AC86" s="744"/>
      <c r="AD86" s="744"/>
      <c r="AE86" s="744"/>
      <c r="AF86" s="744"/>
      <c r="AG86" s="744"/>
      <c r="AH86" s="744"/>
      <c r="AI86" s="744"/>
      <c r="AJ86" s="744"/>
      <c r="AK86" s="744"/>
      <c r="AL86" s="744"/>
      <c r="AM86" s="744"/>
      <c r="AN86" s="744"/>
      <c r="AO86" s="745"/>
      <c r="AP86" s="50"/>
      <c r="AQ86" s="743"/>
      <c r="AR86" s="744"/>
      <c r="AS86" s="744"/>
      <c r="AT86" s="744"/>
      <c r="AU86" s="744"/>
      <c r="AV86" s="744"/>
      <c r="AW86" s="744"/>
      <c r="AX86" s="744">
        <v>1772.4534346559999</v>
      </c>
      <c r="AY86" s="744"/>
      <c r="AZ86" s="744"/>
      <c r="BA86" s="744"/>
      <c r="BB86" s="744"/>
      <c r="BC86" s="744"/>
      <c r="BD86" s="744"/>
      <c r="BE86" s="744"/>
      <c r="BF86" s="744"/>
      <c r="BG86" s="744"/>
      <c r="BH86" s="744"/>
      <c r="BI86" s="744"/>
      <c r="BJ86" s="744"/>
      <c r="BK86" s="744"/>
      <c r="BL86" s="744"/>
      <c r="BM86" s="744"/>
      <c r="BN86" s="744"/>
      <c r="BO86" s="744"/>
      <c r="BP86" s="744"/>
      <c r="BQ86" s="744"/>
      <c r="BR86" s="744"/>
      <c r="BS86" s="744"/>
      <c r="BT86" s="745"/>
    </row>
    <row r="87" spans="1:72" hidden="1">
      <c r="A87" s="811"/>
      <c r="B87" s="742" t="s">
        <v>208</v>
      </c>
      <c r="C87" s="742" t="s">
        <v>723</v>
      </c>
      <c r="D87" s="742" t="s">
        <v>3</v>
      </c>
      <c r="E87" s="742" t="s">
        <v>724</v>
      </c>
      <c r="F87" s="742" t="s">
        <v>29</v>
      </c>
      <c r="G87" s="742" t="s">
        <v>725</v>
      </c>
      <c r="H87" s="742">
        <v>2013</v>
      </c>
      <c r="I87" s="639" t="s">
        <v>570</v>
      </c>
      <c r="J87" s="639" t="s">
        <v>586</v>
      </c>
      <c r="K87" s="50"/>
      <c r="L87" s="743"/>
      <c r="M87" s="744"/>
      <c r="N87" s="744"/>
      <c r="O87" s="744"/>
      <c r="P87" s="744"/>
      <c r="Q87" s="744"/>
      <c r="R87" s="744"/>
      <c r="S87" s="744">
        <v>166.82965403</v>
      </c>
      <c r="T87" s="744"/>
      <c r="U87" s="744"/>
      <c r="V87" s="744"/>
      <c r="W87" s="744"/>
      <c r="X87" s="744"/>
      <c r="Y87" s="744"/>
      <c r="Z87" s="744"/>
      <c r="AA87" s="744"/>
      <c r="AB87" s="744"/>
      <c r="AC87" s="744"/>
      <c r="AD87" s="744"/>
      <c r="AE87" s="744"/>
      <c r="AF87" s="744"/>
      <c r="AG87" s="744"/>
      <c r="AH87" s="744"/>
      <c r="AI87" s="744"/>
      <c r="AJ87" s="744"/>
      <c r="AK87" s="744"/>
      <c r="AL87" s="744"/>
      <c r="AM87" s="744"/>
      <c r="AN87" s="744"/>
      <c r="AO87" s="745"/>
      <c r="AP87" s="50"/>
      <c r="AQ87" s="743"/>
      <c r="AR87" s="744"/>
      <c r="AS87" s="744"/>
      <c r="AT87" s="744"/>
      <c r="AU87" s="744"/>
      <c r="AV87" s="744"/>
      <c r="AW87" s="744"/>
      <c r="AX87" s="744">
        <v>285796.35990693897</v>
      </c>
      <c r="AY87" s="744"/>
      <c r="AZ87" s="744"/>
      <c r="BA87" s="744"/>
      <c r="BB87" s="744"/>
      <c r="BC87" s="744"/>
      <c r="BD87" s="744"/>
      <c r="BE87" s="744"/>
      <c r="BF87" s="744"/>
      <c r="BG87" s="744"/>
      <c r="BH87" s="744"/>
      <c r="BI87" s="744"/>
      <c r="BJ87" s="744"/>
      <c r="BK87" s="744"/>
      <c r="BL87" s="744"/>
      <c r="BM87" s="744"/>
      <c r="BN87" s="744"/>
      <c r="BO87" s="744"/>
      <c r="BP87" s="744"/>
      <c r="BQ87" s="744"/>
      <c r="BR87" s="744"/>
      <c r="BS87" s="744"/>
      <c r="BT87" s="745"/>
    </row>
    <row r="88" spans="1:72" hidden="1">
      <c r="A88" s="811"/>
      <c r="B88" s="742" t="s">
        <v>208</v>
      </c>
      <c r="C88" s="742" t="s">
        <v>723</v>
      </c>
      <c r="D88" s="742" t="s">
        <v>3</v>
      </c>
      <c r="E88" s="742" t="s">
        <v>724</v>
      </c>
      <c r="F88" s="742" t="s">
        <v>29</v>
      </c>
      <c r="G88" s="742" t="s">
        <v>735</v>
      </c>
      <c r="H88" s="742">
        <v>2013</v>
      </c>
      <c r="I88" s="639" t="s">
        <v>571</v>
      </c>
      <c r="J88" s="639" t="s">
        <v>579</v>
      </c>
      <c r="K88" s="50"/>
      <c r="L88" s="743"/>
      <c r="M88" s="744"/>
      <c r="N88" s="744"/>
      <c r="O88" s="744"/>
      <c r="P88" s="744"/>
      <c r="Q88" s="744"/>
      <c r="R88" s="744"/>
      <c r="S88" s="744">
        <v>12.614953809000001</v>
      </c>
      <c r="T88" s="744"/>
      <c r="U88" s="744"/>
      <c r="V88" s="744"/>
      <c r="W88" s="744"/>
      <c r="X88" s="744"/>
      <c r="Y88" s="744"/>
      <c r="Z88" s="744"/>
      <c r="AA88" s="744"/>
      <c r="AB88" s="744"/>
      <c r="AC88" s="744"/>
      <c r="AD88" s="744"/>
      <c r="AE88" s="744"/>
      <c r="AF88" s="744"/>
      <c r="AG88" s="744"/>
      <c r="AH88" s="744"/>
      <c r="AI88" s="744"/>
      <c r="AJ88" s="744"/>
      <c r="AK88" s="744"/>
      <c r="AL88" s="744"/>
      <c r="AM88" s="744"/>
      <c r="AN88" s="744"/>
      <c r="AO88" s="745"/>
      <c r="AP88" s="50"/>
      <c r="AQ88" s="743"/>
      <c r="AR88" s="744"/>
      <c r="AS88" s="744"/>
      <c r="AT88" s="744"/>
      <c r="AU88" s="744"/>
      <c r="AV88" s="744"/>
      <c r="AW88" s="744"/>
      <c r="AX88" s="744">
        <v>22022.349110600004</v>
      </c>
      <c r="AY88" s="744"/>
      <c r="AZ88" s="744"/>
      <c r="BA88" s="744"/>
      <c r="BB88" s="744"/>
      <c r="BC88" s="744"/>
      <c r="BD88" s="744"/>
      <c r="BE88" s="744"/>
      <c r="BF88" s="744"/>
      <c r="BG88" s="744"/>
      <c r="BH88" s="744"/>
      <c r="BI88" s="744"/>
      <c r="BJ88" s="744"/>
      <c r="BK88" s="744"/>
      <c r="BL88" s="744"/>
      <c r="BM88" s="744"/>
      <c r="BN88" s="744"/>
      <c r="BO88" s="744"/>
      <c r="BP88" s="744"/>
      <c r="BQ88" s="744"/>
      <c r="BR88" s="744"/>
      <c r="BS88" s="744"/>
      <c r="BT88" s="745"/>
    </row>
    <row r="89" spans="1:72" hidden="1">
      <c r="A89" s="811"/>
      <c r="B89" s="742" t="s">
        <v>208</v>
      </c>
      <c r="C89" s="742" t="s">
        <v>727</v>
      </c>
      <c r="D89" s="742" t="s">
        <v>24</v>
      </c>
      <c r="E89" s="742" t="s">
        <v>724</v>
      </c>
      <c r="F89" s="742" t="s">
        <v>728</v>
      </c>
      <c r="G89" s="742" t="s">
        <v>725</v>
      </c>
      <c r="H89" s="742">
        <v>2013</v>
      </c>
      <c r="I89" s="639" t="s">
        <v>570</v>
      </c>
      <c r="J89" s="639" t="s">
        <v>586</v>
      </c>
      <c r="K89" s="50"/>
      <c r="L89" s="743"/>
      <c r="M89" s="744"/>
      <c r="N89" s="744"/>
      <c r="O89" s="744"/>
      <c r="P89" s="744"/>
      <c r="Q89" s="744"/>
      <c r="R89" s="744"/>
      <c r="S89" s="744">
        <v>5.3575108489999996</v>
      </c>
      <c r="T89" s="744"/>
      <c r="U89" s="744"/>
      <c r="V89" s="744"/>
      <c r="W89" s="744"/>
      <c r="X89" s="744"/>
      <c r="Y89" s="744"/>
      <c r="Z89" s="744"/>
      <c r="AA89" s="744"/>
      <c r="AB89" s="744"/>
      <c r="AC89" s="744"/>
      <c r="AD89" s="744"/>
      <c r="AE89" s="744"/>
      <c r="AF89" s="744"/>
      <c r="AG89" s="744"/>
      <c r="AH89" s="744"/>
      <c r="AI89" s="744"/>
      <c r="AJ89" s="744"/>
      <c r="AK89" s="744"/>
      <c r="AL89" s="744"/>
      <c r="AM89" s="744"/>
      <c r="AN89" s="744"/>
      <c r="AO89" s="745"/>
      <c r="AP89" s="50"/>
      <c r="AQ89" s="743"/>
      <c r="AR89" s="744"/>
      <c r="AS89" s="744"/>
      <c r="AT89" s="744"/>
      <c r="AU89" s="744"/>
      <c r="AV89" s="744"/>
      <c r="AW89" s="744"/>
      <c r="AX89" s="744">
        <v>13635.28026</v>
      </c>
      <c r="AY89" s="744"/>
      <c r="AZ89" s="744"/>
      <c r="BA89" s="744"/>
      <c r="BB89" s="744"/>
      <c r="BC89" s="744"/>
      <c r="BD89" s="744"/>
      <c r="BE89" s="744"/>
      <c r="BF89" s="744"/>
      <c r="BG89" s="744"/>
      <c r="BH89" s="744"/>
      <c r="BI89" s="744"/>
      <c r="BJ89" s="744"/>
      <c r="BK89" s="744"/>
      <c r="BL89" s="744"/>
      <c r="BM89" s="744"/>
      <c r="BN89" s="744"/>
      <c r="BO89" s="744"/>
      <c r="BP89" s="744"/>
      <c r="BQ89" s="744"/>
      <c r="BR89" s="744"/>
      <c r="BS89" s="744"/>
      <c r="BT89" s="745"/>
    </row>
    <row r="90" spans="1:72" hidden="1">
      <c r="A90" s="811"/>
      <c r="B90" s="742" t="s">
        <v>208</v>
      </c>
      <c r="C90" s="742" t="s">
        <v>727</v>
      </c>
      <c r="D90" s="742" t="s">
        <v>22</v>
      </c>
      <c r="E90" s="742" t="s">
        <v>724</v>
      </c>
      <c r="F90" s="742" t="s">
        <v>728</v>
      </c>
      <c r="G90" s="742" t="s">
        <v>725</v>
      </c>
      <c r="H90" s="742">
        <v>2013</v>
      </c>
      <c r="I90" s="639" t="s">
        <v>570</v>
      </c>
      <c r="J90" s="639" t="s">
        <v>586</v>
      </c>
      <c r="K90" s="50"/>
      <c r="L90" s="743"/>
      <c r="M90" s="744"/>
      <c r="N90" s="744"/>
      <c r="O90" s="744"/>
      <c r="P90" s="744"/>
      <c r="Q90" s="744"/>
      <c r="R90" s="744"/>
      <c r="S90" s="744">
        <v>279.63799772499999</v>
      </c>
      <c r="T90" s="744"/>
      <c r="U90" s="744"/>
      <c r="V90" s="744"/>
      <c r="W90" s="744"/>
      <c r="X90" s="744"/>
      <c r="Y90" s="744"/>
      <c r="Z90" s="744"/>
      <c r="AA90" s="744"/>
      <c r="AB90" s="744"/>
      <c r="AC90" s="744"/>
      <c r="AD90" s="744"/>
      <c r="AE90" s="744"/>
      <c r="AF90" s="744"/>
      <c r="AG90" s="744"/>
      <c r="AH90" s="744"/>
      <c r="AI90" s="744"/>
      <c r="AJ90" s="744"/>
      <c r="AK90" s="744"/>
      <c r="AL90" s="744"/>
      <c r="AM90" s="744"/>
      <c r="AN90" s="744"/>
      <c r="AO90" s="745"/>
      <c r="AP90" s="50"/>
      <c r="AQ90" s="743"/>
      <c r="AR90" s="744"/>
      <c r="AS90" s="744"/>
      <c r="AT90" s="744"/>
      <c r="AU90" s="744"/>
      <c r="AV90" s="744"/>
      <c r="AW90" s="744"/>
      <c r="AX90" s="744">
        <v>1401472.10243102</v>
      </c>
      <c r="AY90" s="744"/>
      <c r="AZ90" s="744"/>
      <c r="BA90" s="744"/>
      <c r="BB90" s="744"/>
      <c r="BC90" s="744"/>
      <c r="BD90" s="744"/>
      <c r="BE90" s="744"/>
      <c r="BF90" s="744"/>
      <c r="BG90" s="744"/>
      <c r="BH90" s="744"/>
      <c r="BI90" s="744"/>
      <c r="BJ90" s="744"/>
      <c r="BK90" s="744"/>
      <c r="BL90" s="744"/>
      <c r="BM90" s="744"/>
      <c r="BN90" s="744"/>
      <c r="BO90" s="744"/>
      <c r="BP90" s="744"/>
      <c r="BQ90" s="744"/>
      <c r="BR90" s="744"/>
      <c r="BS90" s="744"/>
      <c r="BT90" s="745"/>
    </row>
    <row r="91" spans="1:72" hidden="1">
      <c r="A91" s="811"/>
      <c r="B91" s="742" t="s">
        <v>208</v>
      </c>
      <c r="C91" s="742" t="s">
        <v>727</v>
      </c>
      <c r="D91" s="742" t="s">
        <v>22</v>
      </c>
      <c r="E91" s="742" t="s">
        <v>724</v>
      </c>
      <c r="F91" s="742" t="s">
        <v>733</v>
      </c>
      <c r="G91" s="742" t="s">
        <v>725</v>
      </c>
      <c r="H91" s="742">
        <v>2013</v>
      </c>
      <c r="I91" s="639" t="s">
        <v>571</v>
      </c>
      <c r="J91" s="639" t="s">
        <v>579</v>
      </c>
      <c r="K91" s="50"/>
      <c r="L91" s="743"/>
      <c r="M91" s="744"/>
      <c r="N91" s="744"/>
      <c r="O91" s="744"/>
      <c r="P91" s="744"/>
      <c r="Q91" s="744"/>
      <c r="R91" s="744"/>
      <c r="S91" s="744">
        <v>35.613754489999998</v>
      </c>
      <c r="T91" s="744"/>
      <c r="U91" s="744"/>
      <c r="V91" s="744"/>
      <c r="W91" s="744"/>
      <c r="X91" s="744"/>
      <c r="Y91" s="744"/>
      <c r="Z91" s="744"/>
      <c r="AA91" s="744"/>
      <c r="AB91" s="744"/>
      <c r="AC91" s="744"/>
      <c r="AD91" s="744"/>
      <c r="AE91" s="744"/>
      <c r="AF91" s="744"/>
      <c r="AG91" s="744"/>
      <c r="AH91" s="744"/>
      <c r="AI91" s="744"/>
      <c r="AJ91" s="744"/>
      <c r="AK91" s="744"/>
      <c r="AL91" s="744"/>
      <c r="AM91" s="744"/>
      <c r="AN91" s="744"/>
      <c r="AO91" s="745"/>
      <c r="AP91" s="50"/>
      <c r="AQ91" s="743"/>
      <c r="AR91" s="744"/>
      <c r="AS91" s="744"/>
      <c r="AT91" s="744"/>
      <c r="AU91" s="744"/>
      <c r="AV91" s="744"/>
      <c r="AW91" s="744"/>
      <c r="AX91" s="744">
        <v>180855.01439999999</v>
      </c>
      <c r="AY91" s="744"/>
      <c r="AZ91" s="744"/>
      <c r="BA91" s="744"/>
      <c r="BB91" s="744"/>
      <c r="BC91" s="744"/>
      <c r="BD91" s="744"/>
      <c r="BE91" s="744"/>
      <c r="BF91" s="744"/>
      <c r="BG91" s="744"/>
      <c r="BH91" s="744"/>
      <c r="BI91" s="744"/>
      <c r="BJ91" s="744"/>
      <c r="BK91" s="744"/>
      <c r="BL91" s="744"/>
      <c r="BM91" s="744"/>
      <c r="BN91" s="744"/>
      <c r="BO91" s="744"/>
      <c r="BP91" s="744"/>
      <c r="BQ91" s="744"/>
      <c r="BR91" s="744"/>
      <c r="BS91" s="744"/>
      <c r="BT91" s="745"/>
    </row>
    <row r="92" spans="1:72" ht="15.5" hidden="1">
      <c r="A92" s="812"/>
      <c r="B92" s="742" t="s">
        <v>208</v>
      </c>
      <c r="C92" s="742" t="s">
        <v>727</v>
      </c>
      <c r="D92" s="742" t="s">
        <v>734</v>
      </c>
      <c r="E92" s="742" t="s">
        <v>724</v>
      </c>
      <c r="F92" s="742" t="s">
        <v>728</v>
      </c>
      <c r="G92" s="742" t="s">
        <v>725</v>
      </c>
      <c r="H92" s="742">
        <v>2013</v>
      </c>
      <c r="I92" s="639" t="s">
        <v>570</v>
      </c>
      <c r="J92" s="639" t="s">
        <v>586</v>
      </c>
      <c r="K92" s="50"/>
      <c r="L92" s="743"/>
      <c r="M92" s="744"/>
      <c r="N92" s="744"/>
      <c r="O92" s="744"/>
      <c r="P92" s="744"/>
      <c r="Q92" s="744"/>
      <c r="R92" s="744"/>
      <c r="S92" s="744">
        <v>31.941110055999999</v>
      </c>
      <c r="T92" s="744"/>
      <c r="U92" s="744"/>
      <c r="V92" s="744"/>
      <c r="W92" s="744"/>
      <c r="X92" s="744"/>
      <c r="Y92" s="744"/>
      <c r="Z92" s="744"/>
      <c r="AA92" s="744"/>
      <c r="AB92" s="744"/>
      <c r="AC92" s="744"/>
      <c r="AD92" s="744"/>
      <c r="AE92" s="744"/>
      <c r="AF92" s="744"/>
      <c r="AG92" s="744"/>
      <c r="AH92" s="744"/>
      <c r="AI92" s="744"/>
      <c r="AJ92" s="744"/>
      <c r="AK92" s="744"/>
      <c r="AL92" s="744"/>
      <c r="AM92" s="744"/>
      <c r="AN92" s="744"/>
      <c r="AO92" s="745"/>
      <c r="AP92" s="50"/>
      <c r="AQ92" s="746"/>
      <c r="AR92" s="747"/>
      <c r="AS92" s="747"/>
      <c r="AT92" s="747"/>
      <c r="AU92" s="747"/>
      <c r="AV92" s="747"/>
      <c r="AW92" s="747"/>
      <c r="AX92" s="747">
        <v>113637.770557258</v>
      </c>
      <c r="AY92" s="747"/>
      <c r="AZ92" s="747"/>
      <c r="BA92" s="747"/>
      <c r="BB92" s="747"/>
      <c r="BC92" s="747"/>
      <c r="BD92" s="747"/>
      <c r="BE92" s="747"/>
      <c r="BF92" s="747"/>
      <c r="BG92" s="747"/>
      <c r="BH92" s="747"/>
      <c r="BI92" s="747"/>
      <c r="BJ92" s="747"/>
      <c r="BK92" s="747"/>
      <c r="BL92" s="747"/>
      <c r="BM92" s="747"/>
      <c r="BN92" s="747"/>
      <c r="BO92" s="747"/>
      <c r="BP92" s="747"/>
      <c r="BQ92" s="747"/>
      <c r="BR92" s="747"/>
      <c r="BS92" s="747"/>
      <c r="BT92" s="748"/>
    </row>
    <row r="93" spans="1:72" hidden="1">
      <c r="A93" s="811"/>
      <c r="B93" s="742" t="s">
        <v>208</v>
      </c>
      <c r="C93" s="742" t="s">
        <v>723</v>
      </c>
      <c r="D93" s="742" t="s">
        <v>5</v>
      </c>
      <c r="E93" s="742" t="s">
        <v>724</v>
      </c>
      <c r="F93" s="742" t="s">
        <v>29</v>
      </c>
      <c r="G93" s="742" t="s">
        <v>725</v>
      </c>
      <c r="H93" s="742">
        <v>2014</v>
      </c>
      <c r="I93" s="639" t="s">
        <v>571</v>
      </c>
      <c r="J93" s="639" t="s">
        <v>586</v>
      </c>
      <c r="K93" s="50"/>
      <c r="L93" s="743"/>
      <c r="M93" s="744"/>
      <c r="N93" s="744"/>
      <c r="O93" s="744"/>
      <c r="P93" s="744"/>
      <c r="Q93" s="744"/>
      <c r="R93" s="744"/>
      <c r="S93" s="744">
        <v>42.864536659999999</v>
      </c>
      <c r="T93" s="744"/>
      <c r="U93" s="744"/>
      <c r="V93" s="744"/>
      <c r="W93" s="744"/>
      <c r="X93" s="744"/>
      <c r="Y93" s="744"/>
      <c r="Z93" s="744"/>
      <c r="AA93" s="744"/>
      <c r="AB93" s="744"/>
      <c r="AC93" s="744"/>
      <c r="AD93" s="744"/>
      <c r="AE93" s="744"/>
      <c r="AF93" s="744"/>
      <c r="AG93" s="744"/>
      <c r="AH93" s="744"/>
      <c r="AI93" s="744"/>
      <c r="AJ93" s="744"/>
      <c r="AK93" s="744"/>
      <c r="AL93" s="744"/>
      <c r="AM93" s="744"/>
      <c r="AN93" s="744"/>
      <c r="AO93" s="745"/>
      <c r="AP93" s="50"/>
      <c r="AQ93" s="749"/>
      <c r="AR93" s="750"/>
      <c r="AS93" s="750"/>
      <c r="AT93" s="750"/>
      <c r="AU93" s="750"/>
      <c r="AV93" s="750"/>
      <c r="AW93" s="750"/>
      <c r="AX93" s="750">
        <v>648295.33189999999</v>
      </c>
      <c r="AY93" s="750"/>
      <c r="AZ93" s="750"/>
      <c r="BA93" s="750"/>
      <c r="BB93" s="750"/>
      <c r="BC93" s="750"/>
      <c r="BD93" s="750"/>
      <c r="BE93" s="750"/>
      <c r="BF93" s="750"/>
      <c r="BG93" s="750"/>
      <c r="BH93" s="750"/>
      <c r="BI93" s="750"/>
      <c r="BJ93" s="750"/>
      <c r="BK93" s="750"/>
      <c r="BL93" s="750"/>
      <c r="BM93" s="750"/>
      <c r="BN93" s="750"/>
      <c r="BO93" s="750"/>
      <c r="BP93" s="750"/>
      <c r="BQ93" s="750"/>
      <c r="BR93" s="750"/>
      <c r="BS93" s="750"/>
      <c r="BT93" s="751"/>
    </row>
    <row r="94" spans="1:72" hidden="1">
      <c r="A94" s="811"/>
      <c r="B94" s="742" t="s">
        <v>208</v>
      </c>
      <c r="C94" s="742" t="s">
        <v>723</v>
      </c>
      <c r="D94" s="742" t="s">
        <v>4</v>
      </c>
      <c r="E94" s="742" t="s">
        <v>724</v>
      </c>
      <c r="F94" s="742" t="s">
        <v>29</v>
      </c>
      <c r="G94" s="742" t="s">
        <v>725</v>
      </c>
      <c r="H94" s="742">
        <v>2014</v>
      </c>
      <c r="I94" s="639" t="s">
        <v>571</v>
      </c>
      <c r="J94" s="639" t="s">
        <v>586</v>
      </c>
      <c r="K94" s="50"/>
      <c r="L94" s="743"/>
      <c r="M94" s="744"/>
      <c r="N94" s="744"/>
      <c r="O94" s="744"/>
      <c r="P94" s="744"/>
      <c r="Q94" s="744"/>
      <c r="R94" s="744"/>
      <c r="S94" s="744">
        <v>12.725007489999999</v>
      </c>
      <c r="T94" s="744"/>
      <c r="U94" s="744"/>
      <c r="V94" s="744"/>
      <c r="W94" s="744"/>
      <c r="X94" s="744"/>
      <c r="Y94" s="744"/>
      <c r="Z94" s="744"/>
      <c r="AA94" s="744"/>
      <c r="AB94" s="744"/>
      <c r="AC94" s="744"/>
      <c r="AD94" s="744"/>
      <c r="AE94" s="744"/>
      <c r="AF94" s="744"/>
      <c r="AG94" s="744"/>
      <c r="AH94" s="744"/>
      <c r="AI94" s="744"/>
      <c r="AJ94" s="744"/>
      <c r="AK94" s="744"/>
      <c r="AL94" s="744"/>
      <c r="AM94" s="744"/>
      <c r="AN94" s="744"/>
      <c r="AO94" s="745"/>
      <c r="AP94" s="50"/>
      <c r="AQ94" s="743"/>
      <c r="AR94" s="744"/>
      <c r="AS94" s="744"/>
      <c r="AT94" s="744"/>
      <c r="AU94" s="744"/>
      <c r="AV94" s="744"/>
      <c r="AW94" s="744"/>
      <c r="AX94" s="744">
        <v>167030.0282</v>
      </c>
      <c r="AY94" s="744"/>
      <c r="AZ94" s="744"/>
      <c r="BA94" s="744"/>
      <c r="BB94" s="744"/>
      <c r="BC94" s="744"/>
      <c r="BD94" s="744"/>
      <c r="BE94" s="744"/>
      <c r="BF94" s="744"/>
      <c r="BG94" s="744"/>
      <c r="BH94" s="744"/>
      <c r="BI94" s="744"/>
      <c r="BJ94" s="744"/>
      <c r="BK94" s="744"/>
      <c r="BL94" s="744"/>
      <c r="BM94" s="744"/>
      <c r="BN94" s="744"/>
      <c r="BO94" s="744"/>
      <c r="BP94" s="744"/>
      <c r="BQ94" s="744"/>
      <c r="BR94" s="744"/>
      <c r="BS94" s="744"/>
      <c r="BT94" s="745"/>
    </row>
    <row r="95" spans="1:72" hidden="1">
      <c r="A95" s="811"/>
      <c r="B95" s="742" t="s">
        <v>208</v>
      </c>
      <c r="C95" s="742" t="s">
        <v>723</v>
      </c>
      <c r="D95" s="742" t="s">
        <v>1</v>
      </c>
      <c r="E95" s="742" t="s">
        <v>724</v>
      </c>
      <c r="F95" s="742" t="s">
        <v>29</v>
      </c>
      <c r="G95" s="742" t="s">
        <v>725</v>
      </c>
      <c r="H95" s="742">
        <v>2014</v>
      </c>
      <c r="I95" s="639" t="s">
        <v>571</v>
      </c>
      <c r="J95" s="639" t="s">
        <v>586</v>
      </c>
      <c r="K95" s="50"/>
      <c r="L95" s="743"/>
      <c r="M95" s="744"/>
      <c r="N95" s="744"/>
      <c r="O95" s="744"/>
      <c r="P95" s="744"/>
      <c r="Q95" s="744"/>
      <c r="R95" s="744"/>
      <c r="S95" s="744">
        <v>3.66344744582485</v>
      </c>
      <c r="T95" s="744"/>
      <c r="U95" s="744"/>
      <c r="V95" s="744"/>
      <c r="W95" s="744"/>
      <c r="X95" s="744"/>
      <c r="Y95" s="744"/>
      <c r="Z95" s="744"/>
      <c r="AA95" s="744"/>
      <c r="AB95" s="744"/>
      <c r="AC95" s="744"/>
      <c r="AD95" s="744"/>
      <c r="AE95" s="744"/>
      <c r="AF95" s="744"/>
      <c r="AG95" s="744"/>
      <c r="AH95" s="744"/>
      <c r="AI95" s="744"/>
      <c r="AJ95" s="744"/>
      <c r="AK95" s="744"/>
      <c r="AL95" s="744"/>
      <c r="AM95" s="744"/>
      <c r="AN95" s="744"/>
      <c r="AO95" s="745"/>
      <c r="AP95" s="50"/>
      <c r="AQ95" s="743"/>
      <c r="AR95" s="744"/>
      <c r="AS95" s="744"/>
      <c r="AT95" s="744"/>
      <c r="AU95" s="744"/>
      <c r="AV95" s="744"/>
      <c r="AW95" s="744"/>
      <c r="AX95" s="744">
        <v>24927.490007532077</v>
      </c>
      <c r="AY95" s="744"/>
      <c r="AZ95" s="744"/>
      <c r="BA95" s="744"/>
      <c r="BB95" s="744"/>
      <c r="BC95" s="744"/>
      <c r="BD95" s="744"/>
      <c r="BE95" s="744"/>
      <c r="BF95" s="744"/>
      <c r="BG95" s="744"/>
      <c r="BH95" s="744"/>
      <c r="BI95" s="744"/>
      <c r="BJ95" s="744"/>
      <c r="BK95" s="744"/>
      <c r="BL95" s="744"/>
      <c r="BM95" s="744"/>
      <c r="BN95" s="744"/>
      <c r="BO95" s="744"/>
      <c r="BP95" s="744"/>
      <c r="BQ95" s="744"/>
      <c r="BR95" s="744"/>
      <c r="BS95" s="744"/>
      <c r="BT95" s="745"/>
    </row>
    <row r="96" spans="1:72" hidden="1">
      <c r="A96" s="811"/>
      <c r="B96" s="742" t="s">
        <v>208</v>
      </c>
      <c r="C96" s="742" t="s">
        <v>727</v>
      </c>
      <c r="D96" s="742" t="s">
        <v>21</v>
      </c>
      <c r="E96" s="742" t="s">
        <v>724</v>
      </c>
      <c r="F96" s="742" t="s">
        <v>733</v>
      </c>
      <c r="G96" s="742" t="s">
        <v>725</v>
      </c>
      <c r="H96" s="742">
        <v>2014</v>
      </c>
      <c r="I96" s="639" t="s">
        <v>571</v>
      </c>
      <c r="J96" s="639" t="s">
        <v>586</v>
      </c>
      <c r="K96" s="50"/>
      <c r="L96" s="743"/>
      <c r="M96" s="744"/>
      <c r="N96" s="744"/>
      <c r="O96" s="744"/>
      <c r="P96" s="744"/>
      <c r="Q96" s="744"/>
      <c r="R96" s="744"/>
      <c r="S96" s="744">
        <v>7.8489148899999996</v>
      </c>
      <c r="T96" s="744"/>
      <c r="U96" s="744"/>
      <c r="V96" s="744"/>
      <c r="W96" s="744"/>
      <c r="X96" s="744"/>
      <c r="Y96" s="744"/>
      <c r="Z96" s="744"/>
      <c r="AA96" s="744"/>
      <c r="AB96" s="744"/>
      <c r="AC96" s="744"/>
      <c r="AD96" s="744"/>
      <c r="AE96" s="744"/>
      <c r="AF96" s="744"/>
      <c r="AG96" s="744"/>
      <c r="AH96" s="744"/>
      <c r="AI96" s="744"/>
      <c r="AJ96" s="744"/>
      <c r="AK96" s="744"/>
      <c r="AL96" s="744"/>
      <c r="AM96" s="744"/>
      <c r="AN96" s="744"/>
      <c r="AO96" s="745"/>
      <c r="AP96" s="50"/>
      <c r="AQ96" s="743"/>
      <c r="AR96" s="744"/>
      <c r="AS96" s="744"/>
      <c r="AT96" s="744"/>
      <c r="AU96" s="744"/>
      <c r="AV96" s="744"/>
      <c r="AW96" s="744"/>
      <c r="AX96" s="744">
        <v>27513.19267</v>
      </c>
      <c r="AY96" s="744"/>
      <c r="AZ96" s="744"/>
      <c r="BA96" s="744"/>
      <c r="BB96" s="744"/>
      <c r="BC96" s="744"/>
      <c r="BD96" s="744"/>
      <c r="BE96" s="744"/>
      <c r="BF96" s="744"/>
      <c r="BG96" s="744"/>
      <c r="BH96" s="744"/>
      <c r="BI96" s="744"/>
      <c r="BJ96" s="744"/>
      <c r="BK96" s="744"/>
      <c r="BL96" s="744"/>
      <c r="BM96" s="744"/>
      <c r="BN96" s="744"/>
      <c r="BO96" s="744"/>
      <c r="BP96" s="744"/>
      <c r="BQ96" s="744"/>
      <c r="BR96" s="744"/>
      <c r="BS96" s="744"/>
      <c r="BT96" s="745"/>
    </row>
    <row r="97" spans="1:72" hidden="1">
      <c r="A97" s="811"/>
      <c r="B97" s="742" t="s">
        <v>208</v>
      </c>
      <c r="C97" s="742" t="s">
        <v>732</v>
      </c>
      <c r="D97" s="742" t="s">
        <v>14</v>
      </c>
      <c r="E97" s="742" t="s">
        <v>724</v>
      </c>
      <c r="F97" s="742" t="s">
        <v>29</v>
      </c>
      <c r="G97" s="742" t="s">
        <v>725</v>
      </c>
      <c r="H97" s="742">
        <v>2014</v>
      </c>
      <c r="I97" s="639" t="s">
        <v>571</v>
      </c>
      <c r="J97" s="639" t="s">
        <v>586</v>
      </c>
      <c r="K97" s="50"/>
      <c r="L97" s="743"/>
      <c r="M97" s="744"/>
      <c r="N97" s="744"/>
      <c r="O97" s="744"/>
      <c r="P97" s="744"/>
      <c r="Q97" s="744"/>
      <c r="R97" s="744"/>
      <c r="S97" s="744">
        <v>2.828231283</v>
      </c>
      <c r="T97" s="744"/>
      <c r="U97" s="744"/>
      <c r="V97" s="744"/>
      <c r="W97" s="744"/>
      <c r="X97" s="744"/>
      <c r="Y97" s="744"/>
      <c r="Z97" s="744"/>
      <c r="AA97" s="744"/>
      <c r="AB97" s="744"/>
      <c r="AC97" s="744"/>
      <c r="AD97" s="744"/>
      <c r="AE97" s="744"/>
      <c r="AF97" s="744"/>
      <c r="AG97" s="744"/>
      <c r="AH97" s="744"/>
      <c r="AI97" s="744"/>
      <c r="AJ97" s="744"/>
      <c r="AK97" s="744"/>
      <c r="AL97" s="744"/>
      <c r="AM97" s="744"/>
      <c r="AN97" s="744"/>
      <c r="AO97" s="745"/>
      <c r="AP97" s="50"/>
      <c r="AQ97" s="743"/>
      <c r="AR97" s="744"/>
      <c r="AS97" s="744"/>
      <c r="AT97" s="744"/>
      <c r="AU97" s="744"/>
      <c r="AV97" s="744"/>
      <c r="AW97" s="744"/>
      <c r="AX97" s="744">
        <v>28241.410530000001</v>
      </c>
      <c r="AY97" s="744"/>
      <c r="AZ97" s="744"/>
      <c r="BA97" s="744"/>
      <c r="BB97" s="744"/>
      <c r="BC97" s="744"/>
      <c r="BD97" s="744"/>
      <c r="BE97" s="744"/>
      <c r="BF97" s="744"/>
      <c r="BG97" s="744"/>
      <c r="BH97" s="744"/>
      <c r="BI97" s="744"/>
      <c r="BJ97" s="744"/>
      <c r="BK97" s="744"/>
      <c r="BL97" s="744"/>
      <c r="BM97" s="744"/>
      <c r="BN97" s="744"/>
      <c r="BO97" s="744"/>
      <c r="BP97" s="744"/>
      <c r="BQ97" s="744"/>
      <c r="BR97" s="744"/>
      <c r="BS97" s="744"/>
      <c r="BT97" s="745"/>
    </row>
    <row r="98" spans="1:72" hidden="1">
      <c r="A98" s="811"/>
      <c r="B98" s="742" t="s">
        <v>208</v>
      </c>
      <c r="C98" s="742" t="s">
        <v>723</v>
      </c>
      <c r="D98" s="742" t="s">
        <v>3</v>
      </c>
      <c r="E98" s="742" t="s">
        <v>724</v>
      </c>
      <c r="F98" s="742" t="s">
        <v>29</v>
      </c>
      <c r="G98" s="742" t="s">
        <v>725</v>
      </c>
      <c r="H98" s="742">
        <v>2014</v>
      </c>
      <c r="I98" s="639" t="s">
        <v>571</v>
      </c>
      <c r="J98" s="639" t="s">
        <v>586</v>
      </c>
      <c r="K98" s="50"/>
      <c r="L98" s="743"/>
      <c r="M98" s="744"/>
      <c r="N98" s="744"/>
      <c r="O98" s="744"/>
      <c r="P98" s="744"/>
      <c r="Q98" s="744"/>
      <c r="R98" s="744"/>
      <c r="S98" s="744">
        <v>210.328817491</v>
      </c>
      <c r="T98" s="744"/>
      <c r="U98" s="744"/>
      <c r="V98" s="744"/>
      <c r="W98" s="744"/>
      <c r="X98" s="744"/>
      <c r="Y98" s="744"/>
      <c r="Z98" s="744"/>
      <c r="AA98" s="744"/>
      <c r="AB98" s="744"/>
      <c r="AC98" s="744"/>
      <c r="AD98" s="744"/>
      <c r="AE98" s="744"/>
      <c r="AF98" s="744"/>
      <c r="AG98" s="744"/>
      <c r="AH98" s="744"/>
      <c r="AI98" s="744"/>
      <c r="AJ98" s="744"/>
      <c r="AK98" s="744"/>
      <c r="AL98" s="744"/>
      <c r="AM98" s="744"/>
      <c r="AN98" s="744"/>
      <c r="AO98" s="745"/>
      <c r="AP98" s="50"/>
      <c r="AQ98" s="743"/>
      <c r="AR98" s="744"/>
      <c r="AS98" s="744"/>
      <c r="AT98" s="744"/>
      <c r="AU98" s="744"/>
      <c r="AV98" s="744"/>
      <c r="AW98" s="744"/>
      <c r="AX98" s="744">
        <v>389383.71912200004</v>
      </c>
      <c r="AY98" s="744"/>
      <c r="AZ98" s="744"/>
      <c r="BA98" s="744"/>
      <c r="BB98" s="744"/>
      <c r="BC98" s="744"/>
      <c r="BD98" s="744"/>
      <c r="BE98" s="744"/>
      <c r="BF98" s="744"/>
      <c r="BG98" s="744"/>
      <c r="BH98" s="744"/>
      <c r="BI98" s="744"/>
      <c r="BJ98" s="744"/>
      <c r="BK98" s="744"/>
      <c r="BL98" s="744"/>
      <c r="BM98" s="744"/>
      <c r="BN98" s="744"/>
      <c r="BO98" s="744"/>
      <c r="BP98" s="744"/>
      <c r="BQ98" s="744"/>
      <c r="BR98" s="744"/>
      <c r="BS98" s="744"/>
      <c r="BT98" s="745"/>
    </row>
    <row r="99" spans="1:72" hidden="1">
      <c r="A99" s="811"/>
      <c r="B99" s="742" t="s">
        <v>722</v>
      </c>
      <c r="C99" s="742" t="s">
        <v>731</v>
      </c>
      <c r="D99" s="742" t="s">
        <v>22</v>
      </c>
      <c r="E99" s="742" t="s">
        <v>724</v>
      </c>
      <c r="F99" s="742" t="s">
        <v>731</v>
      </c>
      <c r="G99" s="742" t="s">
        <v>725</v>
      </c>
      <c r="H99" s="742">
        <v>2011</v>
      </c>
      <c r="I99" s="639" t="s">
        <v>568</v>
      </c>
      <c r="J99" s="639" t="s">
        <v>586</v>
      </c>
      <c r="K99" s="50"/>
      <c r="L99" s="743"/>
      <c r="M99" s="744"/>
      <c r="N99" s="744"/>
      <c r="O99" s="744"/>
      <c r="P99" s="744"/>
      <c r="Q99" s="744"/>
      <c r="R99" s="744"/>
      <c r="S99" s="744">
        <v>13.22230027785989</v>
      </c>
      <c r="T99" s="744"/>
      <c r="U99" s="744"/>
      <c r="V99" s="744"/>
      <c r="W99" s="744"/>
      <c r="X99" s="744"/>
      <c r="Y99" s="744"/>
      <c r="Z99" s="744"/>
      <c r="AA99" s="744"/>
      <c r="AB99" s="744"/>
      <c r="AC99" s="744"/>
      <c r="AD99" s="744"/>
      <c r="AE99" s="744"/>
      <c r="AF99" s="744"/>
      <c r="AG99" s="744"/>
      <c r="AH99" s="744"/>
      <c r="AI99" s="744"/>
      <c r="AJ99" s="744"/>
      <c r="AK99" s="744"/>
      <c r="AL99" s="744"/>
      <c r="AM99" s="744"/>
      <c r="AN99" s="744"/>
      <c r="AO99" s="745"/>
      <c r="AP99" s="50"/>
      <c r="AQ99" s="743"/>
      <c r="AR99" s="744"/>
      <c r="AS99" s="744"/>
      <c r="AT99" s="744"/>
      <c r="AU99" s="744"/>
      <c r="AV99" s="744"/>
      <c r="AW99" s="744"/>
      <c r="AX99" s="744">
        <v>77895.920895787349</v>
      </c>
      <c r="AY99" s="744"/>
      <c r="AZ99" s="744"/>
      <c r="BA99" s="744"/>
      <c r="BB99" s="744"/>
      <c r="BC99" s="744"/>
      <c r="BD99" s="744"/>
      <c r="BE99" s="744"/>
      <c r="BF99" s="744"/>
      <c r="BG99" s="744"/>
      <c r="BH99" s="744"/>
      <c r="BI99" s="744"/>
      <c r="BJ99" s="744"/>
      <c r="BK99" s="744"/>
      <c r="BL99" s="744"/>
      <c r="BM99" s="744"/>
      <c r="BN99" s="744"/>
      <c r="BO99" s="744"/>
      <c r="BP99" s="744"/>
      <c r="BQ99" s="744"/>
      <c r="BR99" s="744"/>
      <c r="BS99" s="744"/>
      <c r="BT99" s="745"/>
    </row>
    <row r="100" spans="1:72" hidden="1">
      <c r="A100" s="811"/>
      <c r="B100" s="742" t="s">
        <v>208</v>
      </c>
      <c r="C100" s="742" t="s">
        <v>727</v>
      </c>
      <c r="D100" s="742" t="s">
        <v>22</v>
      </c>
      <c r="E100" s="742" t="s">
        <v>724</v>
      </c>
      <c r="F100" s="742" t="s">
        <v>733</v>
      </c>
      <c r="G100" s="742" t="s">
        <v>725</v>
      </c>
      <c r="H100" s="742">
        <v>2014</v>
      </c>
      <c r="I100" s="639" t="s">
        <v>571</v>
      </c>
      <c r="J100" s="639" t="s">
        <v>586</v>
      </c>
      <c r="K100" s="50"/>
      <c r="L100" s="743"/>
      <c r="M100" s="744"/>
      <c r="N100" s="744"/>
      <c r="O100" s="744"/>
      <c r="P100" s="744"/>
      <c r="Q100" s="744"/>
      <c r="R100" s="744"/>
      <c r="S100" s="744">
        <v>322.47354689999997</v>
      </c>
      <c r="T100" s="744"/>
      <c r="U100" s="744"/>
      <c r="V100" s="744"/>
      <c r="W100" s="744"/>
      <c r="X100" s="744"/>
      <c r="Y100" s="744"/>
      <c r="Z100" s="744"/>
      <c r="AA100" s="744"/>
      <c r="AB100" s="744"/>
      <c r="AC100" s="744"/>
      <c r="AD100" s="744"/>
      <c r="AE100" s="744"/>
      <c r="AF100" s="744"/>
      <c r="AG100" s="744"/>
      <c r="AH100" s="744"/>
      <c r="AI100" s="744"/>
      <c r="AJ100" s="744"/>
      <c r="AK100" s="744"/>
      <c r="AL100" s="744"/>
      <c r="AM100" s="744"/>
      <c r="AN100" s="744"/>
      <c r="AO100" s="745"/>
      <c r="AP100" s="50"/>
      <c r="AQ100" s="743"/>
      <c r="AR100" s="744"/>
      <c r="AS100" s="744"/>
      <c r="AT100" s="744"/>
      <c r="AU100" s="744"/>
      <c r="AV100" s="744"/>
      <c r="AW100" s="744"/>
      <c r="AX100" s="744">
        <v>1765869.7180000001</v>
      </c>
      <c r="AY100" s="744"/>
      <c r="AZ100" s="744"/>
      <c r="BA100" s="744"/>
      <c r="BB100" s="744"/>
      <c r="BC100" s="744"/>
      <c r="BD100" s="744"/>
      <c r="BE100" s="744"/>
      <c r="BF100" s="744"/>
      <c r="BG100" s="744"/>
      <c r="BH100" s="744"/>
      <c r="BI100" s="744"/>
      <c r="BJ100" s="744"/>
      <c r="BK100" s="744"/>
      <c r="BL100" s="744"/>
      <c r="BM100" s="744"/>
      <c r="BN100" s="744"/>
      <c r="BO100" s="744"/>
      <c r="BP100" s="744"/>
      <c r="BQ100" s="744"/>
      <c r="BR100" s="744"/>
      <c r="BS100" s="744"/>
      <c r="BT100" s="745"/>
    </row>
    <row r="101" spans="1:72" hidden="1">
      <c r="A101" s="811"/>
      <c r="B101" s="742" t="s">
        <v>722</v>
      </c>
      <c r="C101" s="742" t="s">
        <v>731</v>
      </c>
      <c r="D101" s="742" t="s">
        <v>13</v>
      </c>
      <c r="E101" s="742" t="s">
        <v>724</v>
      </c>
      <c r="F101" s="742" t="s">
        <v>731</v>
      </c>
      <c r="G101" s="742" t="s">
        <v>725</v>
      </c>
      <c r="H101" s="742">
        <v>2014</v>
      </c>
      <c r="I101" s="639" t="s">
        <v>571</v>
      </c>
      <c r="J101" s="639" t="s">
        <v>586</v>
      </c>
      <c r="K101" s="50"/>
      <c r="L101" s="743"/>
      <c r="M101" s="744"/>
      <c r="N101" s="744"/>
      <c r="O101" s="744"/>
      <c r="P101" s="744"/>
      <c r="Q101" s="744"/>
      <c r="R101" s="744"/>
      <c r="S101" s="744">
        <v>0</v>
      </c>
      <c r="T101" s="744"/>
      <c r="U101" s="744"/>
      <c r="V101" s="744"/>
      <c r="W101" s="744"/>
      <c r="X101" s="744"/>
      <c r="Y101" s="744"/>
      <c r="Z101" s="744"/>
      <c r="AA101" s="744"/>
      <c r="AB101" s="744"/>
      <c r="AC101" s="744"/>
      <c r="AD101" s="744"/>
      <c r="AE101" s="744"/>
      <c r="AF101" s="744"/>
      <c r="AG101" s="744"/>
      <c r="AH101" s="744"/>
      <c r="AI101" s="744"/>
      <c r="AJ101" s="744"/>
      <c r="AK101" s="744"/>
      <c r="AL101" s="744"/>
      <c r="AM101" s="744"/>
      <c r="AN101" s="744"/>
      <c r="AO101" s="745"/>
      <c r="AP101" s="50"/>
      <c r="AQ101" s="743"/>
      <c r="AR101" s="744"/>
      <c r="AS101" s="744"/>
      <c r="AT101" s="744"/>
      <c r="AU101" s="744"/>
      <c r="AV101" s="744"/>
      <c r="AW101" s="744"/>
      <c r="AX101" s="744">
        <v>92807.423999999999</v>
      </c>
      <c r="AY101" s="744"/>
      <c r="AZ101" s="744"/>
      <c r="BA101" s="744"/>
      <c r="BB101" s="744"/>
      <c r="BC101" s="744"/>
      <c r="BD101" s="744"/>
      <c r="BE101" s="744"/>
      <c r="BF101" s="744"/>
      <c r="BG101" s="744"/>
      <c r="BH101" s="744"/>
      <c r="BI101" s="744"/>
      <c r="BJ101" s="744"/>
      <c r="BK101" s="744"/>
      <c r="BL101" s="744"/>
      <c r="BM101" s="744"/>
      <c r="BN101" s="744"/>
      <c r="BO101" s="744"/>
      <c r="BP101" s="744"/>
      <c r="BQ101" s="744"/>
      <c r="BR101" s="744"/>
      <c r="BS101" s="744"/>
      <c r="BT101" s="745"/>
    </row>
    <row r="102" spans="1:72" hidden="1">
      <c r="A102" s="813"/>
      <c r="B102" s="742"/>
      <c r="C102" s="742">
        <v>237</v>
      </c>
      <c r="D102" s="742" t="s">
        <v>100</v>
      </c>
      <c r="E102" s="742" t="s">
        <v>717</v>
      </c>
      <c r="F102" s="742"/>
      <c r="G102" s="742"/>
      <c r="H102" s="742">
        <v>2015</v>
      </c>
      <c r="I102" s="639" t="s">
        <v>574</v>
      </c>
      <c r="J102" s="639" t="s">
        <v>579</v>
      </c>
      <c r="K102" s="50"/>
      <c r="L102" s="743"/>
      <c r="M102" s="744"/>
      <c r="N102" s="744"/>
      <c r="O102" s="744"/>
      <c r="P102" s="744"/>
      <c r="Q102" s="744"/>
      <c r="R102" s="744"/>
      <c r="S102" s="744">
        <v>12</v>
      </c>
      <c r="T102" s="744"/>
      <c r="U102" s="744"/>
      <c r="V102" s="744"/>
      <c r="W102" s="744"/>
      <c r="X102" s="744"/>
      <c r="Y102" s="744"/>
      <c r="Z102" s="744"/>
      <c r="AA102" s="744"/>
      <c r="AB102" s="744"/>
      <c r="AC102" s="744"/>
      <c r="AD102" s="744"/>
      <c r="AE102" s="744"/>
      <c r="AF102" s="744"/>
      <c r="AG102" s="744"/>
      <c r="AH102" s="744"/>
      <c r="AI102" s="744"/>
      <c r="AJ102" s="744"/>
      <c r="AK102" s="744"/>
      <c r="AL102" s="744"/>
      <c r="AM102" s="744"/>
      <c r="AN102" s="744"/>
      <c r="AO102" s="745"/>
      <c r="AP102" s="50"/>
      <c r="AQ102" s="743"/>
      <c r="AR102" s="744"/>
      <c r="AS102" s="744"/>
      <c r="AT102" s="744"/>
      <c r="AU102" s="744"/>
      <c r="AV102" s="744"/>
      <c r="AW102" s="744"/>
      <c r="AX102" s="744">
        <v>705702</v>
      </c>
      <c r="AY102" s="744"/>
      <c r="AZ102" s="744"/>
      <c r="BA102" s="744"/>
      <c r="BB102" s="744"/>
      <c r="BC102" s="744"/>
      <c r="BD102" s="744"/>
      <c r="BE102" s="744"/>
      <c r="BF102" s="744"/>
      <c r="BG102" s="744"/>
      <c r="BH102" s="744"/>
      <c r="BI102" s="744"/>
      <c r="BJ102" s="744"/>
      <c r="BK102" s="744"/>
      <c r="BL102" s="744"/>
      <c r="BM102" s="744"/>
      <c r="BN102" s="744"/>
      <c r="BO102" s="744"/>
      <c r="BP102" s="744"/>
      <c r="BQ102" s="744"/>
      <c r="BR102" s="744"/>
      <c r="BS102" s="744"/>
      <c r="BT102" s="745"/>
    </row>
    <row r="103" spans="1:72" hidden="1">
      <c r="A103" s="811"/>
      <c r="B103" s="742"/>
      <c r="C103" s="742">
        <v>238</v>
      </c>
      <c r="D103" s="742" t="s">
        <v>101</v>
      </c>
      <c r="E103" s="742" t="s">
        <v>717</v>
      </c>
      <c r="F103" s="742"/>
      <c r="G103" s="742"/>
      <c r="H103" s="742">
        <v>2015</v>
      </c>
      <c r="I103" s="639" t="s">
        <v>574</v>
      </c>
      <c r="J103" s="639" t="s">
        <v>579</v>
      </c>
      <c r="K103" s="50"/>
      <c r="L103" s="743"/>
      <c r="M103" s="744"/>
      <c r="N103" s="744"/>
      <c r="O103" s="744"/>
      <c r="P103" s="744"/>
      <c r="Q103" s="744"/>
      <c r="R103" s="744"/>
      <c r="S103" s="744">
        <v>1</v>
      </c>
      <c r="T103" s="744"/>
      <c r="U103" s="744"/>
      <c r="V103" s="744"/>
      <c r="W103" s="744"/>
      <c r="X103" s="744"/>
      <c r="Y103" s="744"/>
      <c r="Z103" s="744"/>
      <c r="AA103" s="744"/>
      <c r="AB103" s="744"/>
      <c r="AC103" s="744"/>
      <c r="AD103" s="744"/>
      <c r="AE103" s="744"/>
      <c r="AF103" s="744"/>
      <c r="AG103" s="744"/>
      <c r="AH103" s="744"/>
      <c r="AI103" s="744"/>
      <c r="AJ103" s="744"/>
      <c r="AK103" s="744"/>
      <c r="AL103" s="744"/>
      <c r="AM103" s="744"/>
      <c r="AN103" s="744"/>
      <c r="AO103" s="745"/>
      <c r="AP103" s="50"/>
      <c r="AQ103" s="743"/>
      <c r="AR103" s="744"/>
      <c r="AS103" s="744"/>
      <c r="AT103" s="744"/>
      <c r="AU103" s="744"/>
      <c r="AV103" s="744"/>
      <c r="AW103" s="744"/>
      <c r="AX103" s="744">
        <v>3828</v>
      </c>
      <c r="AY103" s="744"/>
      <c r="AZ103" s="744"/>
      <c r="BA103" s="744"/>
      <c r="BB103" s="744"/>
      <c r="BC103" s="744"/>
      <c r="BD103" s="744"/>
      <c r="BE103" s="744"/>
      <c r="BF103" s="744"/>
      <c r="BG103" s="744"/>
      <c r="BH103" s="744"/>
      <c r="BI103" s="744"/>
      <c r="BJ103" s="744"/>
      <c r="BK103" s="744"/>
      <c r="BL103" s="744"/>
      <c r="BM103" s="744"/>
      <c r="BN103" s="744"/>
      <c r="BO103" s="744"/>
      <c r="BP103" s="744"/>
      <c r="BQ103" s="744"/>
      <c r="BR103" s="744"/>
      <c r="BS103" s="744"/>
      <c r="BT103" s="745"/>
    </row>
    <row r="104" spans="1:72" hidden="1">
      <c r="A104" s="811"/>
      <c r="B104" s="742"/>
      <c r="C104" s="742">
        <v>329</v>
      </c>
      <c r="D104" s="742" t="s">
        <v>113</v>
      </c>
      <c r="E104" s="742" t="s">
        <v>717</v>
      </c>
      <c r="F104" s="742"/>
      <c r="G104" s="742"/>
      <c r="H104" s="742">
        <v>2016</v>
      </c>
      <c r="I104" s="639" t="s">
        <v>574</v>
      </c>
      <c r="J104" s="639" t="s">
        <v>579</v>
      </c>
      <c r="K104" s="50"/>
      <c r="L104" s="743"/>
      <c r="M104" s="744"/>
      <c r="N104" s="744"/>
      <c r="O104" s="744"/>
      <c r="P104" s="744"/>
      <c r="Q104" s="744"/>
      <c r="R104" s="744"/>
      <c r="S104" s="744">
        <v>14</v>
      </c>
      <c r="T104" s="744"/>
      <c r="U104" s="744"/>
      <c r="V104" s="744"/>
      <c r="W104" s="744"/>
      <c r="X104" s="744"/>
      <c r="Y104" s="744"/>
      <c r="Z104" s="744"/>
      <c r="AA104" s="744"/>
      <c r="AB104" s="744"/>
      <c r="AC104" s="744"/>
      <c r="AD104" s="744"/>
      <c r="AE104" s="744"/>
      <c r="AF104" s="744"/>
      <c r="AG104" s="744"/>
      <c r="AH104" s="744"/>
      <c r="AI104" s="744"/>
      <c r="AJ104" s="744"/>
      <c r="AK104" s="744"/>
      <c r="AL104" s="744"/>
      <c r="AM104" s="744"/>
      <c r="AN104" s="744"/>
      <c r="AO104" s="745"/>
      <c r="AP104" s="50"/>
      <c r="AQ104" s="749"/>
      <c r="AR104" s="750"/>
      <c r="AS104" s="750"/>
      <c r="AT104" s="750"/>
      <c r="AU104" s="750"/>
      <c r="AV104" s="750"/>
      <c r="AW104" s="750"/>
      <c r="AX104" s="750">
        <v>223129</v>
      </c>
      <c r="AY104" s="750"/>
      <c r="AZ104" s="750"/>
      <c r="BA104" s="750"/>
      <c r="BB104" s="750"/>
      <c r="BC104" s="750"/>
      <c r="BD104" s="750"/>
      <c r="BE104" s="750"/>
      <c r="BF104" s="750"/>
      <c r="BG104" s="750"/>
      <c r="BH104" s="750"/>
      <c r="BI104" s="750"/>
      <c r="BJ104" s="750"/>
      <c r="BK104" s="750"/>
      <c r="BL104" s="750"/>
      <c r="BM104" s="750"/>
      <c r="BN104" s="750"/>
      <c r="BO104" s="750"/>
      <c r="BP104" s="750"/>
      <c r="BQ104" s="750"/>
      <c r="BR104" s="750"/>
      <c r="BS104" s="750"/>
      <c r="BT104" s="751"/>
    </row>
    <row r="105" spans="1:72" hidden="1">
      <c r="A105" s="811"/>
      <c r="B105" s="742"/>
      <c r="C105" s="742">
        <v>331</v>
      </c>
      <c r="D105" s="742" t="s">
        <v>721</v>
      </c>
      <c r="E105" s="742" t="s">
        <v>717</v>
      </c>
      <c r="F105" s="742"/>
      <c r="G105" s="742"/>
      <c r="H105" s="742">
        <v>2016</v>
      </c>
      <c r="I105" s="639" t="s">
        <v>574</v>
      </c>
      <c r="J105" s="639" t="s">
        <v>579</v>
      </c>
      <c r="K105" s="50"/>
      <c r="L105" s="743"/>
      <c r="M105" s="744"/>
      <c r="N105" s="744"/>
      <c r="O105" s="744"/>
      <c r="P105" s="744"/>
      <c r="Q105" s="744"/>
      <c r="R105" s="744"/>
      <c r="S105" s="744">
        <v>3</v>
      </c>
      <c r="T105" s="744"/>
      <c r="U105" s="744"/>
      <c r="V105" s="744"/>
      <c r="W105" s="744"/>
      <c r="X105" s="744"/>
      <c r="Y105" s="744"/>
      <c r="Z105" s="744"/>
      <c r="AA105" s="744"/>
      <c r="AB105" s="744"/>
      <c r="AC105" s="744"/>
      <c r="AD105" s="744"/>
      <c r="AE105" s="744"/>
      <c r="AF105" s="744"/>
      <c r="AG105" s="744"/>
      <c r="AH105" s="744"/>
      <c r="AI105" s="744"/>
      <c r="AJ105" s="744"/>
      <c r="AK105" s="744"/>
      <c r="AL105" s="744"/>
      <c r="AM105" s="744"/>
      <c r="AN105" s="744"/>
      <c r="AO105" s="745"/>
      <c r="AP105" s="50"/>
      <c r="AQ105" s="743"/>
      <c r="AR105" s="744"/>
      <c r="AS105" s="744"/>
      <c r="AT105" s="744"/>
      <c r="AU105" s="744"/>
      <c r="AV105" s="744"/>
      <c r="AW105" s="744"/>
      <c r="AX105" s="744">
        <v>8802</v>
      </c>
      <c r="AY105" s="744"/>
      <c r="AZ105" s="744"/>
      <c r="BA105" s="744"/>
      <c r="BB105" s="744"/>
      <c r="BC105" s="744"/>
      <c r="BD105" s="744"/>
      <c r="BE105" s="744"/>
      <c r="BF105" s="744"/>
      <c r="BG105" s="744"/>
      <c r="BH105" s="744"/>
      <c r="BI105" s="744"/>
      <c r="BJ105" s="744"/>
      <c r="BK105" s="744"/>
      <c r="BL105" s="744"/>
      <c r="BM105" s="744"/>
      <c r="BN105" s="744"/>
      <c r="BO105" s="744"/>
      <c r="BP105" s="744"/>
      <c r="BQ105" s="744"/>
      <c r="BR105" s="744"/>
      <c r="BS105" s="744"/>
      <c r="BT105" s="745"/>
    </row>
    <row r="106" spans="1:72" hidden="1">
      <c r="A106" s="811"/>
      <c r="B106" s="742"/>
      <c r="C106" s="742">
        <v>334</v>
      </c>
      <c r="D106" s="742" t="s">
        <v>117</v>
      </c>
      <c r="E106" s="742" t="s">
        <v>717</v>
      </c>
      <c r="F106" s="742"/>
      <c r="G106" s="742"/>
      <c r="H106" s="742">
        <v>2016</v>
      </c>
      <c r="I106" s="639" t="s">
        <v>574</v>
      </c>
      <c r="J106" s="639" t="s">
        <v>579</v>
      </c>
      <c r="K106" s="50"/>
      <c r="L106" s="743"/>
      <c r="M106" s="744"/>
      <c r="N106" s="744"/>
      <c r="O106" s="744"/>
      <c r="P106" s="744"/>
      <c r="Q106" s="744"/>
      <c r="R106" s="744"/>
      <c r="S106" s="744">
        <v>2</v>
      </c>
      <c r="T106" s="744"/>
      <c r="U106" s="744"/>
      <c r="V106" s="744"/>
      <c r="W106" s="744"/>
      <c r="X106" s="744"/>
      <c r="Y106" s="744"/>
      <c r="Z106" s="744"/>
      <c r="AA106" s="744"/>
      <c r="AB106" s="744"/>
      <c r="AC106" s="744"/>
      <c r="AD106" s="744"/>
      <c r="AE106" s="744"/>
      <c r="AF106" s="744"/>
      <c r="AG106" s="744"/>
      <c r="AH106" s="744"/>
      <c r="AI106" s="744"/>
      <c r="AJ106" s="744"/>
      <c r="AK106" s="744"/>
      <c r="AL106" s="744"/>
      <c r="AM106" s="744"/>
      <c r="AN106" s="744"/>
      <c r="AO106" s="745"/>
      <c r="AP106" s="50"/>
      <c r="AQ106" s="743"/>
      <c r="AR106" s="744"/>
      <c r="AS106" s="744"/>
      <c r="AT106" s="744"/>
      <c r="AU106" s="744"/>
      <c r="AV106" s="744"/>
      <c r="AW106" s="744"/>
      <c r="AX106" s="744">
        <v>13143</v>
      </c>
      <c r="AY106" s="744"/>
      <c r="AZ106" s="744"/>
      <c r="BA106" s="744"/>
      <c r="BB106" s="744"/>
      <c r="BC106" s="744"/>
      <c r="BD106" s="744"/>
      <c r="BE106" s="744"/>
      <c r="BF106" s="744"/>
      <c r="BG106" s="744"/>
      <c r="BH106" s="744"/>
      <c r="BI106" s="744"/>
      <c r="BJ106" s="744"/>
      <c r="BK106" s="744"/>
      <c r="BL106" s="744"/>
      <c r="BM106" s="744"/>
      <c r="BN106" s="744"/>
      <c r="BO106" s="744"/>
      <c r="BP106" s="744"/>
      <c r="BQ106" s="744"/>
      <c r="BR106" s="744"/>
      <c r="BS106" s="744"/>
      <c r="BT106" s="745"/>
    </row>
    <row r="107" spans="1:72" hidden="1">
      <c r="A107" s="811"/>
      <c r="B107" s="742"/>
      <c r="C107" s="742">
        <v>335</v>
      </c>
      <c r="D107" s="742" t="s">
        <v>118</v>
      </c>
      <c r="E107" s="742" t="s">
        <v>717</v>
      </c>
      <c r="F107" s="742"/>
      <c r="G107" s="742"/>
      <c r="H107" s="742">
        <v>2016</v>
      </c>
      <c r="I107" s="639" t="s">
        <v>574</v>
      </c>
      <c r="J107" s="639" t="s">
        <v>579</v>
      </c>
      <c r="K107" s="50"/>
      <c r="L107" s="743"/>
      <c r="M107" s="744"/>
      <c r="N107" s="744"/>
      <c r="O107" s="744"/>
      <c r="P107" s="744"/>
      <c r="Q107" s="744"/>
      <c r="R107" s="744"/>
      <c r="S107" s="744">
        <v>-17</v>
      </c>
      <c r="T107" s="744"/>
      <c r="U107" s="744"/>
      <c r="V107" s="744"/>
      <c r="W107" s="744"/>
      <c r="X107" s="744"/>
      <c r="Y107" s="744"/>
      <c r="Z107" s="744"/>
      <c r="AA107" s="744"/>
      <c r="AB107" s="744"/>
      <c r="AC107" s="744"/>
      <c r="AD107" s="744"/>
      <c r="AE107" s="744"/>
      <c r="AF107" s="744"/>
      <c r="AG107" s="744"/>
      <c r="AH107" s="744"/>
      <c r="AI107" s="744"/>
      <c r="AJ107" s="744"/>
      <c r="AK107" s="744"/>
      <c r="AL107" s="744"/>
      <c r="AM107" s="744"/>
      <c r="AN107" s="744"/>
      <c r="AO107" s="745"/>
      <c r="AP107" s="50"/>
      <c r="AQ107" s="743"/>
      <c r="AR107" s="744"/>
      <c r="AS107" s="744"/>
      <c r="AT107" s="744"/>
      <c r="AU107" s="744"/>
      <c r="AV107" s="744"/>
      <c r="AW107" s="744"/>
      <c r="AX107" s="744">
        <v>163558</v>
      </c>
      <c r="AY107" s="744"/>
      <c r="AZ107" s="744"/>
      <c r="BA107" s="744"/>
      <c r="BB107" s="744"/>
      <c r="BC107" s="744"/>
      <c r="BD107" s="744"/>
      <c r="BE107" s="744"/>
      <c r="BF107" s="744"/>
      <c r="BG107" s="744"/>
      <c r="BH107" s="744"/>
      <c r="BI107" s="744"/>
      <c r="BJ107" s="744"/>
      <c r="BK107" s="744"/>
      <c r="BL107" s="744"/>
      <c r="BM107" s="744"/>
      <c r="BN107" s="744"/>
      <c r="BO107" s="744"/>
      <c r="BP107" s="744"/>
      <c r="BQ107" s="744"/>
      <c r="BR107" s="744"/>
      <c r="BS107" s="744"/>
      <c r="BT107" s="745"/>
    </row>
    <row r="108" spans="1:72" hidden="1">
      <c r="A108" s="811"/>
      <c r="B108" s="742"/>
      <c r="C108" s="742">
        <v>336</v>
      </c>
      <c r="D108" s="742" t="s">
        <v>119</v>
      </c>
      <c r="E108" s="742" t="s">
        <v>717</v>
      </c>
      <c r="F108" s="742"/>
      <c r="G108" s="742"/>
      <c r="H108" s="742">
        <v>2016</v>
      </c>
      <c r="I108" s="639" t="s">
        <v>574</v>
      </c>
      <c r="J108" s="639" t="s">
        <v>579</v>
      </c>
      <c r="K108" s="50"/>
      <c r="L108" s="743"/>
      <c r="M108" s="744"/>
      <c r="N108" s="744"/>
      <c r="O108" s="744"/>
      <c r="P108" s="744"/>
      <c r="Q108" s="744"/>
      <c r="R108" s="744"/>
      <c r="S108" s="744">
        <v>0</v>
      </c>
      <c r="T108" s="744"/>
      <c r="U108" s="744"/>
      <c r="V108" s="744"/>
      <c r="W108" s="744"/>
      <c r="X108" s="744"/>
      <c r="Y108" s="744"/>
      <c r="Z108" s="744"/>
      <c r="AA108" s="744"/>
      <c r="AB108" s="744"/>
      <c r="AC108" s="744"/>
      <c r="AD108" s="744"/>
      <c r="AE108" s="744"/>
      <c r="AF108" s="744"/>
      <c r="AG108" s="744"/>
      <c r="AH108" s="744"/>
      <c r="AI108" s="744"/>
      <c r="AJ108" s="744"/>
      <c r="AK108" s="744"/>
      <c r="AL108" s="744"/>
      <c r="AM108" s="744"/>
      <c r="AN108" s="744"/>
      <c r="AO108" s="745"/>
      <c r="AP108" s="50"/>
      <c r="AQ108" s="743"/>
      <c r="AR108" s="744"/>
      <c r="AS108" s="744"/>
      <c r="AT108" s="744"/>
      <c r="AU108" s="744"/>
      <c r="AV108" s="744"/>
      <c r="AW108" s="744"/>
      <c r="AX108" s="744">
        <v>2276</v>
      </c>
      <c r="AY108" s="744"/>
      <c r="AZ108" s="744"/>
      <c r="BA108" s="744"/>
      <c r="BB108" s="744"/>
      <c r="BC108" s="744"/>
      <c r="BD108" s="744"/>
      <c r="BE108" s="744"/>
      <c r="BF108" s="744"/>
      <c r="BG108" s="744"/>
      <c r="BH108" s="744"/>
      <c r="BI108" s="744"/>
      <c r="BJ108" s="744"/>
      <c r="BK108" s="744"/>
      <c r="BL108" s="744"/>
      <c r="BM108" s="744"/>
      <c r="BN108" s="744"/>
      <c r="BO108" s="744"/>
      <c r="BP108" s="744"/>
      <c r="BQ108" s="744"/>
      <c r="BR108" s="744"/>
      <c r="BS108" s="744"/>
      <c r="BT108" s="745"/>
    </row>
    <row r="109" spans="1:72" hidden="1">
      <c r="A109" s="811"/>
      <c r="B109" s="742"/>
      <c r="C109" s="742">
        <v>411</v>
      </c>
      <c r="D109" s="742" t="s">
        <v>113</v>
      </c>
      <c r="E109" s="742" t="s">
        <v>717</v>
      </c>
      <c r="F109" s="742"/>
      <c r="G109" s="742"/>
      <c r="H109" s="742">
        <v>2017</v>
      </c>
      <c r="I109" s="639" t="s">
        <v>574</v>
      </c>
      <c r="J109" s="639" t="s">
        <v>586</v>
      </c>
      <c r="K109" s="50"/>
      <c r="L109" s="743"/>
      <c r="M109" s="744"/>
      <c r="N109" s="744"/>
      <c r="O109" s="744"/>
      <c r="P109" s="744"/>
      <c r="Q109" s="744"/>
      <c r="R109" s="744"/>
      <c r="S109" s="744">
        <v>158</v>
      </c>
      <c r="T109" s="744"/>
      <c r="U109" s="744"/>
      <c r="V109" s="744"/>
      <c r="W109" s="744"/>
      <c r="X109" s="744"/>
      <c r="Y109" s="744"/>
      <c r="Z109" s="744"/>
      <c r="AA109" s="744"/>
      <c r="AB109" s="744"/>
      <c r="AC109" s="744"/>
      <c r="AD109" s="744"/>
      <c r="AE109" s="744"/>
      <c r="AF109" s="744"/>
      <c r="AG109" s="744"/>
      <c r="AH109" s="744"/>
      <c r="AI109" s="744"/>
      <c r="AJ109" s="744"/>
      <c r="AK109" s="744"/>
      <c r="AL109" s="744"/>
      <c r="AM109" s="744"/>
      <c r="AN109" s="744"/>
      <c r="AO109" s="745"/>
      <c r="AP109" s="50"/>
      <c r="AQ109" s="743"/>
      <c r="AR109" s="744"/>
      <c r="AS109" s="744"/>
      <c r="AT109" s="744"/>
      <c r="AU109" s="744"/>
      <c r="AV109" s="744"/>
      <c r="AW109" s="744"/>
      <c r="AX109" s="744">
        <v>2262142</v>
      </c>
      <c r="AY109" s="744"/>
      <c r="AZ109" s="744"/>
      <c r="BA109" s="744"/>
      <c r="BB109" s="744"/>
      <c r="BC109" s="744"/>
      <c r="BD109" s="744"/>
      <c r="BE109" s="744"/>
      <c r="BF109" s="744"/>
      <c r="BG109" s="744"/>
      <c r="BH109" s="744"/>
      <c r="BI109" s="744"/>
      <c r="BJ109" s="744"/>
      <c r="BK109" s="744"/>
      <c r="BL109" s="744"/>
      <c r="BM109" s="744"/>
      <c r="BN109" s="744"/>
      <c r="BO109" s="744"/>
      <c r="BP109" s="744"/>
      <c r="BQ109" s="744"/>
      <c r="BR109" s="744"/>
      <c r="BS109" s="744"/>
      <c r="BT109" s="745"/>
    </row>
    <row r="110" spans="1:72" hidden="1">
      <c r="A110" s="811"/>
      <c r="B110" s="742"/>
      <c r="C110" s="742">
        <v>412</v>
      </c>
      <c r="D110" s="742" t="s">
        <v>736</v>
      </c>
      <c r="E110" s="742" t="s">
        <v>717</v>
      </c>
      <c r="F110" s="742"/>
      <c r="G110" s="742"/>
      <c r="H110" s="742">
        <v>2017</v>
      </c>
      <c r="I110" s="639" t="s">
        <v>574</v>
      </c>
      <c r="J110" s="639" t="s">
        <v>586</v>
      </c>
      <c r="K110" s="50"/>
      <c r="L110" s="743"/>
      <c r="M110" s="744"/>
      <c r="N110" s="744"/>
      <c r="O110" s="744"/>
      <c r="P110" s="744"/>
      <c r="Q110" s="744"/>
      <c r="R110" s="744"/>
      <c r="S110" s="744">
        <v>133</v>
      </c>
      <c r="T110" s="744"/>
      <c r="U110" s="744"/>
      <c r="V110" s="744"/>
      <c r="W110" s="744"/>
      <c r="X110" s="744"/>
      <c r="Y110" s="744"/>
      <c r="Z110" s="744"/>
      <c r="AA110" s="744"/>
      <c r="AB110" s="744"/>
      <c r="AC110" s="744"/>
      <c r="AD110" s="744"/>
      <c r="AE110" s="744"/>
      <c r="AF110" s="744"/>
      <c r="AG110" s="744"/>
      <c r="AH110" s="744"/>
      <c r="AI110" s="744"/>
      <c r="AJ110" s="744"/>
      <c r="AK110" s="744"/>
      <c r="AL110" s="744"/>
      <c r="AM110" s="744"/>
      <c r="AN110" s="744"/>
      <c r="AO110" s="745"/>
      <c r="AP110" s="50"/>
      <c r="AQ110" s="743"/>
      <c r="AR110" s="744"/>
      <c r="AS110" s="744"/>
      <c r="AT110" s="744"/>
      <c r="AU110" s="744"/>
      <c r="AV110" s="744"/>
      <c r="AW110" s="744"/>
      <c r="AX110" s="744">
        <v>1916641</v>
      </c>
      <c r="AY110" s="744"/>
      <c r="AZ110" s="744"/>
      <c r="BA110" s="744"/>
      <c r="BB110" s="744"/>
      <c r="BC110" s="744"/>
      <c r="BD110" s="744"/>
      <c r="BE110" s="744"/>
      <c r="BF110" s="744"/>
      <c r="BG110" s="744"/>
      <c r="BH110" s="744"/>
      <c r="BI110" s="744"/>
      <c r="BJ110" s="744"/>
      <c r="BK110" s="744"/>
      <c r="BL110" s="744"/>
      <c r="BM110" s="744"/>
      <c r="BN110" s="744"/>
      <c r="BO110" s="744"/>
      <c r="BP110" s="744"/>
      <c r="BQ110" s="744"/>
      <c r="BR110" s="744"/>
      <c r="BS110" s="744"/>
      <c r="BT110" s="745"/>
    </row>
    <row r="111" spans="1:72" hidden="1">
      <c r="A111" s="811"/>
      <c r="B111" s="742"/>
      <c r="C111" s="742">
        <v>413</v>
      </c>
      <c r="D111" s="742" t="s">
        <v>721</v>
      </c>
      <c r="E111" s="742" t="s">
        <v>717</v>
      </c>
      <c r="F111" s="742"/>
      <c r="G111" s="742"/>
      <c r="H111" s="742">
        <v>2017</v>
      </c>
      <c r="I111" s="639" t="s">
        <v>574</v>
      </c>
      <c r="J111" s="639" t="s">
        <v>586</v>
      </c>
      <c r="K111" s="50"/>
      <c r="L111" s="743"/>
      <c r="M111" s="744"/>
      <c r="N111" s="744"/>
      <c r="O111" s="744"/>
      <c r="P111" s="744"/>
      <c r="Q111" s="744"/>
      <c r="R111" s="744"/>
      <c r="S111" s="744">
        <v>150</v>
      </c>
      <c r="T111" s="744"/>
      <c r="U111" s="744"/>
      <c r="V111" s="744"/>
      <c r="W111" s="744"/>
      <c r="X111" s="744"/>
      <c r="Y111" s="744"/>
      <c r="Z111" s="744"/>
      <c r="AA111" s="744"/>
      <c r="AB111" s="744"/>
      <c r="AC111" s="744"/>
      <c r="AD111" s="744"/>
      <c r="AE111" s="744"/>
      <c r="AF111" s="744"/>
      <c r="AG111" s="744"/>
      <c r="AH111" s="744"/>
      <c r="AI111" s="744"/>
      <c r="AJ111" s="744"/>
      <c r="AK111" s="744"/>
      <c r="AL111" s="744"/>
      <c r="AM111" s="744"/>
      <c r="AN111" s="744"/>
      <c r="AO111" s="745"/>
      <c r="AP111" s="50"/>
      <c r="AQ111" s="743"/>
      <c r="AR111" s="744"/>
      <c r="AS111" s="744"/>
      <c r="AT111" s="744"/>
      <c r="AU111" s="744"/>
      <c r="AV111" s="744"/>
      <c r="AW111" s="744"/>
      <c r="AX111" s="744">
        <v>507855</v>
      </c>
      <c r="AY111" s="744"/>
      <c r="AZ111" s="744"/>
      <c r="BA111" s="744"/>
      <c r="BB111" s="744"/>
      <c r="BC111" s="744"/>
      <c r="BD111" s="744"/>
      <c r="BE111" s="744"/>
      <c r="BF111" s="744"/>
      <c r="BG111" s="744"/>
      <c r="BH111" s="744"/>
      <c r="BI111" s="744"/>
      <c r="BJ111" s="744"/>
      <c r="BK111" s="744"/>
      <c r="BL111" s="744"/>
      <c r="BM111" s="744"/>
      <c r="BN111" s="744"/>
      <c r="BO111" s="744"/>
      <c r="BP111" s="744"/>
      <c r="BQ111" s="744"/>
      <c r="BR111" s="744"/>
      <c r="BS111" s="744"/>
      <c r="BT111" s="745"/>
    </row>
    <row r="112" spans="1:72" hidden="1">
      <c r="A112" s="811"/>
      <c r="B112" s="742"/>
      <c r="C112" s="742">
        <v>417</v>
      </c>
      <c r="D112" s="742" t="s">
        <v>118</v>
      </c>
      <c r="E112" s="742" t="s">
        <v>717</v>
      </c>
      <c r="F112" s="742"/>
      <c r="G112" s="742"/>
      <c r="H112" s="742">
        <v>2017</v>
      </c>
      <c r="I112" s="639" t="s">
        <v>574</v>
      </c>
      <c r="J112" s="639" t="s">
        <v>586</v>
      </c>
      <c r="K112" s="50"/>
      <c r="L112" s="743"/>
      <c r="M112" s="744"/>
      <c r="N112" s="744"/>
      <c r="O112" s="744"/>
      <c r="P112" s="744"/>
      <c r="Q112" s="744"/>
      <c r="R112" s="744"/>
      <c r="S112" s="744">
        <v>630</v>
      </c>
      <c r="T112" s="744"/>
      <c r="U112" s="744"/>
      <c r="V112" s="744"/>
      <c r="W112" s="744"/>
      <c r="X112" s="744"/>
      <c r="Y112" s="744"/>
      <c r="Z112" s="744"/>
      <c r="AA112" s="744"/>
      <c r="AB112" s="744"/>
      <c r="AC112" s="744"/>
      <c r="AD112" s="744"/>
      <c r="AE112" s="744"/>
      <c r="AF112" s="744"/>
      <c r="AG112" s="744"/>
      <c r="AH112" s="744"/>
      <c r="AI112" s="744"/>
      <c r="AJ112" s="744"/>
      <c r="AK112" s="744"/>
      <c r="AL112" s="744"/>
      <c r="AM112" s="744"/>
      <c r="AN112" s="744"/>
      <c r="AO112" s="745"/>
      <c r="AP112" s="50"/>
      <c r="AQ112" s="743"/>
      <c r="AR112" s="744"/>
      <c r="AS112" s="744"/>
      <c r="AT112" s="744"/>
      <c r="AU112" s="744"/>
      <c r="AV112" s="744"/>
      <c r="AW112" s="744"/>
      <c r="AX112" s="744">
        <v>3432294</v>
      </c>
      <c r="AY112" s="744"/>
      <c r="AZ112" s="744"/>
      <c r="BA112" s="744"/>
      <c r="BB112" s="744"/>
      <c r="BC112" s="744"/>
      <c r="BD112" s="744"/>
      <c r="BE112" s="744"/>
      <c r="BF112" s="744"/>
      <c r="BG112" s="744"/>
      <c r="BH112" s="744"/>
      <c r="BI112" s="744"/>
      <c r="BJ112" s="744"/>
      <c r="BK112" s="744"/>
      <c r="BL112" s="744"/>
      <c r="BM112" s="744"/>
      <c r="BN112" s="744"/>
      <c r="BO112" s="744"/>
      <c r="BP112" s="744"/>
      <c r="BQ112" s="744"/>
      <c r="BR112" s="744"/>
      <c r="BS112" s="744"/>
      <c r="BT112" s="745"/>
    </row>
    <row r="113" spans="1:72" hidden="1">
      <c r="A113" s="811"/>
      <c r="B113" s="742"/>
      <c r="C113" s="742">
        <v>423</v>
      </c>
      <c r="D113" s="742" t="s">
        <v>124</v>
      </c>
      <c r="E113" s="742" t="s">
        <v>717</v>
      </c>
      <c r="F113" s="742"/>
      <c r="G113" s="742"/>
      <c r="H113" s="742">
        <v>2017</v>
      </c>
      <c r="I113" s="639" t="s">
        <v>574</v>
      </c>
      <c r="J113" s="639" t="s">
        <v>586</v>
      </c>
      <c r="K113" s="50"/>
      <c r="L113" s="743"/>
      <c r="M113" s="744"/>
      <c r="N113" s="744"/>
      <c r="O113" s="744"/>
      <c r="P113" s="744"/>
      <c r="Q113" s="744"/>
      <c r="R113" s="744"/>
      <c r="S113" s="744">
        <v>0</v>
      </c>
      <c r="T113" s="744"/>
      <c r="U113" s="744"/>
      <c r="V113" s="744"/>
      <c r="W113" s="744"/>
      <c r="X113" s="744"/>
      <c r="Y113" s="744"/>
      <c r="Z113" s="744"/>
      <c r="AA113" s="744"/>
      <c r="AB113" s="744"/>
      <c r="AC113" s="744"/>
      <c r="AD113" s="744"/>
      <c r="AE113" s="744"/>
      <c r="AF113" s="744"/>
      <c r="AG113" s="744"/>
      <c r="AH113" s="744"/>
      <c r="AI113" s="744"/>
      <c r="AJ113" s="744"/>
      <c r="AK113" s="744"/>
      <c r="AL113" s="744"/>
      <c r="AM113" s="744"/>
      <c r="AN113" s="744"/>
      <c r="AO113" s="745"/>
      <c r="AP113" s="50"/>
      <c r="AQ113" s="746"/>
      <c r="AR113" s="747"/>
      <c r="AS113" s="747"/>
      <c r="AT113" s="747"/>
      <c r="AU113" s="747"/>
      <c r="AV113" s="747"/>
      <c r="AW113" s="747"/>
      <c r="AX113" s="747">
        <v>653</v>
      </c>
      <c r="AY113" s="747"/>
      <c r="AZ113" s="747"/>
      <c r="BA113" s="747"/>
      <c r="BB113" s="747"/>
      <c r="BC113" s="747"/>
      <c r="BD113" s="747"/>
      <c r="BE113" s="747"/>
      <c r="BF113" s="747"/>
      <c r="BG113" s="747"/>
      <c r="BH113" s="747"/>
      <c r="BI113" s="747"/>
      <c r="BJ113" s="747"/>
      <c r="BK113" s="747"/>
      <c r="BL113" s="747"/>
      <c r="BM113" s="747"/>
      <c r="BN113" s="747"/>
      <c r="BO113" s="747"/>
      <c r="BP113" s="747"/>
      <c r="BQ113" s="747"/>
      <c r="BR113" s="747"/>
      <c r="BS113" s="747"/>
      <c r="BT113" s="748"/>
    </row>
    <row r="114" spans="1:72" s="17" customFormat="1" ht="15.5" hidden="1">
      <c r="A114" s="811"/>
      <c r="B114" s="742"/>
      <c r="C114" s="742">
        <v>447</v>
      </c>
      <c r="D114" s="742" t="s">
        <v>737</v>
      </c>
      <c r="E114" s="742" t="s">
        <v>717</v>
      </c>
      <c r="F114" s="742"/>
      <c r="G114" s="742"/>
      <c r="H114" s="742">
        <v>2017</v>
      </c>
      <c r="I114" s="639" t="s">
        <v>574</v>
      </c>
      <c r="J114" s="639" t="s">
        <v>586</v>
      </c>
      <c r="K114" s="50"/>
      <c r="L114" s="743"/>
      <c r="M114" s="744"/>
      <c r="N114" s="744"/>
      <c r="O114" s="744"/>
      <c r="P114" s="744"/>
      <c r="Q114" s="744"/>
      <c r="R114" s="744"/>
      <c r="S114" s="744">
        <v>0</v>
      </c>
      <c r="T114" s="744"/>
      <c r="U114" s="744"/>
      <c r="V114" s="744"/>
      <c r="W114" s="744"/>
      <c r="X114" s="744"/>
      <c r="Y114" s="744"/>
      <c r="Z114" s="744"/>
      <c r="AA114" s="744"/>
      <c r="AB114" s="744"/>
      <c r="AC114" s="744"/>
      <c r="AD114" s="744"/>
      <c r="AE114" s="744"/>
      <c r="AF114" s="744"/>
      <c r="AG114" s="744"/>
      <c r="AH114" s="744"/>
      <c r="AI114" s="744"/>
      <c r="AJ114" s="744"/>
      <c r="AK114" s="744"/>
      <c r="AL114" s="744"/>
      <c r="AM114" s="744"/>
      <c r="AN114" s="744"/>
      <c r="AO114" s="745"/>
      <c r="AP114" s="50"/>
      <c r="AQ114" s="743"/>
      <c r="AR114" s="744"/>
      <c r="AS114" s="744"/>
      <c r="AT114" s="744"/>
      <c r="AU114" s="744"/>
      <c r="AV114" s="744"/>
      <c r="AW114" s="744"/>
      <c r="AX114" s="744">
        <v>8841</v>
      </c>
      <c r="AY114" s="744"/>
      <c r="AZ114" s="744"/>
      <c r="BA114" s="744"/>
      <c r="BB114" s="744"/>
      <c r="BC114" s="744"/>
      <c r="BD114" s="744"/>
      <c r="BE114" s="744"/>
      <c r="BF114" s="744"/>
      <c r="BG114" s="744"/>
      <c r="BH114" s="744"/>
      <c r="BI114" s="744"/>
      <c r="BJ114" s="744"/>
      <c r="BK114" s="744"/>
      <c r="BL114" s="744"/>
      <c r="BM114" s="744"/>
      <c r="BN114" s="744"/>
      <c r="BO114" s="744"/>
      <c r="BP114" s="744"/>
      <c r="BQ114" s="744"/>
      <c r="BR114" s="744"/>
      <c r="BS114" s="744"/>
      <c r="BT114" s="745"/>
    </row>
    <row r="115" spans="1:72" s="17" customFormat="1" ht="15.5" hidden="1">
      <c r="A115" s="811"/>
      <c r="B115" s="742"/>
      <c r="C115" s="742">
        <v>463</v>
      </c>
      <c r="D115" s="742" t="s">
        <v>738</v>
      </c>
      <c r="E115" s="742" t="s">
        <v>717</v>
      </c>
      <c r="F115" s="742"/>
      <c r="G115" s="742"/>
      <c r="H115" s="742">
        <v>2017</v>
      </c>
      <c r="I115" s="639" t="s">
        <v>574</v>
      </c>
      <c r="J115" s="639" t="s">
        <v>586</v>
      </c>
      <c r="K115" s="50"/>
      <c r="L115" s="743"/>
      <c r="M115" s="744"/>
      <c r="N115" s="744"/>
      <c r="O115" s="744"/>
      <c r="P115" s="744"/>
      <c r="Q115" s="744"/>
      <c r="R115" s="744"/>
      <c r="S115" s="744">
        <v>6</v>
      </c>
      <c r="T115" s="744"/>
      <c r="U115" s="744"/>
      <c r="V115" s="744"/>
      <c r="W115" s="744"/>
      <c r="X115" s="744"/>
      <c r="Y115" s="744"/>
      <c r="Z115" s="744"/>
      <c r="AA115" s="744"/>
      <c r="AB115" s="744"/>
      <c r="AC115" s="744"/>
      <c r="AD115" s="744"/>
      <c r="AE115" s="744"/>
      <c r="AF115" s="744"/>
      <c r="AG115" s="744"/>
      <c r="AH115" s="744"/>
      <c r="AI115" s="744"/>
      <c r="AJ115" s="744"/>
      <c r="AK115" s="744"/>
      <c r="AL115" s="744"/>
      <c r="AM115" s="744"/>
      <c r="AN115" s="744"/>
      <c r="AO115" s="745"/>
      <c r="AP115" s="50"/>
      <c r="AQ115" s="743"/>
      <c r="AR115" s="744"/>
      <c r="AS115" s="744"/>
      <c r="AT115" s="744"/>
      <c r="AU115" s="744"/>
      <c r="AV115" s="744"/>
      <c r="AW115" s="744"/>
      <c r="AX115" s="744">
        <v>51633</v>
      </c>
      <c r="AY115" s="744"/>
      <c r="AZ115" s="744"/>
      <c r="BA115" s="744"/>
      <c r="BB115" s="744"/>
      <c r="BC115" s="744"/>
      <c r="BD115" s="744"/>
      <c r="BE115" s="744"/>
      <c r="BF115" s="744"/>
      <c r="BG115" s="744"/>
      <c r="BH115" s="744"/>
      <c r="BI115" s="744"/>
      <c r="BJ115" s="744"/>
      <c r="BK115" s="744"/>
      <c r="BL115" s="744"/>
      <c r="BM115" s="744"/>
      <c r="BN115" s="744"/>
      <c r="BO115" s="744"/>
      <c r="BP115" s="744"/>
      <c r="BQ115" s="744"/>
      <c r="BR115" s="744"/>
      <c r="BS115" s="744"/>
      <c r="BT115" s="745"/>
    </row>
    <row r="116" spans="1:72">
      <c r="A116" s="811"/>
      <c r="B116" s="742"/>
      <c r="C116" s="742">
        <v>495</v>
      </c>
      <c r="D116" s="742" t="s">
        <v>114</v>
      </c>
      <c r="E116" s="742" t="s">
        <v>717</v>
      </c>
      <c r="F116" s="742"/>
      <c r="G116" s="742"/>
      <c r="H116" s="742">
        <v>2018</v>
      </c>
      <c r="I116" s="639" t="s">
        <v>739</v>
      </c>
      <c r="J116" s="639" t="s">
        <v>586</v>
      </c>
      <c r="K116" s="50"/>
      <c r="L116" s="743"/>
      <c r="M116" s="744"/>
      <c r="N116" s="744"/>
      <c r="O116" s="744"/>
      <c r="P116" s="744"/>
      <c r="Q116" s="744"/>
      <c r="R116" s="744"/>
      <c r="S116" s="744">
        <v>0</v>
      </c>
      <c r="T116" s="744"/>
      <c r="U116" s="744"/>
      <c r="V116" s="744"/>
      <c r="W116" s="744"/>
      <c r="X116" s="744"/>
      <c r="Y116" s="744"/>
      <c r="Z116" s="744"/>
      <c r="AA116" s="744"/>
      <c r="AB116" s="744"/>
      <c r="AC116" s="744"/>
      <c r="AD116" s="744"/>
      <c r="AE116" s="744"/>
      <c r="AF116" s="744"/>
      <c r="AG116" s="744"/>
      <c r="AH116" s="744"/>
      <c r="AI116" s="744"/>
      <c r="AJ116" s="744"/>
      <c r="AK116" s="744"/>
      <c r="AL116" s="744"/>
      <c r="AM116" s="744"/>
      <c r="AN116" s="744"/>
      <c r="AO116" s="745"/>
      <c r="AP116" s="50"/>
      <c r="AQ116" s="743"/>
      <c r="AR116" s="744"/>
      <c r="AS116" s="744"/>
      <c r="AT116" s="744"/>
      <c r="AU116" s="744"/>
      <c r="AV116" s="744"/>
      <c r="AW116" s="744"/>
      <c r="AX116" s="744">
        <f>'[3]LDC Progress'!$BD$6</f>
        <v>276163.16591999982</v>
      </c>
      <c r="AY116" s="744"/>
      <c r="AZ116" s="744"/>
      <c r="BA116" s="744"/>
      <c r="BB116" s="744"/>
      <c r="BC116" s="744"/>
      <c r="BD116" s="744"/>
      <c r="BE116" s="744"/>
      <c r="BF116" s="744"/>
      <c r="BG116" s="744"/>
      <c r="BH116" s="744"/>
      <c r="BI116" s="744"/>
      <c r="BJ116" s="744"/>
      <c r="BK116" s="744"/>
      <c r="BL116" s="744"/>
      <c r="BM116" s="744"/>
      <c r="BN116" s="744"/>
      <c r="BO116" s="744"/>
      <c r="BP116" s="744"/>
      <c r="BQ116" s="744"/>
      <c r="BR116" s="744"/>
      <c r="BS116" s="744"/>
      <c r="BT116" s="745"/>
    </row>
    <row r="117" spans="1:72">
      <c r="A117" s="811"/>
      <c r="B117" s="742"/>
      <c r="C117" s="742">
        <v>496</v>
      </c>
      <c r="D117" s="742" t="s">
        <v>106</v>
      </c>
      <c r="E117" s="742" t="s">
        <v>717</v>
      </c>
      <c r="F117" s="742"/>
      <c r="G117" s="742"/>
      <c r="H117" s="742">
        <v>2016</v>
      </c>
      <c r="I117" s="639" t="s">
        <v>739</v>
      </c>
      <c r="J117" s="639" t="s">
        <v>579</v>
      </c>
      <c r="K117" s="50"/>
      <c r="L117" s="743"/>
      <c r="M117" s="744"/>
      <c r="N117" s="744"/>
      <c r="O117" s="744"/>
      <c r="P117" s="744"/>
      <c r="Q117" s="744"/>
      <c r="R117" s="744"/>
      <c r="S117" s="744">
        <v>4</v>
      </c>
      <c r="T117" s="744"/>
      <c r="U117" s="744"/>
      <c r="V117" s="744"/>
      <c r="W117" s="744"/>
      <c r="X117" s="744"/>
      <c r="Y117" s="744"/>
      <c r="Z117" s="744"/>
      <c r="AA117" s="744"/>
      <c r="AB117" s="744"/>
      <c r="AC117" s="744"/>
      <c r="AD117" s="744"/>
      <c r="AE117" s="744"/>
      <c r="AF117" s="744"/>
      <c r="AG117" s="744"/>
      <c r="AH117" s="744"/>
      <c r="AI117" s="744"/>
      <c r="AJ117" s="744"/>
      <c r="AK117" s="744"/>
      <c r="AL117" s="744"/>
      <c r="AM117" s="744"/>
      <c r="AN117" s="744"/>
      <c r="AO117" s="745"/>
      <c r="AP117" s="50"/>
      <c r="AQ117" s="743"/>
      <c r="AR117" s="744"/>
      <c r="AS117" s="744"/>
      <c r="AT117" s="744"/>
      <c r="AU117" s="744"/>
      <c r="AV117" s="744"/>
      <c r="AW117" s="744"/>
      <c r="AX117" s="744">
        <v>17802</v>
      </c>
      <c r="AY117" s="744"/>
      <c r="AZ117" s="744"/>
      <c r="BA117" s="744"/>
      <c r="BB117" s="744"/>
      <c r="BC117" s="744"/>
      <c r="BD117" s="744"/>
      <c r="BE117" s="744"/>
      <c r="BF117" s="744"/>
      <c r="BG117" s="744"/>
      <c r="BH117" s="744"/>
      <c r="BI117" s="744"/>
      <c r="BJ117" s="744"/>
      <c r="BK117" s="744"/>
      <c r="BL117" s="744"/>
      <c r="BM117" s="744"/>
      <c r="BN117" s="744"/>
      <c r="BO117" s="744"/>
      <c r="BP117" s="744"/>
      <c r="BQ117" s="744"/>
      <c r="BR117" s="744"/>
      <c r="BS117" s="744"/>
      <c r="BT117" s="745"/>
    </row>
    <row r="118" spans="1:72">
      <c r="A118" s="811"/>
      <c r="B118" s="742"/>
      <c r="C118" s="742">
        <v>497</v>
      </c>
      <c r="D118" s="742" t="s">
        <v>106</v>
      </c>
      <c r="E118" s="742" t="s">
        <v>717</v>
      </c>
      <c r="F118" s="742"/>
      <c r="G118" s="742"/>
      <c r="H118" s="742">
        <v>2017</v>
      </c>
      <c r="I118" s="639" t="s">
        <v>739</v>
      </c>
      <c r="J118" s="639" t="s">
        <v>579</v>
      </c>
      <c r="K118" s="50"/>
      <c r="L118" s="743"/>
      <c r="M118" s="744"/>
      <c r="N118" s="744"/>
      <c r="O118" s="744"/>
      <c r="P118" s="744"/>
      <c r="Q118" s="744"/>
      <c r="R118" s="744"/>
      <c r="S118" s="744">
        <v>132</v>
      </c>
      <c r="T118" s="744"/>
      <c r="U118" s="744"/>
      <c r="V118" s="744"/>
      <c r="W118" s="744"/>
      <c r="X118" s="744"/>
      <c r="Y118" s="744"/>
      <c r="Z118" s="744"/>
      <c r="AA118" s="744"/>
      <c r="AB118" s="744"/>
      <c r="AC118" s="744"/>
      <c r="AD118" s="744"/>
      <c r="AE118" s="744"/>
      <c r="AF118" s="744"/>
      <c r="AG118" s="744"/>
      <c r="AH118" s="744"/>
      <c r="AI118" s="744"/>
      <c r="AJ118" s="744"/>
      <c r="AK118" s="744"/>
      <c r="AL118" s="744"/>
      <c r="AM118" s="744"/>
      <c r="AN118" s="744"/>
      <c r="AO118" s="745"/>
      <c r="AP118" s="50"/>
      <c r="AQ118" s="743"/>
      <c r="AR118" s="744"/>
      <c r="AS118" s="744"/>
      <c r="AT118" s="744"/>
      <c r="AU118" s="744"/>
      <c r="AV118" s="744"/>
      <c r="AW118" s="744"/>
      <c r="AX118" s="744">
        <v>631244.08459999994</v>
      </c>
      <c r="AY118" s="744"/>
      <c r="AZ118" s="744"/>
      <c r="BA118" s="744"/>
      <c r="BB118" s="744"/>
      <c r="BC118" s="744"/>
      <c r="BD118" s="744"/>
      <c r="BE118" s="744"/>
      <c r="BF118" s="744"/>
      <c r="BG118" s="744"/>
      <c r="BH118" s="744"/>
      <c r="BI118" s="744"/>
      <c r="BJ118" s="744"/>
      <c r="BK118" s="744"/>
      <c r="BL118" s="744"/>
      <c r="BM118" s="744"/>
      <c r="BN118" s="744"/>
      <c r="BO118" s="744"/>
      <c r="BP118" s="744"/>
      <c r="BQ118" s="744"/>
      <c r="BR118" s="744"/>
      <c r="BS118" s="744"/>
      <c r="BT118" s="745"/>
    </row>
    <row r="119" spans="1:72" hidden="1">
      <c r="A119" s="811"/>
      <c r="B119" s="742"/>
      <c r="C119" s="742">
        <v>498</v>
      </c>
      <c r="D119" s="742" t="s">
        <v>118</v>
      </c>
      <c r="E119" s="742" t="s">
        <v>717</v>
      </c>
      <c r="F119" s="742"/>
      <c r="G119" s="742"/>
      <c r="H119" s="742">
        <v>2016</v>
      </c>
      <c r="I119" s="639" t="s">
        <v>739</v>
      </c>
      <c r="J119" s="639" t="s">
        <v>579</v>
      </c>
      <c r="K119" s="50"/>
      <c r="L119" s="743"/>
      <c r="M119" s="744"/>
      <c r="N119" s="744"/>
      <c r="O119" s="744"/>
      <c r="P119" s="744"/>
      <c r="Q119" s="744"/>
      <c r="R119" s="744"/>
      <c r="S119" s="744">
        <v>2</v>
      </c>
      <c r="T119" s="744"/>
      <c r="U119" s="744"/>
      <c r="V119" s="744"/>
      <c r="W119" s="744"/>
      <c r="X119" s="744"/>
      <c r="Y119" s="744"/>
      <c r="Z119" s="744"/>
      <c r="AA119" s="744"/>
      <c r="AB119" s="744"/>
      <c r="AC119" s="744"/>
      <c r="AD119" s="744"/>
      <c r="AE119" s="744"/>
      <c r="AF119" s="744"/>
      <c r="AG119" s="744"/>
      <c r="AH119" s="744"/>
      <c r="AI119" s="744"/>
      <c r="AJ119" s="744"/>
      <c r="AK119" s="744"/>
      <c r="AL119" s="744"/>
      <c r="AM119" s="744"/>
      <c r="AN119" s="744"/>
      <c r="AO119" s="745"/>
      <c r="AP119" s="50"/>
      <c r="AQ119" s="743"/>
      <c r="AR119" s="744"/>
      <c r="AS119" s="744"/>
      <c r="AT119" s="744"/>
      <c r="AU119" s="744"/>
      <c r="AV119" s="744"/>
      <c r="AW119" s="744"/>
      <c r="AX119" s="744">
        <v>17520.04</v>
      </c>
      <c r="AY119" s="744"/>
      <c r="AZ119" s="744"/>
      <c r="BA119" s="744"/>
      <c r="BB119" s="744"/>
      <c r="BC119" s="744"/>
      <c r="BD119" s="744"/>
      <c r="BE119" s="744"/>
      <c r="BF119" s="744"/>
      <c r="BG119" s="744"/>
      <c r="BH119" s="744"/>
      <c r="BI119" s="744"/>
      <c r="BJ119" s="744"/>
      <c r="BK119" s="744"/>
      <c r="BL119" s="744"/>
      <c r="BM119" s="744"/>
      <c r="BN119" s="744"/>
      <c r="BO119" s="744"/>
      <c r="BP119" s="744"/>
      <c r="BQ119" s="744"/>
      <c r="BR119" s="744"/>
      <c r="BS119" s="744"/>
      <c r="BT119" s="745"/>
    </row>
    <row r="120" spans="1:72" hidden="1">
      <c r="A120" s="811"/>
      <c r="B120" s="742"/>
      <c r="C120" s="742">
        <v>499</v>
      </c>
      <c r="D120" s="742" t="s">
        <v>118</v>
      </c>
      <c r="E120" s="742" t="s">
        <v>717</v>
      </c>
      <c r="F120" s="742"/>
      <c r="G120" s="742"/>
      <c r="H120" s="742">
        <v>2017</v>
      </c>
      <c r="I120" s="639" t="s">
        <v>739</v>
      </c>
      <c r="J120" s="639" t="s">
        <v>579</v>
      </c>
      <c r="K120" s="50"/>
      <c r="L120" s="743"/>
      <c r="M120" s="744"/>
      <c r="N120" s="744"/>
      <c r="O120" s="744"/>
      <c r="P120" s="744"/>
      <c r="Q120" s="744"/>
      <c r="R120" s="744"/>
      <c r="S120" s="744">
        <v>1</v>
      </c>
      <c r="T120" s="744"/>
      <c r="U120" s="744"/>
      <c r="V120" s="744"/>
      <c r="W120" s="744"/>
      <c r="X120" s="744"/>
      <c r="Y120" s="744"/>
      <c r="Z120" s="744"/>
      <c r="AA120" s="744"/>
      <c r="AB120" s="744"/>
      <c r="AC120" s="744"/>
      <c r="AD120" s="744"/>
      <c r="AE120" s="744"/>
      <c r="AF120" s="744"/>
      <c r="AG120" s="744"/>
      <c r="AH120" s="744"/>
      <c r="AI120" s="744"/>
      <c r="AJ120" s="744"/>
      <c r="AK120" s="744"/>
      <c r="AL120" s="744"/>
      <c r="AM120" s="744"/>
      <c r="AN120" s="744"/>
      <c r="AO120" s="745"/>
      <c r="AP120" s="50"/>
      <c r="AQ120" s="743"/>
      <c r="AR120" s="744"/>
      <c r="AS120" s="744"/>
      <c r="AT120" s="744"/>
      <c r="AU120" s="744"/>
      <c r="AV120" s="744"/>
      <c r="AW120" s="744"/>
      <c r="AX120" s="744">
        <v>5209.5</v>
      </c>
      <c r="AY120" s="744"/>
      <c r="AZ120" s="744"/>
      <c r="BA120" s="744"/>
      <c r="BB120" s="744"/>
      <c r="BC120" s="744"/>
      <c r="BD120" s="744"/>
      <c r="BE120" s="744"/>
      <c r="BF120" s="744"/>
      <c r="BG120" s="744"/>
      <c r="BH120" s="744"/>
      <c r="BI120" s="744"/>
      <c r="BJ120" s="744"/>
      <c r="BK120" s="744"/>
      <c r="BL120" s="744"/>
      <c r="BM120" s="744"/>
      <c r="BN120" s="744"/>
      <c r="BO120" s="744"/>
      <c r="BP120" s="744"/>
      <c r="BQ120" s="744"/>
      <c r="BR120" s="744"/>
      <c r="BS120" s="744"/>
      <c r="BT120" s="745"/>
    </row>
    <row r="121" spans="1:72" hidden="1">
      <c r="A121" s="811"/>
      <c r="B121" s="742"/>
      <c r="C121" s="742">
        <v>500</v>
      </c>
      <c r="D121" s="742" t="s">
        <v>118</v>
      </c>
      <c r="E121" s="742" t="s">
        <v>717</v>
      </c>
      <c r="F121" s="742"/>
      <c r="G121" s="742"/>
      <c r="H121" s="742">
        <v>2018</v>
      </c>
      <c r="I121" s="639" t="s">
        <v>739</v>
      </c>
      <c r="J121" s="639" t="s">
        <v>586</v>
      </c>
      <c r="K121" s="50"/>
      <c r="L121" s="743"/>
      <c r="M121" s="744"/>
      <c r="N121" s="744"/>
      <c r="O121" s="744"/>
      <c r="P121" s="744"/>
      <c r="Q121" s="744"/>
      <c r="R121" s="744"/>
      <c r="S121" s="744">
        <f>'[4]2018 Net Verified KW'!$B$6</f>
        <v>320.87319825353939</v>
      </c>
      <c r="T121" s="744"/>
      <c r="U121" s="744"/>
      <c r="V121" s="744"/>
      <c r="W121" s="744"/>
      <c r="X121" s="744"/>
      <c r="Y121" s="744"/>
      <c r="Z121" s="744"/>
      <c r="AA121" s="744"/>
      <c r="AB121" s="744"/>
      <c r="AC121" s="744"/>
      <c r="AD121" s="744"/>
      <c r="AE121" s="744"/>
      <c r="AF121" s="744"/>
      <c r="AG121" s="744"/>
      <c r="AH121" s="744"/>
      <c r="AI121" s="744"/>
      <c r="AJ121" s="744"/>
      <c r="AK121" s="744"/>
      <c r="AL121" s="744"/>
      <c r="AM121" s="744"/>
      <c r="AN121" s="744"/>
      <c r="AO121" s="745"/>
      <c r="AP121" s="50"/>
      <c r="AQ121" s="743"/>
      <c r="AR121" s="744"/>
      <c r="AS121" s="744"/>
      <c r="AT121" s="744"/>
      <c r="AU121" s="744"/>
      <c r="AV121" s="744"/>
      <c r="AW121" s="744"/>
      <c r="AX121" s="744">
        <v>1924314</v>
      </c>
      <c r="AY121" s="744"/>
      <c r="AZ121" s="744"/>
      <c r="BA121" s="744"/>
      <c r="BB121" s="744"/>
      <c r="BC121" s="744"/>
      <c r="BD121" s="744"/>
      <c r="BE121" s="744"/>
      <c r="BF121" s="744"/>
      <c r="BG121" s="744"/>
      <c r="BH121" s="744"/>
      <c r="BI121" s="744"/>
      <c r="BJ121" s="744"/>
      <c r="BK121" s="744"/>
      <c r="BL121" s="744"/>
      <c r="BM121" s="744"/>
      <c r="BN121" s="744"/>
      <c r="BO121" s="744"/>
      <c r="BP121" s="744"/>
      <c r="BQ121" s="744"/>
      <c r="BR121" s="744"/>
      <c r="BS121" s="744"/>
      <c r="BT121" s="745"/>
    </row>
    <row r="122" spans="1:72" hidden="1">
      <c r="A122" s="811"/>
      <c r="B122" s="742"/>
      <c r="C122" s="742">
        <v>493</v>
      </c>
      <c r="D122" s="742" t="s">
        <v>102</v>
      </c>
      <c r="E122" s="742" t="s">
        <v>717</v>
      </c>
      <c r="F122" s="742"/>
      <c r="G122" s="742"/>
      <c r="H122" s="742">
        <v>2018</v>
      </c>
      <c r="I122" s="639" t="s">
        <v>739</v>
      </c>
      <c r="J122" s="639" t="s">
        <v>586</v>
      </c>
      <c r="K122" s="50"/>
      <c r="L122" s="743"/>
      <c r="M122" s="744"/>
      <c r="N122" s="744"/>
      <c r="O122" s="744"/>
      <c r="P122" s="744"/>
      <c r="Q122" s="744"/>
      <c r="R122" s="744"/>
      <c r="S122" s="744">
        <v>0</v>
      </c>
      <c r="T122" s="744"/>
      <c r="U122" s="744"/>
      <c r="V122" s="744"/>
      <c r="W122" s="744"/>
      <c r="X122" s="744"/>
      <c r="Y122" s="744"/>
      <c r="Z122" s="744"/>
      <c r="AA122" s="744"/>
      <c r="AB122" s="744"/>
      <c r="AC122" s="744"/>
      <c r="AD122" s="744"/>
      <c r="AE122" s="744"/>
      <c r="AF122" s="744"/>
      <c r="AG122" s="744"/>
      <c r="AH122" s="744"/>
      <c r="AI122" s="744"/>
      <c r="AJ122" s="744"/>
      <c r="AK122" s="744"/>
      <c r="AL122" s="744"/>
      <c r="AM122" s="744"/>
      <c r="AN122" s="744"/>
      <c r="AO122" s="745"/>
      <c r="AP122" s="50"/>
      <c r="AQ122" s="743"/>
      <c r="AR122" s="744"/>
      <c r="AS122" s="744"/>
      <c r="AT122" s="744"/>
      <c r="AU122" s="744"/>
      <c r="AV122" s="744"/>
      <c r="AW122" s="744"/>
      <c r="AX122" s="744">
        <f>'[3]LDC Progress'!$BD$22</f>
        <v>23775.403395341327</v>
      </c>
      <c r="AY122" s="744"/>
      <c r="AZ122" s="744"/>
      <c r="BA122" s="744"/>
      <c r="BB122" s="744"/>
      <c r="BC122" s="744"/>
      <c r="BD122" s="744"/>
      <c r="BE122" s="744"/>
      <c r="BF122" s="744"/>
      <c r="BG122" s="744"/>
      <c r="BH122" s="744"/>
      <c r="BI122" s="744"/>
      <c r="BJ122" s="744"/>
      <c r="BK122" s="744"/>
      <c r="BL122" s="744"/>
      <c r="BM122" s="744"/>
      <c r="BN122" s="744"/>
      <c r="BO122" s="744"/>
      <c r="BP122" s="744"/>
      <c r="BQ122" s="744"/>
      <c r="BR122" s="744"/>
      <c r="BS122" s="744"/>
      <c r="BT122" s="745"/>
    </row>
    <row r="123" spans="1:72" hidden="1">
      <c r="A123" s="811"/>
      <c r="B123" s="742"/>
      <c r="C123" s="742">
        <v>494</v>
      </c>
      <c r="D123" s="742" t="s">
        <v>95</v>
      </c>
      <c r="E123" s="742" t="s">
        <v>717</v>
      </c>
      <c r="F123" s="742"/>
      <c r="G123" s="742"/>
      <c r="H123" s="742">
        <v>2018</v>
      </c>
      <c r="I123" s="639" t="s">
        <v>739</v>
      </c>
      <c r="J123" s="639" t="s">
        <v>586</v>
      </c>
      <c r="K123" s="50"/>
      <c r="L123" s="743"/>
      <c r="M123" s="744"/>
      <c r="N123" s="744"/>
      <c r="O123" s="744"/>
      <c r="P123" s="744"/>
      <c r="Q123" s="744"/>
      <c r="R123" s="744"/>
      <c r="S123" s="744">
        <v>0</v>
      </c>
      <c r="T123" s="744"/>
      <c r="U123" s="744"/>
      <c r="V123" s="744"/>
      <c r="W123" s="744"/>
      <c r="X123" s="744"/>
      <c r="Y123" s="744"/>
      <c r="Z123" s="744"/>
      <c r="AA123" s="744"/>
      <c r="AB123" s="744"/>
      <c r="AC123" s="744"/>
      <c r="AD123" s="744"/>
      <c r="AE123" s="744"/>
      <c r="AF123" s="744"/>
      <c r="AG123" s="744"/>
      <c r="AH123" s="744"/>
      <c r="AI123" s="744"/>
      <c r="AJ123" s="744"/>
      <c r="AK123" s="744"/>
      <c r="AL123" s="744"/>
      <c r="AM123" s="744"/>
      <c r="AN123" s="744"/>
      <c r="AO123" s="745"/>
      <c r="AP123" s="50"/>
      <c r="AQ123" s="743"/>
      <c r="AR123" s="744"/>
      <c r="AS123" s="744"/>
      <c r="AT123" s="744"/>
      <c r="AU123" s="744"/>
      <c r="AV123" s="744"/>
      <c r="AW123" s="744"/>
      <c r="AX123" s="744">
        <f>'[3]LDC Progress'!$BD$36+'[3]LDC Progress'!$BD$8</f>
        <v>1291420.3037682967</v>
      </c>
      <c r="AY123" s="744"/>
      <c r="AZ123" s="744"/>
      <c r="BA123" s="744"/>
      <c r="BB123" s="744"/>
      <c r="BC123" s="744"/>
      <c r="BD123" s="744"/>
      <c r="BE123" s="744"/>
      <c r="BF123" s="744"/>
      <c r="BG123" s="744"/>
      <c r="BH123" s="744"/>
      <c r="BI123" s="744"/>
      <c r="BJ123" s="744"/>
      <c r="BK123" s="744"/>
      <c r="BL123" s="744"/>
      <c r="BM123" s="744"/>
      <c r="BN123" s="744"/>
      <c r="BO123" s="744"/>
      <c r="BP123" s="744"/>
      <c r="BQ123" s="744"/>
      <c r="BR123" s="744"/>
      <c r="BS123" s="744"/>
      <c r="BT123" s="745"/>
    </row>
    <row r="124" spans="1:72">
      <c r="A124" s="811"/>
      <c r="B124" s="742"/>
      <c r="C124" s="742"/>
      <c r="D124" s="742"/>
      <c r="E124" s="742"/>
      <c r="F124" s="742"/>
      <c r="G124" s="742"/>
      <c r="H124" s="742"/>
      <c r="I124" s="639"/>
      <c r="J124" s="639"/>
      <c r="K124" s="50"/>
      <c r="L124" s="743"/>
      <c r="M124" s="744"/>
      <c r="N124" s="744"/>
      <c r="O124" s="744"/>
      <c r="P124" s="744"/>
      <c r="Q124" s="744"/>
      <c r="R124" s="744"/>
      <c r="S124" s="744"/>
      <c r="T124" s="744"/>
      <c r="U124" s="744"/>
      <c r="V124" s="744"/>
      <c r="W124" s="744"/>
      <c r="X124" s="744"/>
      <c r="Y124" s="744"/>
      <c r="Z124" s="744"/>
      <c r="AA124" s="744"/>
      <c r="AB124" s="744"/>
      <c r="AC124" s="744"/>
      <c r="AD124" s="744"/>
      <c r="AE124" s="744"/>
      <c r="AF124" s="744"/>
      <c r="AG124" s="744"/>
      <c r="AH124" s="744"/>
      <c r="AI124" s="744"/>
      <c r="AJ124" s="744"/>
      <c r="AK124" s="744"/>
      <c r="AL124" s="744"/>
      <c r="AM124" s="744"/>
      <c r="AN124" s="744"/>
      <c r="AO124" s="745"/>
      <c r="AP124" s="50"/>
      <c r="AQ124" s="743"/>
      <c r="AR124" s="744"/>
      <c r="AS124" s="744"/>
      <c r="AT124" s="744"/>
      <c r="AU124" s="744"/>
      <c r="AV124" s="744"/>
      <c r="AW124" s="744"/>
      <c r="AX124" s="744"/>
      <c r="AY124" s="744"/>
      <c r="AZ124" s="744"/>
      <c r="BA124" s="744"/>
      <c r="BB124" s="744"/>
      <c r="BC124" s="744"/>
      <c r="BD124" s="744"/>
      <c r="BE124" s="744"/>
      <c r="BF124" s="744"/>
      <c r="BG124" s="744"/>
      <c r="BH124" s="744"/>
      <c r="BI124" s="744"/>
      <c r="BJ124" s="744"/>
      <c r="BK124" s="744"/>
      <c r="BL124" s="744"/>
      <c r="BM124" s="744"/>
      <c r="BN124" s="744"/>
      <c r="BO124" s="744"/>
      <c r="BP124" s="744"/>
      <c r="BQ124" s="744"/>
      <c r="BR124" s="744"/>
      <c r="BS124" s="744"/>
      <c r="BT124" s="745"/>
    </row>
    <row r="125" spans="1:72">
      <c r="A125" s="811"/>
      <c r="B125" s="742"/>
      <c r="C125" s="742"/>
      <c r="D125" s="742"/>
      <c r="E125" s="742"/>
      <c r="F125" s="742"/>
      <c r="G125" s="742"/>
      <c r="H125" s="742"/>
      <c r="I125" s="639"/>
      <c r="J125" s="639"/>
      <c r="K125" s="50"/>
      <c r="L125" s="743"/>
      <c r="M125" s="744"/>
      <c r="N125" s="744"/>
      <c r="O125" s="744"/>
      <c r="P125" s="744"/>
      <c r="Q125" s="744"/>
      <c r="R125" s="744"/>
      <c r="S125" s="744"/>
      <c r="T125" s="744"/>
      <c r="U125" s="744"/>
      <c r="V125" s="744"/>
      <c r="W125" s="744"/>
      <c r="X125" s="744"/>
      <c r="Y125" s="744"/>
      <c r="Z125" s="744"/>
      <c r="AA125" s="744"/>
      <c r="AB125" s="744"/>
      <c r="AC125" s="744"/>
      <c r="AD125" s="744"/>
      <c r="AE125" s="744"/>
      <c r="AF125" s="744"/>
      <c r="AG125" s="744"/>
      <c r="AH125" s="744"/>
      <c r="AI125" s="744"/>
      <c r="AJ125" s="744"/>
      <c r="AK125" s="744"/>
      <c r="AL125" s="744"/>
      <c r="AM125" s="744"/>
      <c r="AN125" s="744"/>
      <c r="AO125" s="745"/>
      <c r="AP125" s="50"/>
      <c r="AQ125" s="743"/>
      <c r="AR125" s="744"/>
      <c r="AS125" s="744"/>
      <c r="AT125" s="744"/>
      <c r="AU125" s="744"/>
      <c r="AV125" s="744"/>
      <c r="AW125" s="744"/>
      <c r="AX125" s="744"/>
      <c r="AY125" s="744"/>
      <c r="AZ125" s="744"/>
      <c r="BA125" s="744"/>
      <c r="BB125" s="744"/>
      <c r="BC125" s="744"/>
      <c r="BD125" s="744"/>
      <c r="BE125" s="744"/>
      <c r="BF125" s="744"/>
      <c r="BG125" s="744"/>
      <c r="BH125" s="744"/>
      <c r="BI125" s="744"/>
      <c r="BJ125" s="744"/>
      <c r="BK125" s="744"/>
      <c r="BL125" s="744"/>
      <c r="BM125" s="744"/>
      <c r="BN125" s="744"/>
      <c r="BO125" s="744"/>
      <c r="BP125" s="744"/>
      <c r="BQ125" s="744"/>
      <c r="BR125" s="744"/>
      <c r="BS125" s="744"/>
      <c r="BT125" s="745"/>
    </row>
    <row r="126" spans="1:72">
      <c r="A126" s="811"/>
      <c r="B126" s="742"/>
      <c r="C126" s="742"/>
      <c r="D126" s="742"/>
      <c r="E126" s="742"/>
      <c r="F126" s="742"/>
      <c r="G126" s="742"/>
      <c r="H126" s="742"/>
      <c r="I126" s="639"/>
      <c r="J126" s="639"/>
      <c r="K126" s="50"/>
      <c r="L126" s="743"/>
      <c r="M126" s="744"/>
      <c r="N126" s="744"/>
      <c r="O126" s="744"/>
      <c r="P126" s="744"/>
      <c r="Q126" s="744"/>
      <c r="R126" s="744"/>
      <c r="S126" s="744"/>
      <c r="T126" s="744"/>
      <c r="U126" s="744"/>
      <c r="V126" s="744"/>
      <c r="W126" s="744"/>
      <c r="X126" s="744"/>
      <c r="Y126" s="744"/>
      <c r="Z126" s="744"/>
      <c r="AA126" s="744"/>
      <c r="AB126" s="744"/>
      <c r="AC126" s="744"/>
      <c r="AD126" s="744"/>
      <c r="AE126" s="744"/>
      <c r="AF126" s="744"/>
      <c r="AG126" s="744"/>
      <c r="AH126" s="744"/>
      <c r="AI126" s="744"/>
      <c r="AJ126" s="744"/>
      <c r="AK126" s="744"/>
      <c r="AL126" s="744"/>
      <c r="AM126" s="744"/>
      <c r="AN126" s="744"/>
      <c r="AO126" s="745"/>
      <c r="AP126" s="50"/>
      <c r="AQ126" s="743"/>
      <c r="AR126" s="744"/>
      <c r="AS126" s="744"/>
      <c r="AT126" s="744"/>
      <c r="AU126" s="744"/>
      <c r="AV126" s="744"/>
      <c r="AW126" s="744"/>
      <c r="AX126" s="744"/>
      <c r="AY126" s="744"/>
      <c r="AZ126" s="744"/>
      <c r="BA126" s="744"/>
      <c r="BB126" s="744"/>
      <c r="BC126" s="744"/>
      <c r="BD126" s="744"/>
      <c r="BE126" s="744"/>
      <c r="BF126" s="744"/>
      <c r="BG126" s="744"/>
      <c r="BH126" s="744"/>
      <c r="BI126" s="744"/>
      <c r="BJ126" s="744"/>
      <c r="BK126" s="744"/>
      <c r="BL126" s="744"/>
      <c r="BM126" s="744"/>
      <c r="BN126" s="744"/>
      <c r="BO126" s="744"/>
      <c r="BP126" s="744"/>
      <c r="BQ126" s="744"/>
      <c r="BR126" s="744"/>
      <c r="BS126" s="744"/>
      <c r="BT126" s="745"/>
    </row>
  </sheetData>
  <autoFilter ref="B27:J123" xr:uid="{903FB98E-4251-4BD7-8F05-39F8E6CE8D3A}">
    <filterColumn colId="2">
      <filters>
        <filter val="Process and Systems Upgrades Initiatives - Energy Manager Initiative"/>
      </filters>
    </filterColumn>
  </autoFilter>
  <mergeCells count="1">
    <mergeCell ref="C24:G24"/>
  </mergeCells>
  <conditionalFormatting sqref="L95:AO124 AQ29:BT124 L27:AO90 AQ27:BT27">
    <cfRule type="cellIs" dxfId="4" priority="12" operator="equal">
      <formula>0</formula>
    </cfRule>
  </conditionalFormatting>
  <conditionalFormatting sqref="AQ125:BT126">
    <cfRule type="cellIs" dxfId="3" priority="73" operator="equal">
      <formula>0</formula>
    </cfRule>
  </conditionalFormatting>
  <conditionalFormatting sqref="AQ28:BT28">
    <cfRule type="cellIs" dxfId="2" priority="63" operator="equal">
      <formula>0</formula>
    </cfRule>
  </conditionalFormatting>
  <conditionalFormatting sqref="L125:AO126">
    <cfRule type="cellIs" dxfId="1" priority="61" operator="equal">
      <formula>0</formula>
    </cfRule>
  </conditionalFormatting>
  <conditionalFormatting sqref="L91:AO94">
    <cfRule type="cellIs" dxfId="0" priority="45" operator="equal">
      <formula>0</formula>
    </cfRule>
  </conditionalFormatting>
  <pageMargins left="0.7" right="0.7" top="0.75" bottom="0.75" header="0.3" footer="0.3"/>
  <pageSetup scale="30" fitToHeight="0"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80F2AE61-42A3-4907-9B2A-315126894090}">
          <x14:formula1>
            <xm:f>'N:\Regulatory\OEB\IRM\2020 IRM\5- Model LRAMVA 2018\NTRZ\LRAMVA Model\[2020_LRAMVA_NTRZv9.xlsx]DropDownList'!#REF!</xm:f>
          </x14:formula1>
          <xm:sqref>J27:J126</xm:sqref>
        </x14:dataValidation>
        <x14:dataValidation type="list" allowBlank="1" showInputMessage="1" showErrorMessage="1" xr:uid="{481DC33A-4459-4834-8384-6473F02B6FC7}">
          <x14:formula1>
            <xm:f>'N:\Regulatory\OEB\IRM\2020 IRM\5- Model LRAMVA 2018\NTRZ\LRAMVA Model\[2020_LRAMVA_NTRZv9.xlsx]DropDownList'!#REF!</xm:f>
          </x14:formula1>
          <xm:sqref>I27:I126</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2:U49"/>
  <sheetViews>
    <sheetView zoomScale="90" zoomScaleNormal="90" workbookViewId="0">
      <selection activeCell="Q25" sqref="Q25"/>
    </sheetView>
  </sheetViews>
  <sheetFormatPr defaultColWidth="9.08984375" defaultRowHeight="14.5"/>
  <cols>
    <col min="1" max="1" width="9.08984375" style="12"/>
    <col min="2" max="2" width="10.08984375" style="12" customWidth="1"/>
    <col min="3" max="3" width="11.36328125" style="12" customWidth="1"/>
    <col min="4" max="4" width="13.36328125" style="12" customWidth="1"/>
    <col min="5" max="5" width="12.81640625" style="12" customWidth="1"/>
    <col min="6" max="6" width="12" style="12" customWidth="1"/>
    <col min="7" max="7" width="9.08984375" style="12"/>
    <col min="8" max="8" width="24.54296875" style="12" customWidth="1"/>
    <col min="9" max="9" width="11.08984375" style="12" customWidth="1"/>
    <col min="10" max="10" width="9.08984375" style="12"/>
    <col min="11" max="11" width="11.54296875" style="12" customWidth="1"/>
    <col min="12" max="12" width="9.08984375" style="12"/>
    <col min="13" max="13" width="26" style="12" customWidth="1"/>
    <col min="14" max="14" width="9.90625" style="12" customWidth="1"/>
    <col min="15" max="15" width="9.08984375" style="12"/>
    <col min="16" max="16" width="9.81640625" style="12" customWidth="1"/>
    <col min="17" max="29" width="9.08984375" style="12"/>
    <col min="30" max="38" width="0" style="12" hidden="1" customWidth="1"/>
    <col min="39" max="16384" width="9.08984375" style="12"/>
  </cols>
  <sheetData>
    <row r="12" spans="1:17" ht="24" customHeight="1" thickBot="1"/>
    <row r="13" spans="1:17" s="9" customFormat="1" ht="23.4" customHeight="1" thickBot="1">
      <c r="A13" s="584"/>
      <c r="B13" s="584" t="s">
        <v>171</v>
      </c>
      <c r="D13" s="126" t="s">
        <v>175</v>
      </c>
      <c r="E13" s="731"/>
      <c r="F13" s="177"/>
      <c r="G13" s="178"/>
      <c r="H13" s="179"/>
      <c r="K13" s="179"/>
      <c r="L13" s="177"/>
      <c r="M13" s="177"/>
      <c r="N13" s="177"/>
      <c r="O13" s="177"/>
      <c r="P13" s="177"/>
      <c r="Q13" s="180"/>
    </row>
    <row r="14" spans="1:17" s="9" customFormat="1" ht="15.65" customHeight="1">
      <c r="B14" s="547"/>
      <c r="D14" s="17"/>
      <c r="E14" s="17"/>
      <c r="F14" s="177"/>
      <c r="G14" s="178"/>
      <c r="H14" s="179"/>
      <c r="K14" s="179"/>
      <c r="L14" s="177"/>
      <c r="M14" s="177"/>
      <c r="N14" s="177"/>
      <c r="O14" s="177"/>
      <c r="P14" s="177"/>
      <c r="Q14" s="180"/>
    </row>
    <row r="15" spans="1:17" ht="15.5">
      <c r="B15" s="584" t="s">
        <v>504</v>
      </c>
    </row>
    <row r="16" spans="1:17" ht="15.5">
      <c r="B16" s="584"/>
    </row>
    <row r="17" spans="2:21" s="663" customFormat="1" ht="20.399999999999999" customHeight="1">
      <c r="B17" s="661" t="s">
        <v>661</v>
      </c>
      <c r="C17" s="662"/>
      <c r="D17" s="662"/>
      <c r="E17" s="662"/>
      <c r="F17" s="662"/>
      <c r="G17" s="662"/>
      <c r="H17" s="662"/>
      <c r="I17" s="662"/>
      <c r="J17" s="662"/>
      <c r="K17" s="662"/>
      <c r="L17" s="662"/>
      <c r="M17" s="662"/>
      <c r="N17" s="662"/>
      <c r="O17" s="662"/>
      <c r="P17" s="662"/>
      <c r="Q17" s="662"/>
      <c r="R17" s="662"/>
      <c r="S17" s="662"/>
      <c r="T17" s="662"/>
      <c r="U17" s="662"/>
    </row>
    <row r="18" spans="2:21" ht="60" customHeight="1">
      <c r="B18" s="887" t="s">
        <v>715</v>
      </c>
      <c r="C18" s="887"/>
      <c r="D18" s="887"/>
      <c r="E18" s="887"/>
      <c r="F18" s="887"/>
      <c r="G18" s="887"/>
      <c r="H18" s="887"/>
      <c r="I18" s="887"/>
      <c r="J18" s="887"/>
      <c r="K18" s="887"/>
      <c r="L18" s="887"/>
      <c r="M18" s="887"/>
      <c r="N18" s="887"/>
      <c r="O18" s="887"/>
      <c r="P18" s="887"/>
      <c r="Q18" s="887"/>
      <c r="R18" s="887"/>
      <c r="S18" s="887"/>
      <c r="T18" s="887"/>
      <c r="U18" s="887"/>
    </row>
    <row r="21" spans="2:21" ht="21">
      <c r="B21" s="729" t="s">
        <v>699</v>
      </c>
    </row>
    <row r="23" spans="2:21" ht="21">
      <c r="B23" s="729" t="s">
        <v>700</v>
      </c>
      <c r="C23" s="730"/>
      <c r="E23" s="730"/>
      <c r="F23" s="730"/>
      <c r="H23" s="729" t="s">
        <v>701</v>
      </c>
    </row>
    <row r="24" spans="2:21" ht="18.649999999999999" customHeight="1">
      <c r="B24" s="886" t="s">
        <v>677</v>
      </c>
      <c r="C24" s="886"/>
      <c r="D24" s="886"/>
      <c r="E24" s="886"/>
      <c r="F24" s="886"/>
      <c r="H24" s="12" t="s">
        <v>685</v>
      </c>
      <c r="M24" s="12" t="s">
        <v>686</v>
      </c>
    </row>
    <row r="25" spans="2:21" ht="43.5">
      <c r="B25" s="726" t="s">
        <v>62</v>
      </c>
      <c r="C25" s="726" t="s">
        <v>678</v>
      </c>
      <c r="D25" s="726" t="s">
        <v>679</v>
      </c>
      <c r="E25" s="726" t="s">
        <v>681</v>
      </c>
      <c r="F25" s="726" t="s">
        <v>680</v>
      </c>
      <c r="H25" s="726" t="s">
        <v>682</v>
      </c>
      <c r="I25" s="726" t="s">
        <v>683</v>
      </c>
      <c r="J25" s="726" t="s">
        <v>684</v>
      </c>
      <c r="K25" s="726" t="s">
        <v>678</v>
      </c>
      <c r="M25" s="726" t="s">
        <v>682</v>
      </c>
      <c r="N25" s="726" t="s">
        <v>683</v>
      </c>
      <c r="O25" s="726" t="s">
        <v>684</v>
      </c>
      <c r="P25" s="726" t="s">
        <v>678</v>
      </c>
    </row>
    <row r="26" spans="2:21" ht="16.5">
      <c r="B26" s="733"/>
      <c r="C26" s="733" t="s">
        <v>689</v>
      </c>
      <c r="D26" s="733" t="s">
        <v>690</v>
      </c>
      <c r="E26" s="733" t="s">
        <v>691</v>
      </c>
      <c r="F26" s="733" t="s">
        <v>692</v>
      </c>
      <c r="H26" s="733"/>
      <c r="I26" s="733" t="s">
        <v>693</v>
      </c>
      <c r="J26" s="733" t="s">
        <v>694</v>
      </c>
      <c r="K26" s="733" t="s">
        <v>695</v>
      </c>
      <c r="M26" s="733"/>
      <c r="N26" s="733" t="s">
        <v>696</v>
      </c>
      <c r="O26" s="733" t="s">
        <v>697</v>
      </c>
      <c r="P26" s="733" t="s">
        <v>698</v>
      </c>
    </row>
    <row r="27" spans="2:21" ht="15.65" customHeight="1">
      <c r="B27" s="728" t="s">
        <v>703</v>
      </c>
      <c r="C27" s="736">
        <f>K49</f>
        <v>0</v>
      </c>
      <c r="D27" s="734"/>
      <c r="E27" s="727"/>
      <c r="F27" s="727"/>
      <c r="H27" s="727"/>
      <c r="I27" s="727"/>
      <c r="J27" s="727"/>
      <c r="K27" s="727">
        <f>I27*J27</f>
        <v>0</v>
      </c>
      <c r="M27" s="727"/>
      <c r="N27" s="727"/>
      <c r="O27" s="727"/>
      <c r="P27" s="727">
        <f>N27*O27</f>
        <v>0</v>
      </c>
    </row>
    <row r="28" spans="2:21" ht="15.65" customHeight="1">
      <c r="B28" s="728" t="s">
        <v>704</v>
      </c>
      <c r="C28" s="737">
        <f>P49</f>
        <v>0</v>
      </c>
      <c r="D28" s="738">
        <f>C28-C27</f>
        <v>0</v>
      </c>
      <c r="E28" s="727"/>
      <c r="F28" s="735">
        <f>D28*E28</f>
        <v>0</v>
      </c>
      <c r="H28" s="727"/>
      <c r="I28" s="727"/>
      <c r="J28" s="727"/>
      <c r="K28" s="727"/>
      <c r="M28" s="727"/>
      <c r="N28" s="727"/>
      <c r="O28" s="727"/>
      <c r="P28" s="727"/>
    </row>
    <row r="29" spans="2:21" ht="15.65" customHeight="1">
      <c r="B29" s="728" t="s">
        <v>705</v>
      </c>
      <c r="C29" s="727"/>
      <c r="D29" s="727"/>
      <c r="E29" s="727"/>
      <c r="F29" s="727"/>
      <c r="H29" s="727"/>
      <c r="I29" s="727"/>
      <c r="J29" s="727"/>
      <c r="K29" s="727"/>
      <c r="M29" s="727"/>
      <c r="N29" s="727"/>
      <c r="O29" s="727"/>
      <c r="P29" s="727"/>
    </row>
    <row r="30" spans="2:21" ht="15.65" customHeight="1">
      <c r="B30" s="728" t="s">
        <v>706</v>
      </c>
      <c r="C30" s="727"/>
      <c r="D30" s="727"/>
      <c r="E30" s="727"/>
      <c r="F30" s="727"/>
      <c r="H30" s="727"/>
      <c r="I30" s="727"/>
      <c r="J30" s="727"/>
      <c r="K30" s="727"/>
      <c r="M30" s="727"/>
      <c r="N30" s="727"/>
      <c r="O30" s="727"/>
      <c r="P30" s="727"/>
    </row>
    <row r="31" spans="2:21" ht="15.65" customHeight="1">
      <c r="B31" s="728" t="s">
        <v>707</v>
      </c>
      <c r="C31" s="727"/>
      <c r="D31" s="727"/>
      <c r="E31" s="727"/>
      <c r="F31" s="727"/>
      <c r="H31" s="727"/>
      <c r="I31" s="727"/>
      <c r="J31" s="727"/>
      <c r="K31" s="727"/>
      <c r="M31" s="727"/>
      <c r="N31" s="727"/>
      <c r="O31" s="727"/>
      <c r="P31" s="727"/>
    </row>
    <row r="32" spans="2:21" ht="15.65" customHeight="1">
      <c r="B32" s="728" t="s">
        <v>708</v>
      </c>
      <c r="C32" s="727"/>
      <c r="D32" s="727"/>
      <c r="E32" s="727"/>
      <c r="F32" s="727"/>
      <c r="H32" s="727"/>
      <c r="I32" s="727"/>
      <c r="J32" s="727"/>
      <c r="K32" s="727"/>
      <c r="M32" s="727"/>
      <c r="N32" s="727"/>
      <c r="O32" s="727"/>
      <c r="P32" s="727"/>
    </row>
    <row r="33" spans="2:16" ht="15.65" customHeight="1">
      <c r="B33" s="728" t="s">
        <v>709</v>
      </c>
      <c r="C33" s="727"/>
      <c r="D33" s="727"/>
      <c r="E33" s="727"/>
      <c r="F33" s="727"/>
      <c r="H33" s="727"/>
      <c r="I33" s="727"/>
      <c r="J33" s="727"/>
      <c r="K33" s="727"/>
      <c r="M33" s="727"/>
      <c r="N33" s="727"/>
      <c r="O33" s="727"/>
      <c r="P33" s="727"/>
    </row>
    <row r="34" spans="2:16" ht="15.65" customHeight="1">
      <c r="B34" s="728" t="s">
        <v>710</v>
      </c>
      <c r="C34" s="727"/>
      <c r="D34" s="727"/>
      <c r="E34" s="727"/>
      <c r="F34" s="727"/>
      <c r="H34" s="727"/>
      <c r="I34" s="727"/>
      <c r="J34" s="727"/>
      <c r="K34" s="727"/>
      <c r="M34" s="727"/>
      <c r="N34" s="727"/>
      <c r="O34" s="727"/>
      <c r="P34" s="727"/>
    </row>
    <row r="35" spans="2:16" ht="15.65" customHeight="1">
      <c r="B35" s="728" t="s">
        <v>711</v>
      </c>
      <c r="C35" s="727"/>
      <c r="D35" s="727"/>
      <c r="E35" s="727"/>
      <c r="F35" s="727"/>
      <c r="H35" s="727"/>
      <c r="I35" s="727"/>
      <c r="J35" s="727"/>
      <c r="K35" s="727"/>
      <c r="M35" s="727"/>
      <c r="N35" s="727"/>
      <c r="O35" s="727"/>
      <c r="P35" s="727"/>
    </row>
    <row r="36" spans="2:16" ht="15.65" customHeight="1">
      <c r="B36" s="728" t="s">
        <v>712</v>
      </c>
      <c r="C36" s="727"/>
      <c r="D36" s="727"/>
      <c r="E36" s="727"/>
      <c r="F36" s="727"/>
      <c r="H36" s="727"/>
      <c r="I36" s="727"/>
      <c r="J36" s="727"/>
      <c r="K36" s="727"/>
      <c r="M36" s="727"/>
      <c r="N36" s="727"/>
      <c r="O36" s="727"/>
      <c r="P36" s="727"/>
    </row>
    <row r="37" spans="2:16" ht="15.65" customHeight="1">
      <c r="B37" s="728" t="s">
        <v>713</v>
      </c>
      <c r="C37" s="727"/>
      <c r="D37" s="727"/>
      <c r="E37" s="727"/>
      <c r="F37" s="727"/>
      <c r="H37" s="727"/>
      <c r="I37" s="727"/>
      <c r="J37" s="727"/>
      <c r="K37" s="727"/>
      <c r="M37" s="727"/>
      <c r="N37" s="727"/>
      <c r="O37" s="727"/>
      <c r="P37" s="727"/>
    </row>
    <row r="38" spans="2:16" ht="15.65" customHeight="1">
      <c r="B38" s="728" t="s">
        <v>714</v>
      </c>
      <c r="C38" s="727"/>
      <c r="D38" s="727"/>
      <c r="E38" s="727"/>
      <c r="F38" s="727"/>
      <c r="H38" s="727"/>
      <c r="I38" s="727"/>
      <c r="J38" s="727"/>
      <c r="K38" s="727"/>
      <c r="M38" s="727"/>
      <c r="N38" s="727"/>
      <c r="O38" s="727"/>
      <c r="P38" s="727"/>
    </row>
    <row r="39" spans="2:16" ht="16.25" customHeight="1">
      <c r="B39" s="739" t="s">
        <v>26</v>
      </c>
      <c r="C39" s="740"/>
      <c r="D39" s="740"/>
      <c r="E39" s="740"/>
      <c r="F39" s="741">
        <f>SUM(F28:F38)</f>
        <v>0</v>
      </c>
      <c r="H39" s="727"/>
      <c r="I39" s="727"/>
      <c r="J39" s="727"/>
      <c r="K39" s="727"/>
      <c r="M39" s="727"/>
      <c r="N39" s="727"/>
      <c r="O39" s="727"/>
      <c r="P39" s="727"/>
    </row>
    <row r="40" spans="2:16">
      <c r="B40" s="728" t="s">
        <v>702</v>
      </c>
      <c r="C40" s="727"/>
      <c r="D40" s="727"/>
      <c r="E40" s="727"/>
      <c r="F40" s="727"/>
      <c r="H40" s="727"/>
      <c r="I40" s="727"/>
      <c r="J40" s="727"/>
      <c r="K40" s="727"/>
      <c r="M40" s="727"/>
      <c r="N40" s="727"/>
      <c r="O40" s="727"/>
      <c r="P40" s="727"/>
    </row>
    <row r="41" spans="2:16">
      <c r="B41" s="728" t="s">
        <v>702</v>
      </c>
      <c r="C41" s="727"/>
      <c r="D41" s="727"/>
      <c r="E41" s="727"/>
      <c r="F41" s="727"/>
      <c r="H41" s="727"/>
      <c r="I41" s="727"/>
      <c r="J41" s="727"/>
      <c r="K41" s="727"/>
      <c r="M41" s="727"/>
      <c r="N41" s="727"/>
      <c r="O41" s="727"/>
      <c r="P41" s="727"/>
    </row>
    <row r="42" spans="2:16">
      <c r="B42" s="728" t="s">
        <v>702</v>
      </c>
      <c r="C42" s="727"/>
      <c r="D42" s="727"/>
      <c r="E42" s="727"/>
      <c r="F42" s="727"/>
      <c r="H42" s="727"/>
      <c r="I42" s="727"/>
      <c r="J42" s="727"/>
      <c r="K42" s="727"/>
      <c r="M42" s="727"/>
      <c r="N42" s="727"/>
      <c r="O42" s="727"/>
      <c r="P42" s="727"/>
    </row>
    <row r="43" spans="2:16">
      <c r="B43" s="728" t="s">
        <v>702</v>
      </c>
      <c r="C43" s="727"/>
      <c r="D43" s="727"/>
      <c r="E43" s="727"/>
      <c r="F43" s="727"/>
      <c r="H43" s="727"/>
      <c r="I43" s="727"/>
      <c r="J43" s="727"/>
      <c r="K43" s="727"/>
      <c r="M43" s="727"/>
      <c r="N43" s="727"/>
      <c r="O43" s="727"/>
      <c r="P43" s="727"/>
    </row>
    <row r="44" spans="2:16">
      <c r="H44" s="727"/>
      <c r="I44" s="727"/>
      <c r="J44" s="727"/>
      <c r="K44" s="727"/>
      <c r="M44" s="727"/>
      <c r="N44" s="727"/>
      <c r="O44" s="727"/>
      <c r="P44" s="727"/>
    </row>
    <row r="45" spans="2:16">
      <c r="H45" s="727"/>
      <c r="I45" s="727"/>
      <c r="J45" s="727"/>
      <c r="K45" s="727"/>
      <c r="M45" s="727"/>
      <c r="N45" s="727"/>
      <c r="O45" s="727"/>
      <c r="P45" s="727"/>
    </row>
    <row r="46" spans="2:16">
      <c r="H46" s="727"/>
      <c r="I46" s="727"/>
      <c r="J46" s="727"/>
      <c r="K46" s="727"/>
      <c r="M46" s="727"/>
      <c r="N46" s="727"/>
      <c r="O46" s="727"/>
      <c r="P46" s="727"/>
    </row>
    <row r="47" spans="2:16">
      <c r="H47" s="727"/>
      <c r="I47" s="727"/>
      <c r="J47" s="727"/>
      <c r="K47" s="727"/>
      <c r="M47" s="727"/>
      <c r="N47" s="727"/>
      <c r="O47" s="727"/>
      <c r="P47" s="727"/>
    </row>
    <row r="48" spans="2:16">
      <c r="H48" s="727"/>
      <c r="I48" s="727"/>
      <c r="J48" s="727"/>
      <c r="K48" s="727"/>
      <c r="M48" s="727"/>
      <c r="N48" s="727"/>
      <c r="O48" s="727"/>
      <c r="P48" s="727"/>
    </row>
    <row r="49" spans="8:16">
      <c r="H49" s="739" t="s">
        <v>26</v>
      </c>
      <c r="I49" s="740"/>
      <c r="J49" s="740"/>
      <c r="K49" s="736">
        <f>SUM(K27:K48)</f>
        <v>0</v>
      </c>
      <c r="M49" s="739" t="s">
        <v>26</v>
      </c>
      <c r="N49" s="740"/>
      <c r="O49" s="740"/>
      <c r="P49" s="737">
        <f>SUM(P27:P48)</f>
        <v>0</v>
      </c>
    </row>
  </sheetData>
  <mergeCells count="2">
    <mergeCell ref="B24:F24"/>
    <mergeCell ref="B18:U18"/>
  </mergeCells>
  <pageMargins left="0.7" right="0.7" top="0.75" bottom="0.75" header="0.3" footer="0.3"/>
  <pageSetup scale="5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6:U59"/>
  <sheetViews>
    <sheetView zoomScale="80" zoomScaleNormal="80" workbookViewId="0">
      <pane ySplit="16" topLeftCell="A29" activePane="bottomLeft" state="frozen"/>
      <selection activeCell="P51" sqref="A1:P51"/>
      <selection pane="bottomLeft" activeCell="B23" sqref="B23"/>
    </sheetView>
  </sheetViews>
  <sheetFormatPr defaultColWidth="9.08984375" defaultRowHeight="14.5"/>
  <cols>
    <col min="1" max="1" width="9.08984375" style="12"/>
    <col min="2" max="2" width="36.90625" style="689" customWidth="1"/>
    <col min="3" max="3" width="9.08984375" style="10"/>
    <col min="4" max="16384" width="9.08984375" style="12"/>
  </cols>
  <sheetData>
    <row r="16" spans="2:21" ht="26.25" customHeight="1">
      <c r="B16" s="690" t="s">
        <v>560</v>
      </c>
      <c r="C16" s="818" t="s">
        <v>504</v>
      </c>
      <c r="D16" s="819"/>
      <c r="E16" s="819"/>
      <c r="F16" s="819"/>
      <c r="G16" s="819"/>
      <c r="H16" s="819"/>
      <c r="I16" s="819"/>
      <c r="J16" s="819"/>
      <c r="K16" s="819"/>
      <c r="L16" s="819"/>
      <c r="M16" s="819"/>
      <c r="N16" s="819"/>
      <c r="O16" s="819"/>
      <c r="P16" s="819"/>
      <c r="Q16" s="819"/>
      <c r="R16" s="819"/>
      <c r="S16" s="819"/>
      <c r="T16" s="819"/>
      <c r="U16" s="819"/>
    </row>
    <row r="17" spans="2:21" ht="55.5" customHeight="1">
      <c r="B17" s="691" t="s">
        <v>631</v>
      </c>
      <c r="C17" s="820" t="s">
        <v>716</v>
      </c>
      <c r="D17" s="820"/>
      <c r="E17" s="820"/>
      <c r="F17" s="820"/>
      <c r="G17" s="820"/>
      <c r="H17" s="820"/>
      <c r="I17" s="820"/>
      <c r="J17" s="820"/>
      <c r="K17" s="820"/>
      <c r="L17" s="820"/>
      <c r="M17" s="820"/>
      <c r="N17" s="820"/>
      <c r="O17" s="820"/>
      <c r="P17" s="820"/>
      <c r="Q17" s="820"/>
      <c r="R17" s="820"/>
      <c r="S17" s="820"/>
      <c r="T17" s="820"/>
      <c r="U17" s="821"/>
    </row>
    <row r="18" spans="2:21" ht="15.5">
      <c r="B18" s="692"/>
      <c r="C18" s="693"/>
      <c r="D18" s="694"/>
      <c r="E18" s="694"/>
      <c r="F18" s="694"/>
      <c r="G18" s="694"/>
      <c r="H18" s="694"/>
      <c r="I18" s="694"/>
      <c r="J18" s="694"/>
      <c r="K18" s="694"/>
      <c r="L18" s="694"/>
      <c r="M18" s="694"/>
      <c r="N18" s="694"/>
      <c r="O18" s="694"/>
      <c r="P18" s="694"/>
      <c r="Q18" s="694"/>
      <c r="R18" s="694"/>
      <c r="S18" s="694"/>
      <c r="T18" s="694"/>
      <c r="U18" s="695"/>
    </row>
    <row r="19" spans="2:21" ht="15.5">
      <c r="B19" s="692"/>
      <c r="C19" s="693" t="s">
        <v>635</v>
      </c>
      <c r="D19" s="694"/>
      <c r="E19" s="694"/>
      <c r="F19" s="694"/>
      <c r="G19" s="694"/>
      <c r="H19" s="694"/>
      <c r="I19" s="694"/>
      <c r="J19" s="694"/>
      <c r="K19" s="694"/>
      <c r="L19" s="694"/>
      <c r="M19" s="694"/>
      <c r="N19" s="694"/>
      <c r="O19" s="694"/>
      <c r="P19" s="694"/>
      <c r="Q19" s="694"/>
      <c r="R19" s="694"/>
      <c r="S19" s="694"/>
      <c r="T19" s="694"/>
      <c r="U19" s="695"/>
    </row>
    <row r="20" spans="2:21" ht="15.5">
      <c r="B20" s="692"/>
      <c r="C20" s="693"/>
      <c r="D20" s="694"/>
      <c r="E20" s="694"/>
      <c r="F20" s="694"/>
      <c r="G20" s="694"/>
      <c r="H20" s="694"/>
      <c r="I20" s="694"/>
      <c r="J20" s="694"/>
      <c r="K20" s="694"/>
      <c r="L20" s="694"/>
      <c r="M20" s="694"/>
      <c r="N20" s="694"/>
      <c r="O20" s="694"/>
      <c r="P20" s="694"/>
      <c r="Q20" s="694"/>
      <c r="R20" s="694"/>
      <c r="S20" s="694"/>
      <c r="T20" s="694"/>
      <c r="U20" s="695"/>
    </row>
    <row r="21" spans="2:21" ht="15.5">
      <c r="B21" s="692"/>
      <c r="C21" s="693" t="s">
        <v>632</v>
      </c>
      <c r="D21" s="694"/>
      <c r="E21" s="694"/>
      <c r="F21" s="694"/>
      <c r="G21" s="694"/>
      <c r="H21" s="694"/>
      <c r="I21" s="694"/>
      <c r="J21" s="694"/>
      <c r="K21" s="694"/>
      <c r="L21" s="694"/>
      <c r="M21" s="694"/>
      <c r="N21" s="694"/>
      <c r="O21" s="694"/>
      <c r="P21" s="694"/>
      <c r="Q21" s="694"/>
      <c r="R21" s="694"/>
      <c r="S21" s="694"/>
      <c r="T21" s="694"/>
      <c r="U21" s="695"/>
    </row>
    <row r="22" spans="2:21" ht="15.5">
      <c r="B22" s="692"/>
      <c r="C22" s="693"/>
      <c r="D22" s="694"/>
      <c r="E22" s="694"/>
      <c r="F22" s="694"/>
      <c r="G22" s="694"/>
      <c r="H22" s="694"/>
      <c r="I22" s="694"/>
      <c r="J22" s="694"/>
      <c r="K22" s="694"/>
      <c r="L22" s="694"/>
      <c r="M22" s="694"/>
      <c r="N22" s="694"/>
      <c r="O22" s="694"/>
      <c r="P22" s="694"/>
      <c r="Q22" s="694"/>
      <c r="R22" s="694"/>
      <c r="S22" s="694"/>
      <c r="T22" s="694"/>
      <c r="U22" s="695"/>
    </row>
    <row r="23" spans="2:21" ht="30" customHeight="1">
      <c r="B23" s="692"/>
      <c r="C23" s="817" t="s">
        <v>633</v>
      </c>
      <c r="D23" s="817"/>
      <c r="E23" s="817"/>
      <c r="F23" s="817"/>
      <c r="G23" s="817"/>
      <c r="H23" s="817"/>
      <c r="I23" s="817"/>
      <c r="J23" s="817"/>
      <c r="K23" s="817"/>
      <c r="L23" s="817"/>
      <c r="M23" s="817"/>
      <c r="N23" s="817"/>
      <c r="O23" s="817"/>
      <c r="P23" s="817"/>
      <c r="Q23" s="817"/>
      <c r="R23" s="817"/>
      <c r="S23" s="817"/>
      <c r="T23" s="694"/>
      <c r="U23" s="695"/>
    </row>
    <row r="24" spans="2:21" ht="15.5">
      <c r="B24" s="692"/>
      <c r="C24" s="693"/>
      <c r="D24" s="694"/>
      <c r="E24" s="694"/>
      <c r="F24" s="694"/>
      <c r="G24" s="694"/>
      <c r="H24" s="694"/>
      <c r="I24" s="694"/>
      <c r="J24" s="694"/>
      <c r="K24" s="694"/>
      <c r="L24" s="694"/>
      <c r="M24" s="694"/>
      <c r="N24" s="694"/>
      <c r="O24" s="694"/>
      <c r="P24" s="694"/>
      <c r="Q24" s="694"/>
      <c r="R24" s="694"/>
      <c r="S24" s="694"/>
      <c r="T24" s="694"/>
      <c r="U24" s="695"/>
    </row>
    <row r="25" spans="2:21" ht="15.5">
      <c r="B25" s="692"/>
      <c r="C25" s="693" t="s">
        <v>636</v>
      </c>
      <c r="D25" s="694"/>
      <c r="E25" s="694"/>
      <c r="F25" s="694"/>
      <c r="G25" s="694"/>
      <c r="H25" s="694"/>
      <c r="I25" s="694"/>
      <c r="J25" s="694"/>
      <c r="K25" s="694"/>
      <c r="L25" s="694"/>
      <c r="M25" s="694"/>
      <c r="N25" s="694"/>
      <c r="O25" s="694"/>
      <c r="P25" s="694"/>
      <c r="Q25" s="694"/>
      <c r="R25" s="694"/>
      <c r="S25" s="694"/>
      <c r="T25" s="694"/>
      <c r="U25" s="695"/>
    </row>
    <row r="26" spans="2:21" ht="15.5">
      <c r="B26" s="692"/>
      <c r="C26" s="693"/>
      <c r="D26" s="694"/>
      <c r="E26" s="694"/>
      <c r="F26" s="694"/>
      <c r="G26" s="694"/>
      <c r="H26" s="694"/>
      <c r="I26" s="694"/>
      <c r="J26" s="694"/>
      <c r="K26" s="694"/>
      <c r="L26" s="694"/>
      <c r="M26" s="694"/>
      <c r="N26" s="694"/>
      <c r="O26" s="694"/>
      <c r="P26" s="694"/>
      <c r="Q26" s="694"/>
      <c r="R26" s="694"/>
      <c r="S26" s="694"/>
      <c r="T26" s="694"/>
      <c r="U26" s="695"/>
    </row>
    <row r="27" spans="2:21" ht="31.5" customHeight="1">
      <c r="B27" s="692"/>
      <c r="C27" s="817" t="s">
        <v>634</v>
      </c>
      <c r="D27" s="817"/>
      <c r="E27" s="817"/>
      <c r="F27" s="817"/>
      <c r="G27" s="817"/>
      <c r="H27" s="817"/>
      <c r="I27" s="817"/>
      <c r="J27" s="817"/>
      <c r="K27" s="817"/>
      <c r="L27" s="817"/>
      <c r="M27" s="817"/>
      <c r="N27" s="817"/>
      <c r="O27" s="817"/>
      <c r="P27" s="817"/>
      <c r="Q27" s="817"/>
      <c r="R27" s="817"/>
      <c r="S27" s="817"/>
      <c r="T27" s="817"/>
      <c r="U27" s="822"/>
    </row>
    <row r="28" spans="2:21" ht="15.5">
      <c r="B28" s="692"/>
      <c r="C28" s="693"/>
      <c r="D28" s="694"/>
      <c r="E28" s="694"/>
      <c r="F28" s="694"/>
      <c r="G28" s="694"/>
      <c r="H28" s="694"/>
      <c r="I28" s="694"/>
      <c r="J28" s="694"/>
      <c r="K28" s="694"/>
      <c r="L28" s="694"/>
      <c r="M28" s="694"/>
      <c r="N28" s="694"/>
      <c r="O28" s="694"/>
      <c r="P28" s="694"/>
      <c r="Q28" s="694"/>
      <c r="R28" s="694"/>
      <c r="S28" s="694"/>
      <c r="T28" s="694"/>
      <c r="U28" s="695"/>
    </row>
    <row r="29" spans="2:21" ht="31.5" customHeight="1">
      <c r="B29" s="692"/>
      <c r="C29" s="817" t="s">
        <v>637</v>
      </c>
      <c r="D29" s="817"/>
      <c r="E29" s="817"/>
      <c r="F29" s="817"/>
      <c r="G29" s="817"/>
      <c r="H29" s="817"/>
      <c r="I29" s="817"/>
      <c r="J29" s="817"/>
      <c r="K29" s="817"/>
      <c r="L29" s="817"/>
      <c r="M29" s="817"/>
      <c r="N29" s="817"/>
      <c r="O29" s="817"/>
      <c r="P29" s="817"/>
      <c r="Q29" s="817"/>
      <c r="R29" s="817"/>
      <c r="S29" s="817"/>
      <c r="T29" s="817"/>
      <c r="U29" s="822"/>
    </row>
    <row r="30" spans="2:21" ht="15.5">
      <c r="B30" s="692"/>
      <c r="C30" s="693"/>
      <c r="D30" s="694"/>
      <c r="E30" s="694"/>
      <c r="F30" s="694"/>
      <c r="G30" s="694"/>
      <c r="H30" s="694"/>
      <c r="I30" s="694"/>
      <c r="J30" s="694"/>
      <c r="K30" s="694"/>
      <c r="L30" s="694"/>
      <c r="M30" s="694"/>
      <c r="N30" s="694"/>
      <c r="O30" s="694"/>
      <c r="P30" s="694"/>
      <c r="Q30" s="694"/>
      <c r="R30" s="694"/>
      <c r="S30" s="694"/>
      <c r="T30" s="694"/>
      <c r="U30" s="695"/>
    </row>
    <row r="31" spans="2:21" ht="15.5">
      <c r="B31" s="692"/>
      <c r="C31" s="693" t="s">
        <v>638</v>
      </c>
      <c r="D31" s="694"/>
      <c r="E31" s="694"/>
      <c r="F31" s="694"/>
      <c r="G31" s="694"/>
      <c r="H31" s="694"/>
      <c r="I31" s="694"/>
      <c r="J31" s="694"/>
      <c r="K31" s="694"/>
      <c r="L31" s="694"/>
      <c r="M31" s="694"/>
      <c r="N31" s="694"/>
      <c r="O31" s="694"/>
      <c r="P31" s="694"/>
      <c r="Q31" s="694"/>
      <c r="R31" s="694"/>
      <c r="S31" s="694"/>
      <c r="T31" s="694"/>
      <c r="U31" s="695"/>
    </row>
    <row r="32" spans="2:21" ht="15.5">
      <c r="B32" s="696"/>
      <c r="C32" s="697"/>
      <c r="D32" s="698"/>
      <c r="E32" s="698"/>
      <c r="F32" s="698"/>
      <c r="G32" s="698"/>
      <c r="H32" s="698"/>
      <c r="I32" s="698"/>
      <c r="J32" s="698"/>
      <c r="K32" s="698"/>
      <c r="L32" s="698"/>
      <c r="M32" s="698"/>
      <c r="N32" s="698"/>
      <c r="O32" s="698"/>
      <c r="P32" s="698"/>
      <c r="Q32" s="698"/>
      <c r="R32" s="698"/>
      <c r="S32" s="698"/>
      <c r="T32" s="698"/>
      <c r="U32" s="699"/>
    </row>
    <row r="33" spans="2:21" ht="39" customHeight="1">
      <c r="B33" s="700" t="s">
        <v>639</v>
      </c>
      <c r="C33" s="823" t="s">
        <v>640</v>
      </c>
      <c r="D33" s="823"/>
      <c r="E33" s="823"/>
      <c r="F33" s="823"/>
      <c r="G33" s="823"/>
      <c r="H33" s="823"/>
      <c r="I33" s="823"/>
      <c r="J33" s="823"/>
      <c r="K33" s="823"/>
      <c r="L33" s="823"/>
      <c r="M33" s="823"/>
      <c r="N33" s="823"/>
      <c r="O33" s="823"/>
      <c r="P33" s="823"/>
      <c r="Q33" s="823"/>
      <c r="R33" s="823"/>
      <c r="S33" s="823"/>
      <c r="T33" s="823"/>
      <c r="U33" s="824"/>
    </row>
    <row r="34" spans="2:21">
      <c r="B34" s="701"/>
      <c r="C34" s="702"/>
      <c r="D34" s="702"/>
      <c r="E34" s="702"/>
      <c r="F34" s="702"/>
      <c r="G34" s="702"/>
      <c r="H34" s="702"/>
      <c r="I34" s="702"/>
      <c r="J34" s="702"/>
      <c r="K34" s="702"/>
      <c r="L34" s="702"/>
      <c r="M34" s="702"/>
      <c r="N34" s="702"/>
      <c r="O34" s="702"/>
      <c r="P34" s="702"/>
      <c r="Q34" s="702"/>
      <c r="R34" s="702"/>
      <c r="S34" s="702"/>
      <c r="T34" s="702"/>
      <c r="U34" s="703"/>
    </row>
    <row r="35" spans="2:21" ht="15.5">
      <c r="B35" s="704" t="s">
        <v>641</v>
      </c>
      <c r="C35" s="705" t="s">
        <v>642</v>
      </c>
      <c r="D35" s="694"/>
      <c r="E35" s="694"/>
      <c r="F35" s="694"/>
      <c r="G35" s="694"/>
      <c r="H35" s="694"/>
      <c r="I35" s="694"/>
      <c r="J35" s="694"/>
      <c r="K35" s="694"/>
      <c r="L35" s="694"/>
      <c r="M35" s="694"/>
      <c r="N35" s="694"/>
      <c r="O35" s="694"/>
      <c r="P35" s="694"/>
      <c r="Q35" s="694"/>
      <c r="R35" s="694"/>
      <c r="S35" s="694"/>
      <c r="T35" s="694"/>
      <c r="U35" s="695"/>
    </row>
    <row r="36" spans="2:21">
      <c r="B36" s="706"/>
      <c r="C36" s="698"/>
      <c r="D36" s="698"/>
      <c r="E36" s="698"/>
      <c r="F36" s="698"/>
      <c r="G36" s="698"/>
      <c r="H36" s="698"/>
      <c r="I36" s="698"/>
      <c r="J36" s="698"/>
      <c r="K36" s="698"/>
      <c r="L36" s="698"/>
      <c r="M36" s="698"/>
      <c r="N36" s="698"/>
      <c r="O36" s="698"/>
      <c r="P36" s="698"/>
      <c r="Q36" s="698"/>
      <c r="R36" s="698"/>
      <c r="S36" s="698"/>
      <c r="T36" s="698"/>
      <c r="U36" s="699"/>
    </row>
    <row r="37" spans="2:21" ht="34.5" customHeight="1">
      <c r="B37" s="691" t="s">
        <v>643</v>
      </c>
      <c r="C37" s="825" t="s">
        <v>644</v>
      </c>
      <c r="D37" s="825"/>
      <c r="E37" s="825"/>
      <c r="F37" s="825"/>
      <c r="G37" s="825"/>
      <c r="H37" s="825"/>
      <c r="I37" s="825"/>
      <c r="J37" s="825"/>
      <c r="K37" s="825"/>
      <c r="L37" s="825"/>
      <c r="M37" s="825"/>
      <c r="N37" s="825"/>
      <c r="O37" s="825"/>
      <c r="P37" s="825"/>
      <c r="Q37" s="825"/>
      <c r="R37" s="825"/>
      <c r="S37" s="825"/>
      <c r="T37" s="825"/>
      <c r="U37" s="826"/>
    </row>
    <row r="38" spans="2:21">
      <c r="B38" s="706"/>
      <c r="C38" s="698"/>
      <c r="D38" s="698"/>
      <c r="E38" s="698"/>
      <c r="F38" s="698"/>
      <c r="G38" s="698"/>
      <c r="H38" s="698"/>
      <c r="I38" s="698"/>
      <c r="J38" s="698"/>
      <c r="K38" s="698"/>
      <c r="L38" s="698"/>
      <c r="M38" s="698"/>
      <c r="N38" s="698"/>
      <c r="O38" s="698"/>
      <c r="P38" s="698"/>
      <c r="Q38" s="698"/>
      <c r="R38" s="698"/>
      <c r="S38" s="698"/>
      <c r="T38" s="698"/>
      <c r="U38" s="699"/>
    </row>
    <row r="39" spans="2:21" ht="15.5">
      <c r="B39" s="691" t="s">
        <v>645</v>
      </c>
      <c r="C39" s="707" t="s">
        <v>646</v>
      </c>
      <c r="D39" s="702"/>
      <c r="E39" s="702"/>
      <c r="F39" s="702"/>
      <c r="G39" s="702"/>
      <c r="H39" s="702"/>
      <c r="I39" s="702"/>
      <c r="J39" s="702"/>
      <c r="K39" s="702"/>
      <c r="L39" s="702"/>
      <c r="M39" s="702"/>
      <c r="N39" s="702"/>
      <c r="O39" s="702"/>
      <c r="P39" s="702"/>
      <c r="Q39" s="702"/>
      <c r="R39" s="702"/>
      <c r="S39" s="702"/>
      <c r="T39" s="702"/>
      <c r="U39" s="703"/>
    </row>
    <row r="40" spans="2:21">
      <c r="B40" s="706"/>
      <c r="C40" s="698"/>
      <c r="D40" s="698"/>
      <c r="E40" s="698"/>
      <c r="F40" s="698"/>
      <c r="G40" s="698"/>
      <c r="H40" s="698"/>
      <c r="I40" s="698"/>
      <c r="J40" s="698"/>
      <c r="K40" s="698"/>
      <c r="L40" s="698"/>
      <c r="M40" s="698"/>
      <c r="N40" s="698"/>
      <c r="O40" s="698"/>
      <c r="P40" s="698"/>
      <c r="Q40" s="698"/>
      <c r="R40" s="698"/>
      <c r="S40" s="698"/>
      <c r="T40" s="698"/>
      <c r="U40" s="699"/>
    </row>
    <row r="41" spans="2:21" ht="38.25" customHeight="1">
      <c r="B41" s="700" t="s">
        <v>647</v>
      </c>
      <c r="C41" s="827" t="s">
        <v>648</v>
      </c>
      <c r="D41" s="827"/>
      <c r="E41" s="827"/>
      <c r="F41" s="827"/>
      <c r="G41" s="827"/>
      <c r="H41" s="827"/>
      <c r="I41" s="827"/>
      <c r="J41" s="827"/>
      <c r="K41" s="827"/>
      <c r="L41" s="827"/>
      <c r="M41" s="827"/>
      <c r="N41" s="827"/>
      <c r="O41" s="827"/>
      <c r="P41" s="827"/>
      <c r="Q41" s="827"/>
      <c r="R41" s="827"/>
      <c r="S41" s="827"/>
      <c r="T41" s="827"/>
      <c r="U41" s="828"/>
    </row>
    <row r="42" spans="2:21">
      <c r="B42" s="708"/>
      <c r="C42" s="702"/>
      <c r="D42" s="702"/>
      <c r="E42" s="702"/>
      <c r="F42" s="702"/>
      <c r="G42" s="702"/>
      <c r="H42" s="702"/>
      <c r="I42" s="702"/>
      <c r="J42" s="702"/>
      <c r="K42" s="702"/>
      <c r="L42" s="702"/>
      <c r="M42" s="702"/>
      <c r="N42" s="702"/>
      <c r="O42" s="702"/>
      <c r="P42" s="702"/>
      <c r="Q42" s="702"/>
      <c r="R42" s="702"/>
      <c r="S42" s="702"/>
      <c r="T42" s="702"/>
      <c r="U42" s="703"/>
    </row>
    <row r="43" spans="2:21" ht="15.5">
      <c r="B43" s="704" t="s">
        <v>649</v>
      </c>
      <c r="C43" s="705" t="s">
        <v>650</v>
      </c>
      <c r="D43" s="694"/>
      <c r="E43" s="694"/>
      <c r="F43" s="694"/>
      <c r="G43" s="694"/>
      <c r="H43" s="694"/>
      <c r="I43" s="694"/>
      <c r="J43" s="694"/>
      <c r="K43" s="694"/>
      <c r="L43" s="694"/>
      <c r="M43" s="694"/>
      <c r="N43" s="694"/>
      <c r="O43" s="694"/>
      <c r="P43" s="694"/>
      <c r="Q43" s="694"/>
      <c r="R43" s="694"/>
      <c r="S43" s="694"/>
      <c r="T43" s="694"/>
      <c r="U43" s="695"/>
    </row>
    <row r="44" spans="2:21">
      <c r="B44" s="709"/>
      <c r="C44" s="694"/>
      <c r="D44" s="694"/>
      <c r="E44" s="694"/>
      <c r="F44" s="694"/>
      <c r="G44" s="694"/>
      <c r="H44" s="694"/>
      <c r="I44" s="694"/>
      <c r="J44" s="694"/>
      <c r="K44" s="694"/>
      <c r="L44" s="694"/>
      <c r="M44" s="694"/>
      <c r="N44" s="694"/>
      <c r="O44" s="694"/>
      <c r="P44" s="694"/>
      <c r="Q44" s="694"/>
      <c r="R44" s="694"/>
      <c r="S44" s="694"/>
      <c r="T44" s="694"/>
      <c r="U44" s="695"/>
    </row>
    <row r="45" spans="2:21" ht="36" customHeight="1">
      <c r="B45" s="709"/>
      <c r="C45" s="815" t="s">
        <v>666</v>
      </c>
      <c r="D45" s="815"/>
      <c r="E45" s="815"/>
      <c r="F45" s="815"/>
      <c r="G45" s="815"/>
      <c r="H45" s="815"/>
      <c r="I45" s="815"/>
      <c r="J45" s="815"/>
      <c r="K45" s="815"/>
      <c r="L45" s="815"/>
      <c r="M45" s="815"/>
      <c r="N45" s="815"/>
      <c r="O45" s="815"/>
      <c r="P45" s="815"/>
      <c r="Q45" s="815"/>
      <c r="R45" s="815"/>
      <c r="S45" s="815"/>
      <c r="T45" s="815"/>
      <c r="U45" s="816"/>
    </row>
    <row r="46" spans="2:21">
      <c r="B46" s="709"/>
      <c r="C46" s="710"/>
      <c r="D46" s="694"/>
      <c r="E46" s="694"/>
      <c r="F46" s="694"/>
      <c r="G46" s="694"/>
      <c r="H46" s="694"/>
      <c r="I46" s="694"/>
      <c r="J46" s="694"/>
      <c r="K46" s="694"/>
      <c r="L46" s="694"/>
      <c r="M46" s="694"/>
      <c r="N46" s="694"/>
      <c r="O46" s="694"/>
      <c r="P46" s="694"/>
      <c r="Q46" s="694"/>
      <c r="R46" s="694"/>
      <c r="S46" s="694"/>
      <c r="T46" s="694"/>
      <c r="U46" s="695"/>
    </row>
    <row r="47" spans="2:21" ht="35.25" customHeight="1">
      <c r="B47" s="709"/>
      <c r="C47" s="815" t="s">
        <v>651</v>
      </c>
      <c r="D47" s="815"/>
      <c r="E47" s="815"/>
      <c r="F47" s="815"/>
      <c r="G47" s="815"/>
      <c r="H47" s="815"/>
      <c r="I47" s="815"/>
      <c r="J47" s="815"/>
      <c r="K47" s="815"/>
      <c r="L47" s="815"/>
      <c r="M47" s="815"/>
      <c r="N47" s="815"/>
      <c r="O47" s="815"/>
      <c r="P47" s="815"/>
      <c r="Q47" s="815"/>
      <c r="R47" s="815"/>
      <c r="S47" s="815"/>
      <c r="T47" s="815"/>
      <c r="U47" s="816"/>
    </row>
    <row r="48" spans="2:21">
      <c r="B48" s="709"/>
      <c r="C48" s="710"/>
      <c r="D48" s="694"/>
      <c r="E48" s="694"/>
      <c r="F48" s="694"/>
      <c r="G48" s="694"/>
      <c r="H48" s="694"/>
      <c r="I48" s="694"/>
      <c r="J48" s="694"/>
      <c r="K48" s="694"/>
      <c r="L48" s="694"/>
      <c r="M48" s="694"/>
      <c r="N48" s="694"/>
      <c r="O48" s="694"/>
      <c r="P48" s="694"/>
      <c r="Q48" s="694"/>
      <c r="R48" s="694"/>
      <c r="S48" s="694"/>
      <c r="T48" s="694"/>
      <c r="U48" s="695"/>
    </row>
    <row r="49" spans="2:21" ht="40.5" customHeight="1">
      <c r="B49" s="709"/>
      <c r="C49" s="815" t="s">
        <v>652</v>
      </c>
      <c r="D49" s="815"/>
      <c r="E49" s="815"/>
      <c r="F49" s="815"/>
      <c r="G49" s="815"/>
      <c r="H49" s="815"/>
      <c r="I49" s="815"/>
      <c r="J49" s="815"/>
      <c r="K49" s="815"/>
      <c r="L49" s="815"/>
      <c r="M49" s="815"/>
      <c r="N49" s="815"/>
      <c r="O49" s="815"/>
      <c r="P49" s="815"/>
      <c r="Q49" s="815"/>
      <c r="R49" s="815"/>
      <c r="S49" s="815"/>
      <c r="T49" s="815"/>
      <c r="U49" s="816"/>
    </row>
    <row r="50" spans="2:21">
      <c r="B50" s="709"/>
      <c r="C50" s="710"/>
      <c r="D50" s="694"/>
      <c r="E50" s="694"/>
      <c r="F50" s="694"/>
      <c r="G50" s="694"/>
      <c r="H50" s="694"/>
      <c r="I50" s="694"/>
      <c r="J50" s="694"/>
      <c r="K50" s="694"/>
      <c r="L50" s="694"/>
      <c r="M50" s="694"/>
      <c r="N50" s="694"/>
      <c r="O50" s="694"/>
      <c r="P50" s="694"/>
      <c r="Q50" s="694"/>
      <c r="R50" s="694"/>
      <c r="S50" s="694"/>
      <c r="T50" s="694"/>
      <c r="U50" s="695"/>
    </row>
    <row r="51" spans="2:21" ht="30" customHeight="1">
      <c r="B51" s="709"/>
      <c r="C51" s="815" t="s">
        <v>653</v>
      </c>
      <c r="D51" s="815"/>
      <c r="E51" s="815"/>
      <c r="F51" s="815"/>
      <c r="G51" s="815"/>
      <c r="H51" s="815"/>
      <c r="I51" s="815"/>
      <c r="J51" s="815"/>
      <c r="K51" s="815"/>
      <c r="L51" s="815"/>
      <c r="M51" s="815"/>
      <c r="N51" s="815"/>
      <c r="O51" s="815"/>
      <c r="P51" s="815"/>
      <c r="Q51" s="815"/>
      <c r="R51" s="815"/>
      <c r="S51" s="815"/>
      <c r="T51" s="815"/>
      <c r="U51" s="816"/>
    </row>
    <row r="52" spans="2:21" ht="15.5">
      <c r="B52" s="709"/>
      <c r="C52" s="693"/>
      <c r="D52" s="694"/>
      <c r="E52" s="694"/>
      <c r="F52" s="694"/>
      <c r="G52" s="694"/>
      <c r="H52" s="694"/>
      <c r="I52" s="694"/>
      <c r="J52" s="694"/>
      <c r="K52" s="694"/>
      <c r="L52" s="694"/>
      <c r="M52" s="694"/>
      <c r="N52" s="694"/>
      <c r="O52" s="694"/>
      <c r="P52" s="694"/>
      <c r="Q52" s="694"/>
      <c r="R52" s="694"/>
      <c r="S52" s="694"/>
      <c r="T52" s="694"/>
      <c r="U52" s="695"/>
    </row>
    <row r="53" spans="2:21" ht="31.5" customHeight="1">
      <c r="B53" s="709"/>
      <c r="C53" s="817" t="s">
        <v>665</v>
      </c>
      <c r="D53" s="817"/>
      <c r="E53" s="817"/>
      <c r="F53" s="817"/>
      <c r="G53" s="817"/>
      <c r="H53" s="817"/>
      <c r="I53" s="817"/>
      <c r="J53" s="817"/>
      <c r="K53" s="817"/>
      <c r="L53" s="817"/>
      <c r="M53" s="817"/>
      <c r="N53" s="817"/>
      <c r="O53" s="817"/>
      <c r="P53" s="817"/>
      <c r="Q53" s="817"/>
      <c r="R53" s="817"/>
      <c r="S53" s="817"/>
      <c r="T53" s="817"/>
      <c r="U53" s="822"/>
    </row>
    <row r="54" spans="2:21">
      <c r="B54" s="706"/>
      <c r="C54" s="698"/>
      <c r="D54" s="698"/>
      <c r="E54" s="698"/>
      <c r="F54" s="698"/>
      <c r="G54" s="698"/>
      <c r="H54" s="698"/>
      <c r="I54" s="698"/>
      <c r="J54" s="698"/>
      <c r="K54" s="698"/>
      <c r="L54" s="698"/>
      <c r="M54" s="698"/>
      <c r="N54" s="698"/>
      <c r="O54" s="698"/>
      <c r="P54" s="698"/>
      <c r="Q54" s="698"/>
      <c r="R54" s="698"/>
      <c r="S54" s="698"/>
      <c r="T54" s="698"/>
      <c r="U54" s="699"/>
    </row>
    <row r="55" spans="2:21" ht="48" customHeight="1">
      <c r="B55" s="691" t="s">
        <v>654</v>
      </c>
      <c r="C55" s="825" t="s">
        <v>655</v>
      </c>
      <c r="D55" s="825"/>
      <c r="E55" s="825"/>
      <c r="F55" s="825"/>
      <c r="G55" s="825"/>
      <c r="H55" s="825"/>
      <c r="I55" s="825"/>
      <c r="J55" s="825"/>
      <c r="K55" s="825"/>
      <c r="L55" s="825"/>
      <c r="M55" s="825"/>
      <c r="N55" s="825"/>
      <c r="O55" s="825"/>
      <c r="P55" s="825"/>
      <c r="Q55" s="825"/>
      <c r="R55" s="825"/>
      <c r="S55" s="825"/>
      <c r="T55" s="825"/>
      <c r="U55" s="826"/>
    </row>
    <row r="56" spans="2:21">
      <c r="B56" s="706"/>
      <c r="C56" s="698"/>
      <c r="D56" s="698"/>
      <c r="E56" s="698"/>
      <c r="F56" s="698"/>
      <c r="G56" s="698"/>
      <c r="H56" s="698"/>
      <c r="I56" s="698"/>
      <c r="J56" s="698"/>
      <c r="K56" s="698"/>
      <c r="L56" s="698"/>
      <c r="M56" s="698"/>
      <c r="N56" s="698"/>
      <c r="O56" s="698"/>
      <c r="P56" s="698"/>
      <c r="Q56" s="698"/>
      <c r="R56" s="698"/>
      <c r="S56" s="698"/>
      <c r="T56" s="698"/>
      <c r="U56" s="699"/>
    </row>
    <row r="57" spans="2:21" ht="34.5" customHeight="1">
      <c r="B57" s="691" t="s">
        <v>656</v>
      </c>
      <c r="C57" s="825" t="s">
        <v>657</v>
      </c>
      <c r="D57" s="825"/>
      <c r="E57" s="825"/>
      <c r="F57" s="825"/>
      <c r="G57" s="825"/>
      <c r="H57" s="825"/>
      <c r="I57" s="825"/>
      <c r="J57" s="825"/>
      <c r="K57" s="825"/>
      <c r="L57" s="825"/>
      <c r="M57" s="825"/>
      <c r="N57" s="825"/>
      <c r="O57" s="825"/>
      <c r="P57" s="825"/>
      <c r="Q57" s="825"/>
      <c r="R57" s="825"/>
      <c r="S57" s="825"/>
      <c r="T57" s="825"/>
      <c r="U57" s="826"/>
    </row>
    <row r="58" spans="2:21">
      <c r="B58" s="711"/>
      <c r="C58" s="698"/>
      <c r="D58" s="698"/>
      <c r="E58" s="698"/>
      <c r="F58" s="698"/>
      <c r="G58" s="698"/>
      <c r="H58" s="698"/>
      <c r="I58" s="698"/>
      <c r="J58" s="698"/>
      <c r="K58" s="698"/>
      <c r="L58" s="698"/>
      <c r="M58" s="698"/>
      <c r="N58" s="698"/>
      <c r="O58" s="698"/>
      <c r="P58" s="698"/>
      <c r="Q58" s="698"/>
      <c r="R58" s="698"/>
      <c r="S58" s="698"/>
      <c r="T58" s="698"/>
      <c r="U58" s="699"/>
    </row>
    <row r="59" spans="2:21" ht="30.75" customHeight="1">
      <c r="B59" s="700" t="s">
        <v>658</v>
      </c>
      <c r="C59" s="712" t="s">
        <v>659</v>
      </c>
      <c r="D59" s="713"/>
      <c r="E59" s="713"/>
      <c r="F59" s="713"/>
      <c r="G59" s="713"/>
      <c r="H59" s="713"/>
      <c r="I59" s="713"/>
      <c r="J59" s="713"/>
      <c r="K59" s="713"/>
      <c r="L59" s="713"/>
      <c r="M59" s="713"/>
      <c r="N59" s="713"/>
      <c r="O59" s="713"/>
      <c r="P59" s="713"/>
      <c r="Q59" s="713"/>
      <c r="R59" s="713"/>
      <c r="S59" s="713"/>
      <c r="T59" s="713"/>
      <c r="U59" s="714"/>
    </row>
  </sheetData>
  <mergeCells count="15">
    <mergeCell ref="C49:U49"/>
    <mergeCell ref="C51:U51"/>
    <mergeCell ref="C53:U53"/>
    <mergeCell ref="C55:U55"/>
    <mergeCell ref="C57:U57"/>
    <mergeCell ref="C47:U47"/>
    <mergeCell ref="C23:S23"/>
    <mergeCell ref="C16:U16"/>
    <mergeCell ref="C17:U17"/>
    <mergeCell ref="C27:U27"/>
    <mergeCell ref="C29:U29"/>
    <mergeCell ref="C33:U33"/>
    <mergeCell ref="C37:U37"/>
    <mergeCell ref="C41:U41"/>
    <mergeCell ref="C45:U45"/>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T34"/>
  <sheetViews>
    <sheetView topLeftCell="A19" zoomScale="80" zoomScaleNormal="80" workbookViewId="0">
      <selection activeCell="B33" sqref="B33"/>
    </sheetView>
  </sheetViews>
  <sheetFormatPr defaultColWidth="9.08984375" defaultRowHeight="15.5"/>
  <cols>
    <col min="1" max="1" width="3.08984375" style="12" customWidth="1"/>
    <col min="2" max="2" width="61.6328125" style="10" customWidth="1"/>
    <col min="3" max="3" width="58.6328125" style="12" customWidth="1"/>
    <col min="4" max="4" width="62.54296875" style="12" customWidth="1"/>
    <col min="5" max="5" width="53.54296875" style="12" customWidth="1"/>
    <col min="6" max="6" width="47.08984375" style="12" customWidth="1"/>
    <col min="7" max="7" width="9.08984375" style="16"/>
    <col min="8" max="10" width="9.08984375" style="12"/>
    <col min="11" max="11" width="26.08984375" style="12" customWidth="1"/>
    <col min="12" max="12" width="59.90625" style="17" customWidth="1"/>
    <col min="13" max="13" width="14.6328125" style="25" customWidth="1"/>
    <col min="14" max="14" width="29.6328125" style="17" customWidth="1"/>
    <col min="15" max="16384" width="9.08984375" style="12"/>
  </cols>
  <sheetData>
    <row r="1" spans="2:20" ht="146.25" customHeight="1"/>
    <row r="3" spans="2:20" ht="25.5" customHeight="1">
      <c r="B3" s="830" t="s">
        <v>688</v>
      </c>
      <c r="C3" s="831"/>
      <c r="D3" s="831"/>
      <c r="E3" s="831"/>
      <c r="F3" s="832"/>
      <c r="G3" s="122"/>
    </row>
    <row r="4" spans="2:20" ht="16.5" customHeight="1">
      <c r="B4" s="833"/>
      <c r="C4" s="834"/>
      <c r="D4" s="834"/>
      <c r="E4" s="834"/>
      <c r="F4" s="835"/>
      <c r="G4" s="122"/>
    </row>
    <row r="5" spans="2:20" ht="71.25" customHeight="1">
      <c r="B5" s="833"/>
      <c r="C5" s="834"/>
      <c r="D5" s="834"/>
      <c r="E5" s="834"/>
      <c r="F5" s="835"/>
      <c r="G5" s="122"/>
    </row>
    <row r="6" spans="2:20" ht="21.75" customHeight="1">
      <c r="B6" s="836"/>
      <c r="C6" s="837"/>
      <c r="D6" s="837"/>
      <c r="E6" s="837"/>
      <c r="F6" s="838"/>
      <c r="G6" s="122"/>
    </row>
    <row r="8" spans="2:20" ht="20">
      <c r="B8" s="829" t="s">
        <v>480</v>
      </c>
      <c r="C8" s="829"/>
      <c r="D8" s="829"/>
      <c r="E8" s="829"/>
      <c r="F8" s="829"/>
      <c r="G8" s="829"/>
    </row>
    <row r="9" spans="2:20" ht="24.75" customHeight="1" thickBot="1">
      <c r="B9" s="114"/>
      <c r="C9" s="114"/>
      <c r="D9" s="114"/>
      <c r="E9" s="114"/>
      <c r="F9" s="114"/>
      <c r="G9" s="119"/>
    </row>
    <row r="10" spans="2:20" ht="27.75" customHeight="1" thickBot="1">
      <c r="B10" s="117" t="s">
        <v>171</v>
      </c>
      <c r="C10" s="102" t="s">
        <v>406</v>
      </c>
      <c r="D10" s="114"/>
      <c r="E10" s="114"/>
      <c r="F10" s="114"/>
      <c r="G10" s="119"/>
    </row>
    <row r="11" spans="2:20">
      <c r="B11" s="114"/>
      <c r="C11" s="114"/>
      <c r="D11" s="114"/>
      <c r="E11" s="114"/>
      <c r="F11" s="114"/>
      <c r="G11" s="119"/>
    </row>
    <row r="12" spans="2:20" s="9" customFormat="1" ht="31.5" customHeight="1" thickBot="1">
      <c r="B12" s="83" t="s">
        <v>585</v>
      </c>
      <c r="G12" s="28"/>
      <c r="L12" s="33"/>
      <c r="M12" s="33"/>
      <c r="N12" s="33"/>
      <c r="O12" s="33"/>
      <c r="P12" s="33"/>
      <c r="Q12" s="68"/>
      <c r="S12" s="8"/>
      <c r="T12" s="8"/>
    </row>
    <row r="13" spans="2:20" s="9" customFormat="1" ht="26.25" customHeight="1" thickBot="1">
      <c r="B13" s="102" t="s">
        <v>415</v>
      </c>
      <c r="C13" s="124" t="s">
        <v>624</v>
      </c>
      <c r="G13" s="109"/>
      <c r="L13" s="33"/>
      <c r="M13" s="33"/>
      <c r="N13" s="33"/>
      <c r="O13" s="33"/>
      <c r="P13" s="33"/>
      <c r="Q13" s="68"/>
      <c r="S13" s="8"/>
      <c r="T13" s="8"/>
    </row>
    <row r="14" spans="2:20" s="9" customFormat="1" ht="26.25" customHeight="1" thickBot="1">
      <c r="B14" s="102" t="s">
        <v>415</v>
      </c>
      <c r="C14" s="172" t="s">
        <v>619</v>
      </c>
      <c r="G14" s="123"/>
      <c r="L14" s="33"/>
      <c r="M14" s="33"/>
      <c r="N14" s="33"/>
      <c r="O14" s="33"/>
      <c r="P14" s="33"/>
      <c r="Q14" s="68"/>
      <c r="S14" s="8"/>
      <c r="T14" s="8"/>
    </row>
    <row r="15" spans="2:20" s="9" customFormat="1" ht="26.25" customHeight="1" thickBot="1">
      <c r="B15" s="102" t="s">
        <v>415</v>
      </c>
      <c r="C15" s="172" t="s">
        <v>620</v>
      </c>
      <c r="G15" s="123"/>
      <c r="L15" s="33"/>
      <c r="M15" s="33"/>
      <c r="N15" s="33"/>
      <c r="O15" s="33"/>
      <c r="P15" s="33"/>
      <c r="Q15" s="68"/>
      <c r="S15" s="8"/>
      <c r="T15" s="8"/>
    </row>
    <row r="16" spans="2:20" s="9" customFormat="1" ht="26.25" customHeight="1" thickBot="1">
      <c r="B16" s="102" t="s">
        <v>415</v>
      </c>
      <c r="C16" s="172" t="s">
        <v>621</v>
      </c>
      <c r="G16" s="123"/>
      <c r="L16" s="33"/>
      <c r="M16" s="33"/>
      <c r="N16" s="33"/>
      <c r="O16" s="33"/>
      <c r="P16" s="33"/>
      <c r="Q16" s="68"/>
      <c r="S16" s="8"/>
      <c r="T16" s="8"/>
    </row>
    <row r="17" spans="2:20" s="9" customFormat="1" ht="26.25" customHeight="1" thickBot="1">
      <c r="B17" s="102" t="s">
        <v>415</v>
      </c>
      <c r="C17" s="124" t="s">
        <v>622</v>
      </c>
      <c r="G17" s="109"/>
      <c r="L17" s="33"/>
      <c r="M17" s="33"/>
      <c r="N17" s="33"/>
      <c r="O17" s="33"/>
      <c r="P17" s="33"/>
      <c r="Q17" s="68"/>
      <c r="S17" s="8"/>
      <c r="T17" s="8"/>
    </row>
    <row r="18" spans="2:20" s="9" customFormat="1" ht="26.25" customHeight="1" thickBot="1">
      <c r="B18" s="102" t="s">
        <v>415</v>
      </c>
      <c r="C18" s="124" t="s">
        <v>623</v>
      </c>
      <c r="G18" s="123"/>
      <c r="L18" s="33"/>
      <c r="M18" s="33"/>
      <c r="N18" s="33"/>
      <c r="O18" s="33"/>
      <c r="P18" s="33"/>
      <c r="Q18" s="68"/>
      <c r="S18" s="8"/>
      <c r="T18" s="8"/>
    </row>
    <row r="19" spans="2:20" s="9" customFormat="1" ht="26.25" customHeight="1" thickBot="1">
      <c r="B19" s="102" t="s">
        <v>415</v>
      </c>
      <c r="C19" s="124" t="s">
        <v>625</v>
      </c>
      <c r="G19" s="123"/>
      <c r="L19" s="33"/>
      <c r="M19" s="33"/>
      <c r="N19" s="33"/>
      <c r="O19" s="33"/>
      <c r="P19" s="33"/>
      <c r="Q19" s="68"/>
      <c r="S19" s="8"/>
      <c r="T19" s="8"/>
    </row>
    <row r="20" spans="2:20" s="58" customFormat="1" ht="25.5" customHeight="1">
      <c r="D20" s="97"/>
      <c r="E20" s="97"/>
      <c r="F20" s="97"/>
      <c r="G20" s="97"/>
      <c r="J20" s="12"/>
      <c r="K20" s="12"/>
      <c r="S20" s="59"/>
      <c r="T20" s="59"/>
    </row>
    <row r="21" spans="2:20" s="17" customFormat="1" ht="39" customHeight="1">
      <c r="B21" s="243" t="s">
        <v>539</v>
      </c>
      <c r="C21" s="243" t="s">
        <v>470</v>
      </c>
      <c r="D21" s="243" t="s">
        <v>446</v>
      </c>
      <c r="E21" s="243" t="s">
        <v>438</v>
      </c>
      <c r="F21" s="243" t="s">
        <v>552</v>
      </c>
      <c r="G21" s="40"/>
      <c r="M21" s="25"/>
      <c r="T21" s="25"/>
    </row>
    <row r="22" spans="2:20" s="103" customFormat="1" ht="36" customHeight="1">
      <c r="B22" s="642" t="s">
        <v>542</v>
      </c>
      <c r="C22" s="648" t="s">
        <v>436</v>
      </c>
      <c r="D22" s="651" t="s">
        <v>442</v>
      </c>
      <c r="E22" s="655" t="s">
        <v>584</v>
      </c>
      <c r="F22" s="651" t="s">
        <v>447</v>
      </c>
      <c r="G22" s="174"/>
      <c r="M22" s="640"/>
      <c r="T22" s="640"/>
    </row>
    <row r="23" spans="2:20" s="103" customFormat="1" ht="35.25" customHeight="1">
      <c r="B23" s="643" t="s">
        <v>457</v>
      </c>
      <c r="C23" s="649" t="s">
        <v>437</v>
      </c>
      <c r="D23" s="652" t="s">
        <v>443</v>
      </c>
      <c r="E23" s="656" t="s">
        <v>584</v>
      </c>
      <c r="F23" s="652" t="s">
        <v>447</v>
      </c>
      <c r="G23" s="174"/>
      <c r="M23" s="640"/>
      <c r="T23" s="640"/>
    </row>
    <row r="24" spans="2:20" s="103" customFormat="1" ht="34.5" customHeight="1">
      <c r="B24" s="643" t="s">
        <v>454</v>
      </c>
      <c r="C24" s="649" t="s">
        <v>437</v>
      </c>
      <c r="D24" s="652" t="s">
        <v>444</v>
      </c>
      <c r="E24" s="656" t="s">
        <v>584</v>
      </c>
      <c r="F24" s="652" t="s">
        <v>447</v>
      </c>
      <c r="G24" s="174"/>
      <c r="M24" s="640"/>
      <c r="T24" s="640"/>
    </row>
    <row r="25" spans="2:20" s="103" customFormat="1" ht="32.25" customHeight="1">
      <c r="B25" s="644" t="s">
        <v>455</v>
      </c>
      <c r="C25" s="649" t="s">
        <v>436</v>
      </c>
      <c r="D25" s="652" t="s">
        <v>445</v>
      </c>
      <c r="E25" s="657" t="s">
        <v>603</v>
      </c>
      <c r="F25" s="660"/>
      <c r="G25" s="174"/>
      <c r="M25" s="640"/>
      <c r="T25" s="640"/>
    </row>
    <row r="26" spans="2:20" s="103" customFormat="1" ht="30.75" customHeight="1">
      <c r="B26" s="645" t="s">
        <v>540</v>
      </c>
      <c r="C26" s="649" t="s">
        <v>436</v>
      </c>
      <c r="D26" s="652"/>
      <c r="E26" s="657"/>
      <c r="F26" s="660"/>
      <c r="G26" s="174"/>
      <c r="M26" s="640"/>
      <c r="T26" s="640"/>
    </row>
    <row r="27" spans="2:20" s="103" customFormat="1" ht="32.25" customHeight="1">
      <c r="B27" s="646" t="s">
        <v>541</v>
      </c>
      <c r="C27" s="649" t="s">
        <v>436</v>
      </c>
      <c r="D27" s="653" t="s">
        <v>537</v>
      </c>
      <c r="E27" s="657"/>
      <c r="F27" s="660"/>
      <c r="G27" s="174"/>
      <c r="M27" s="640"/>
      <c r="T27" s="640"/>
    </row>
    <row r="28" spans="2:20" s="103" customFormat="1" ht="27" customHeight="1">
      <c r="B28" s="644" t="s">
        <v>456</v>
      </c>
      <c r="C28" s="649" t="s">
        <v>439</v>
      </c>
      <c r="D28" s="652" t="s">
        <v>481</v>
      </c>
      <c r="E28" s="657" t="s">
        <v>458</v>
      </c>
      <c r="F28" s="660"/>
      <c r="G28" s="174"/>
      <c r="M28" s="640"/>
      <c r="T28" s="640"/>
    </row>
    <row r="29" spans="2:20" s="103" customFormat="1" ht="27" customHeight="1">
      <c r="B29" s="646" t="s">
        <v>451</v>
      </c>
      <c r="C29" s="649" t="s">
        <v>436</v>
      </c>
      <c r="D29" s="652"/>
      <c r="E29" s="657"/>
      <c r="F29" s="652" t="s">
        <v>407</v>
      </c>
      <c r="G29" s="174"/>
      <c r="M29" s="640"/>
      <c r="T29" s="640"/>
    </row>
    <row r="30" spans="2:20" s="103" customFormat="1" ht="32.25" customHeight="1">
      <c r="B30" s="644" t="s">
        <v>207</v>
      </c>
      <c r="C30" s="649" t="s">
        <v>441</v>
      </c>
      <c r="D30" s="652" t="s">
        <v>554</v>
      </c>
      <c r="E30" s="658"/>
      <c r="F30" s="652" t="s">
        <v>553</v>
      </c>
      <c r="G30" s="641"/>
      <c r="M30" s="640"/>
    </row>
    <row r="31" spans="2:20" s="103" customFormat="1" ht="27.75" customHeight="1">
      <c r="B31" s="647" t="s">
        <v>538</v>
      </c>
      <c r="C31" s="650" t="s">
        <v>440</v>
      </c>
      <c r="D31" s="654"/>
      <c r="E31" s="659"/>
      <c r="F31" s="654"/>
      <c r="G31" s="641"/>
      <c r="M31" s="640"/>
    </row>
    <row r="32" spans="2:20" s="103" customFormat="1" ht="23.25" customHeight="1">
      <c r="C32" s="175"/>
      <c r="D32" s="175"/>
      <c r="E32" s="175"/>
      <c r="G32" s="641"/>
      <c r="M32" s="640"/>
    </row>
    <row r="33" spans="2:13" s="17" customFormat="1">
      <c r="B33" s="175"/>
      <c r="C33" s="173"/>
      <c r="D33" s="173"/>
      <c r="E33" s="173"/>
      <c r="G33" s="163"/>
      <c r="M33" s="25"/>
    </row>
    <row r="34" spans="2:13">
      <c r="C34" s="10"/>
      <c r="D34" s="10"/>
      <c r="E34" s="10"/>
    </row>
  </sheetData>
  <mergeCells count="2">
    <mergeCell ref="B8:G8"/>
    <mergeCell ref="B3:F6"/>
  </mergeCells>
  <pageMargins left="0.7" right="0.7" top="0.75" bottom="0.75" header="0.3" footer="0.3"/>
  <pageSetup paperSize="17" scale="65"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DropDownList!$D$2:$D$4</xm:f>
          </x14:formula1>
          <xm:sqref>B13:B19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40"/>
  <sheetViews>
    <sheetView zoomScale="120" zoomScaleNormal="120" workbookViewId="0">
      <selection activeCell="E28" sqref="E28"/>
    </sheetView>
  </sheetViews>
  <sheetFormatPr defaultColWidth="9.08984375" defaultRowHeight="14.5"/>
  <cols>
    <col min="1" max="1" width="61.08984375" style="12" bestFit="1" customWidth="1"/>
    <col min="2" max="2" width="13.6328125" style="12" customWidth="1"/>
    <col min="3" max="3" width="9.08984375" style="10"/>
    <col min="4" max="4" width="15" style="12" customWidth="1"/>
    <col min="5" max="5" width="11.54296875" style="10" customWidth="1"/>
    <col min="6" max="6" width="24.08984375" style="12" customWidth="1"/>
    <col min="7" max="7" width="32" style="12" customWidth="1"/>
    <col min="8" max="8" width="14.6328125" style="12" customWidth="1"/>
    <col min="9" max="16384" width="9.08984375" style="12"/>
  </cols>
  <sheetData>
    <row r="1" spans="1:8">
      <c r="A1" s="8" t="s">
        <v>410</v>
      </c>
      <c r="B1" s="8" t="s">
        <v>41</v>
      </c>
      <c r="C1" s="120" t="s">
        <v>234</v>
      </c>
      <c r="D1" s="8" t="s">
        <v>414</v>
      </c>
      <c r="E1" s="120" t="s">
        <v>449</v>
      </c>
      <c r="F1" s="120" t="s">
        <v>548</v>
      </c>
      <c r="G1" s="120" t="s">
        <v>567</v>
      </c>
      <c r="H1" s="120" t="s">
        <v>578</v>
      </c>
    </row>
    <row r="2" spans="1:8">
      <c r="A2" s="12" t="s">
        <v>29</v>
      </c>
      <c r="B2" s="12" t="s">
        <v>27</v>
      </c>
      <c r="C2" s="10">
        <v>2006</v>
      </c>
      <c r="D2" s="12" t="s">
        <v>415</v>
      </c>
      <c r="E2" s="10">
        <f>'2. LRAMVA Threshold'!D9</f>
        <v>0</v>
      </c>
      <c r="F2" s="26" t="s">
        <v>170</v>
      </c>
      <c r="G2" s="12" t="s">
        <v>568</v>
      </c>
      <c r="H2" s="12" t="s">
        <v>586</v>
      </c>
    </row>
    <row r="3" spans="1:8">
      <c r="A3" s="12" t="s">
        <v>371</v>
      </c>
      <c r="B3" s="12" t="s">
        <v>27</v>
      </c>
      <c r="C3" s="10">
        <v>2007</v>
      </c>
      <c r="D3" s="12" t="s">
        <v>416</v>
      </c>
      <c r="E3" s="10">
        <f>'2. LRAMVA Threshold'!D24</f>
        <v>0</v>
      </c>
      <c r="F3" s="12" t="s">
        <v>549</v>
      </c>
      <c r="G3" s="12" t="s">
        <v>569</v>
      </c>
      <c r="H3" s="12" t="s">
        <v>579</v>
      </c>
    </row>
    <row r="4" spans="1:8">
      <c r="A4" s="12" t="s">
        <v>372</v>
      </c>
      <c r="B4" s="12" t="s">
        <v>28</v>
      </c>
      <c r="C4" s="10">
        <v>2008</v>
      </c>
      <c r="D4" s="12" t="s">
        <v>417</v>
      </c>
      <c r="F4" s="12" t="s">
        <v>169</v>
      </c>
      <c r="G4" s="12" t="s">
        <v>570</v>
      </c>
    </row>
    <row r="5" spans="1:8">
      <c r="A5" s="12" t="s">
        <v>373</v>
      </c>
      <c r="B5" s="12" t="s">
        <v>28</v>
      </c>
      <c r="C5" s="10">
        <v>2009</v>
      </c>
      <c r="F5" s="12" t="s">
        <v>368</v>
      </c>
      <c r="G5" s="12" t="s">
        <v>571</v>
      </c>
    </row>
    <row r="6" spans="1:8">
      <c r="A6" s="12" t="s">
        <v>374</v>
      </c>
      <c r="B6" s="12" t="s">
        <v>28</v>
      </c>
      <c r="C6" s="10">
        <v>2010</v>
      </c>
      <c r="F6" s="12" t="s">
        <v>369</v>
      </c>
      <c r="G6" s="12" t="s">
        <v>572</v>
      </c>
    </row>
    <row r="7" spans="1:8">
      <c r="A7" s="12" t="s">
        <v>375</v>
      </c>
      <c r="B7" s="12" t="s">
        <v>28</v>
      </c>
      <c r="C7" s="10">
        <v>2011</v>
      </c>
      <c r="F7" s="12" t="s">
        <v>370</v>
      </c>
      <c r="G7" s="12" t="s">
        <v>573</v>
      </c>
    </row>
    <row r="8" spans="1:8">
      <c r="A8" s="12" t="s">
        <v>376</v>
      </c>
      <c r="B8" s="12" t="s">
        <v>28</v>
      </c>
      <c r="C8" s="10">
        <v>2012</v>
      </c>
      <c r="F8" s="12" t="s">
        <v>557</v>
      </c>
      <c r="G8" s="12" t="s">
        <v>574</v>
      </c>
    </row>
    <row r="9" spans="1:8">
      <c r="A9" s="12" t="s">
        <v>377</v>
      </c>
      <c r="B9" s="12" t="s">
        <v>28</v>
      </c>
      <c r="C9" s="10">
        <v>2013</v>
      </c>
      <c r="G9" s="12" t="s">
        <v>575</v>
      </c>
    </row>
    <row r="10" spans="1:8">
      <c r="A10" s="12" t="s">
        <v>378</v>
      </c>
      <c r="B10" s="12" t="s">
        <v>28</v>
      </c>
      <c r="C10" s="10">
        <v>2014</v>
      </c>
      <c r="G10" s="12" t="s">
        <v>576</v>
      </c>
    </row>
    <row r="11" spans="1:8">
      <c r="A11" s="12" t="s">
        <v>379</v>
      </c>
      <c r="B11" s="12" t="s">
        <v>28</v>
      </c>
      <c r="C11" s="10">
        <v>2015</v>
      </c>
      <c r="G11" s="12" t="s">
        <v>577</v>
      </c>
    </row>
    <row r="12" spans="1:8">
      <c r="A12" s="12" t="s">
        <v>380</v>
      </c>
      <c r="B12" s="12" t="s">
        <v>28</v>
      </c>
      <c r="C12" s="10">
        <v>2016</v>
      </c>
    </row>
    <row r="13" spans="1:8">
      <c r="A13" s="12" t="s">
        <v>381</v>
      </c>
      <c r="B13" s="12" t="s">
        <v>28</v>
      </c>
      <c r="C13" s="10">
        <v>2017</v>
      </c>
    </row>
    <row r="14" spans="1:8">
      <c r="A14" s="12" t="s">
        <v>382</v>
      </c>
      <c r="B14" s="12" t="s">
        <v>28</v>
      </c>
      <c r="C14" s="10">
        <v>2018</v>
      </c>
    </row>
    <row r="15" spans="1:8">
      <c r="A15" s="12" t="s">
        <v>383</v>
      </c>
      <c r="B15" s="12" t="s">
        <v>28</v>
      </c>
      <c r="C15" s="10">
        <v>2019</v>
      </c>
    </row>
    <row r="16" spans="1:8">
      <c r="A16" s="12" t="s">
        <v>384</v>
      </c>
      <c r="B16" s="12" t="s">
        <v>28</v>
      </c>
      <c r="C16" s="10">
        <v>2020</v>
      </c>
    </row>
    <row r="17" spans="1:2">
      <c r="A17" s="12" t="s">
        <v>385</v>
      </c>
      <c r="B17" s="12" t="s">
        <v>28</v>
      </c>
    </row>
    <row r="18" spans="1:2">
      <c r="A18" s="12" t="s">
        <v>386</v>
      </c>
      <c r="B18" s="12" t="s">
        <v>28</v>
      </c>
    </row>
    <row r="19" spans="1:2">
      <c r="A19" s="12" t="s">
        <v>387</v>
      </c>
      <c r="B19" s="12" t="s">
        <v>28</v>
      </c>
    </row>
    <row r="20" spans="1:2">
      <c r="A20" s="12" t="s">
        <v>388</v>
      </c>
      <c r="B20" s="12" t="s">
        <v>28</v>
      </c>
    </row>
    <row r="21" spans="1:2">
      <c r="A21" s="12" t="s">
        <v>389</v>
      </c>
      <c r="B21" s="12" t="s">
        <v>28</v>
      </c>
    </row>
    <row r="22" spans="1:2">
      <c r="A22" s="12" t="s">
        <v>390</v>
      </c>
      <c r="B22" s="12" t="s">
        <v>28</v>
      </c>
    </row>
    <row r="23" spans="1:2">
      <c r="A23" s="12" t="s">
        <v>391</v>
      </c>
      <c r="B23" s="12" t="s">
        <v>28</v>
      </c>
    </row>
    <row r="24" spans="1:2">
      <c r="A24" s="12" t="s">
        <v>392</v>
      </c>
      <c r="B24" s="12" t="s">
        <v>28</v>
      </c>
    </row>
    <row r="25" spans="1:2">
      <c r="A25" s="12" t="s">
        <v>393</v>
      </c>
      <c r="B25" s="12" t="s">
        <v>28</v>
      </c>
    </row>
    <row r="26" spans="1:2">
      <c r="A26" s="12" t="s">
        <v>32</v>
      </c>
      <c r="B26" s="12" t="s">
        <v>27</v>
      </c>
    </row>
    <row r="27" spans="1:2">
      <c r="A27" s="12" t="s">
        <v>394</v>
      </c>
      <c r="B27" s="12" t="s">
        <v>28</v>
      </c>
    </row>
    <row r="28" spans="1:2">
      <c r="A28" s="12" t="s">
        <v>395</v>
      </c>
      <c r="B28" s="12" t="s">
        <v>28</v>
      </c>
    </row>
    <row r="29" spans="1:2">
      <c r="A29" s="12" t="s">
        <v>396</v>
      </c>
      <c r="B29" s="12" t="s">
        <v>28</v>
      </c>
    </row>
    <row r="30" spans="1:2">
      <c r="A30" s="12" t="s">
        <v>30</v>
      </c>
      <c r="B30" s="12" t="s">
        <v>28</v>
      </c>
    </row>
    <row r="31" spans="1:2">
      <c r="A31" s="12" t="s">
        <v>397</v>
      </c>
      <c r="B31" s="12" t="s">
        <v>28</v>
      </c>
    </row>
    <row r="32" spans="1:2">
      <c r="A32" s="12" t="s">
        <v>398</v>
      </c>
      <c r="B32" s="12" t="s">
        <v>28</v>
      </c>
    </row>
    <row r="33" spans="1:2">
      <c r="A33" s="12" t="s">
        <v>399</v>
      </c>
      <c r="B33" s="12" t="s">
        <v>28</v>
      </c>
    </row>
    <row r="34" spans="1:2">
      <c r="A34" s="12" t="s">
        <v>400</v>
      </c>
      <c r="B34" s="12" t="s">
        <v>28</v>
      </c>
    </row>
    <row r="35" spans="1:2">
      <c r="A35" s="12" t="s">
        <v>401</v>
      </c>
      <c r="B35" s="12" t="s">
        <v>28</v>
      </c>
    </row>
    <row r="36" spans="1:2">
      <c r="A36" s="12" t="s">
        <v>402</v>
      </c>
      <c r="B36" s="12" t="s">
        <v>28</v>
      </c>
    </row>
    <row r="37" spans="1:2">
      <c r="A37" s="12" t="s">
        <v>403</v>
      </c>
      <c r="B37" s="12" t="s">
        <v>28</v>
      </c>
    </row>
    <row r="38" spans="1:2">
      <c r="A38" s="12" t="s">
        <v>404</v>
      </c>
      <c r="B38" s="12" t="s">
        <v>28</v>
      </c>
    </row>
    <row r="39" spans="1:2">
      <c r="A39" s="12" t="s">
        <v>405</v>
      </c>
      <c r="B39" s="12" t="s">
        <v>28</v>
      </c>
    </row>
    <row r="40" spans="1:2">
      <c r="A40" s="12" t="s">
        <v>31</v>
      </c>
      <c r="B40" s="12" t="s">
        <v>28</v>
      </c>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V108"/>
  <sheetViews>
    <sheetView showZeros="0" tabSelected="1" topLeftCell="A22" zoomScale="40" zoomScaleNormal="40" workbookViewId="0">
      <selection activeCell="I32" sqref="I32"/>
    </sheetView>
  </sheetViews>
  <sheetFormatPr defaultColWidth="9.08984375" defaultRowHeight="15.5"/>
  <cols>
    <col min="1" max="1" width="2.6328125" style="9" customWidth="1"/>
    <col min="2" max="2" width="33.54296875" style="9" customWidth="1"/>
    <col min="3" max="4" width="29.54296875" style="9" customWidth="1"/>
    <col min="5" max="5" width="24.453125" style="17" customWidth="1"/>
    <col min="6" max="6" width="34.453125" style="9" customWidth="1"/>
    <col min="7" max="7" width="27.54296875" style="9" customWidth="1"/>
    <col min="8" max="8" width="28.90625" style="9" customWidth="1"/>
    <col min="9" max="9" width="23.08984375" style="9" customWidth="1"/>
    <col min="10" max="10" width="22" style="9" customWidth="1"/>
    <col min="11" max="11" width="19.6328125" style="9" customWidth="1"/>
    <col min="12" max="12" width="21.6328125" style="9" customWidth="1"/>
    <col min="13" max="13" width="24" style="9" hidden="1" customWidth="1"/>
    <col min="14" max="14" width="24.08984375" style="9" hidden="1" customWidth="1"/>
    <col min="15" max="15" width="21.453125" style="9" hidden="1" customWidth="1"/>
    <col min="16" max="16" width="22.08984375" style="9" hidden="1" customWidth="1"/>
    <col min="17" max="17" width="16.453125" style="9" hidden="1" customWidth="1"/>
    <col min="18" max="18" width="15.54296875" style="9" customWidth="1"/>
    <col min="19" max="19" width="17.08984375" style="9" customWidth="1"/>
    <col min="20" max="20" width="13.6328125" style="8" customWidth="1"/>
    <col min="21" max="21" width="6.36328125" style="8" customWidth="1"/>
    <col min="22" max="22" width="13.54296875" style="9" customWidth="1"/>
    <col min="23" max="23" width="15.36328125" style="9" customWidth="1"/>
    <col min="24" max="29" width="9.08984375" style="9"/>
    <col min="30" max="38" width="0" style="9" hidden="1" customWidth="1"/>
    <col min="39" max="16384" width="9.08984375" style="9"/>
  </cols>
  <sheetData>
    <row r="1" spans="2:22" ht="144" customHeight="1"/>
    <row r="2" spans="2:22" ht="49.5" customHeight="1">
      <c r="E2" s="9"/>
      <c r="F2" s="17"/>
      <c r="H2" s="61"/>
      <c r="I2" s="32"/>
      <c r="K2" s="36"/>
      <c r="L2" s="36"/>
      <c r="T2" s="9"/>
      <c r="V2" s="8"/>
    </row>
    <row r="3" spans="2:22" ht="16.5" customHeight="1" thickBot="1">
      <c r="E3" s="9"/>
      <c r="F3" s="17"/>
      <c r="H3" s="61"/>
      <c r="I3" s="32"/>
      <c r="K3" s="36"/>
      <c r="L3" s="36"/>
      <c r="T3" s="9"/>
      <c r="V3" s="8"/>
    </row>
    <row r="4" spans="2:22" ht="24.75" customHeight="1" thickBot="1">
      <c r="B4" s="83" t="s">
        <v>171</v>
      </c>
      <c r="C4" s="126" t="s">
        <v>175</v>
      </c>
      <c r="E4" s="9"/>
      <c r="T4" s="9"/>
      <c r="V4" s="8"/>
    </row>
    <row r="5" spans="2:22" ht="26.25" customHeight="1" thickBot="1">
      <c r="C5" s="129" t="s">
        <v>172</v>
      </c>
      <c r="E5" s="9"/>
      <c r="T5" s="9"/>
      <c r="V5" s="8"/>
    </row>
    <row r="6" spans="2:22" ht="27" customHeight="1" thickBot="1">
      <c r="B6" s="83"/>
      <c r="C6" s="565" t="s">
        <v>550</v>
      </c>
      <c r="D6" s="17"/>
      <c r="E6" s="9"/>
      <c r="T6" s="9"/>
      <c r="V6" s="8"/>
    </row>
    <row r="7" spans="2:22" ht="21" customHeight="1">
      <c r="B7" s="533"/>
      <c r="C7" s="17"/>
      <c r="D7" s="17"/>
      <c r="E7" s="9"/>
      <c r="T7" s="9"/>
      <c r="V7" s="8"/>
    </row>
    <row r="8" spans="2:22" ht="24.75" customHeight="1">
      <c r="B8" s="117" t="s">
        <v>239</v>
      </c>
      <c r="C8" s="189" t="s">
        <v>757</v>
      </c>
      <c r="D8" s="806" t="s">
        <v>758</v>
      </c>
      <c r="E8" s="9"/>
      <c r="T8" s="9"/>
      <c r="V8" s="8"/>
    </row>
    <row r="9" spans="2:22" ht="41.25" customHeight="1">
      <c r="B9" s="547" t="s">
        <v>519</v>
      </c>
      <c r="C9" s="543"/>
      <c r="D9" s="541"/>
      <c r="E9" s="541"/>
      <c r="F9" s="541"/>
      <c r="G9" s="541"/>
      <c r="H9" s="541"/>
      <c r="I9" s="541"/>
      <c r="J9" s="542"/>
      <c r="K9" s="542"/>
      <c r="L9" s="542"/>
      <c r="M9" s="18"/>
      <c r="T9" s="9"/>
      <c r="V9" s="8"/>
    </row>
    <row r="10" spans="2:22" ht="10.5" customHeight="1">
      <c r="B10" s="547"/>
      <c r="C10" s="543"/>
      <c r="D10" s="541"/>
      <c r="E10" s="541"/>
      <c r="F10" s="541"/>
      <c r="G10" s="541"/>
      <c r="H10" s="541"/>
      <c r="I10" s="541"/>
      <c r="J10" s="542"/>
      <c r="K10" s="542"/>
      <c r="L10" s="542"/>
      <c r="M10" s="18"/>
      <c r="T10" s="9"/>
      <c r="V10" s="8"/>
    </row>
    <row r="11" spans="2:22" s="545" customFormat="1" ht="26.25" customHeight="1">
      <c r="B11" s="564" t="s">
        <v>555</v>
      </c>
      <c r="C11" s="563"/>
      <c r="D11" s="563"/>
      <c r="E11" s="563"/>
      <c r="F11" s="563"/>
      <c r="G11" s="563"/>
      <c r="H11" s="563"/>
      <c r="T11" s="546"/>
      <c r="U11" s="546"/>
    </row>
    <row r="12" spans="2:22" s="32" customFormat="1" ht="18.75" customHeight="1">
      <c r="B12" s="540"/>
      <c r="T12" s="186"/>
      <c r="U12" s="186"/>
    </row>
    <row r="13" spans="2:22" s="32" customFormat="1" ht="22.5" customHeight="1" thickBot="1">
      <c r="B13" s="185" t="s">
        <v>507</v>
      </c>
      <c r="C13" s="17"/>
      <c r="F13" s="185" t="s">
        <v>508</v>
      </c>
      <c r="G13" s="36"/>
      <c r="H13" s="31"/>
      <c r="I13" s="9"/>
      <c r="J13" s="184" t="s">
        <v>505</v>
      </c>
      <c r="N13" s="103"/>
      <c r="P13" s="9"/>
      <c r="Q13" s="187"/>
      <c r="R13" s="42"/>
      <c r="T13" s="186"/>
      <c r="U13" s="186"/>
    </row>
    <row r="14" spans="2:22" ht="29.25" customHeight="1" thickBot="1">
      <c r="B14" s="124" t="s">
        <v>546</v>
      </c>
      <c r="D14" s="538" t="s">
        <v>740</v>
      </c>
      <c r="E14" s="130"/>
      <c r="F14" s="124" t="s">
        <v>547</v>
      </c>
      <c r="H14" s="538" t="s">
        <v>743</v>
      </c>
      <c r="J14" s="124" t="s">
        <v>514</v>
      </c>
      <c r="L14" s="132"/>
      <c r="N14" s="103"/>
      <c r="Q14" s="99"/>
      <c r="R14" s="96"/>
    </row>
    <row r="15" spans="2:22" ht="26.25" customHeight="1" thickBot="1">
      <c r="B15" s="124" t="s">
        <v>423</v>
      </c>
      <c r="C15" s="106"/>
      <c r="D15" s="538" t="s">
        <v>741</v>
      </c>
      <c r="F15" s="124" t="s">
        <v>413</v>
      </c>
      <c r="G15" s="127"/>
      <c r="H15" s="538" t="s">
        <v>744</v>
      </c>
      <c r="I15" s="17"/>
      <c r="J15" s="124" t="s">
        <v>515</v>
      </c>
      <c r="L15" s="132"/>
      <c r="M15" s="103"/>
      <c r="Q15" s="108"/>
      <c r="R15" s="96"/>
    </row>
    <row r="16" spans="2:22" ht="28.5" customHeight="1" thickBot="1">
      <c r="B16" s="124" t="s">
        <v>453</v>
      </c>
      <c r="C16" s="106"/>
      <c r="D16" s="539" t="s">
        <v>742</v>
      </c>
      <c r="E16" s="103"/>
      <c r="F16" s="124" t="s">
        <v>433</v>
      </c>
      <c r="G16" s="125"/>
      <c r="H16" s="539">
        <v>2017</v>
      </c>
      <c r="I16" s="103"/>
      <c r="K16" s="195"/>
      <c r="L16" s="195"/>
      <c r="M16" s="195"/>
      <c r="N16" s="195"/>
      <c r="Q16" s="115"/>
      <c r="R16" s="96"/>
    </row>
    <row r="17" spans="1:21" ht="29.25" customHeight="1">
      <c r="B17" s="124" t="s">
        <v>420</v>
      </c>
      <c r="C17" s="106"/>
      <c r="D17" s="718">
        <v>467008</v>
      </c>
      <c r="E17" s="121"/>
      <c r="F17" s="725" t="s">
        <v>669</v>
      </c>
      <c r="G17" s="195"/>
      <c r="H17" s="719">
        <v>1</v>
      </c>
      <c r="I17" s="17"/>
      <c r="M17" s="195"/>
      <c r="N17" s="195"/>
      <c r="P17" s="99"/>
      <c r="Q17" s="99"/>
      <c r="R17" s="96"/>
    </row>
    <row r="18" spans="1:21" s="28" customFormat="1" ht="29.25" customHeight="1">
      <c r="B18" s="124"/>
      <c r="C18" s="720"/>
      <c r="D18" s="717"/>
      <c r="E18" s="721"/>
      <c r="F18" s="716"/>
      <c r="G18" s="722"/>
      <c r="H18" s="723"/>
      <c r="I18" s="163"/>
      <c r="M18" s="722"/>
      <c r="N18" s="722"/>
      <c r="P18" s="722"/>
      <c r="Q18" s="722"/>
      <c r="R18" s="724"/>
      <c r="T18" s="37"/>
      <c r="U18" s="37"/>
    </row>
    <row r="19" spans="1:21" ht="27.75" customHeight="1" thickBot="1">
      <c r="E19" s="9"/>
      <c r="F19" s="124" t="s">
        <v>434</v>
      </c>
      <c r="G19" s="599" t="s">
        <v>363</v>
      </c>
      <c r="H19" s="242">
        <f>SUM(R54,R57,R60,R63,R66,R69,R72,R75)</f>
        <v>434271.96374019625</v>
      </c>
      <c r="I19" s="17"/>
      <c r="J19" s="115"/>
      <c r="K19" s="115"/>
      <c r="L19" s="115"/>
      <c r="M19" s="115"/>
      <c r="N19" s="115"/>
      <c r="P19" s="115"/>
      <c r="Q19" s="115"/>
      <c r="R19" s="96"/>
    </row>
    <row r="20" spans="1:21" ht="27.75" customHeight="1" thickBot="1">
      <c r="E20" s="9"/>
      <c r="F20" s="124" t="s">
        <v>435</v>
      </c>
      <c r="G20" s="599" t="s">
        <v>364</v>
      </c>
      <c r="H20" s="131">
        <f>-SUM(R55,R58,R61,R64,R67,R70,R73,R76)</f>
        <v>0</v>
      </c>
      <c r="I20" s="17"/>
      <c r="J20" s="115"/>
      <c r="P20" s="115"/>
      <c r="Q20" s="115"/>
      <c r="R20" s="96"/>
    </row>
    <row r="21" spans="1:21" ht="27.75" customHeight="1" thickBot="1">
      <c r="C21" s="32"/>
      <c r="D21" s="32"/>
      <c r="E21" s="32"/>
      <c r="F21" s="124" t="s">
        <v>408</v>
      </c>
      <c r="G21" s="599" t="s">
        <v>365</v>
      </c>
      <c r="H21" s="188">
        <f>R84</f>
        <v>13740.183986088256</v>
      </c>
      <c r="I21" s="103"/>
      <c r="P21" s="115"/>
      <c r="Q21" s="115"/>
      <c r="R21" s="96"/>
    </row>
    <row r="22" spans="1:21" ht="27.75" customHeight="1">
      <c r="C22" s="32"/>
      <c r="D22" s="32"/>
      <c r="E22" s="32"/>
      <c r="F22" s="124" t="s">
        <v>509</v>
      </c>
      <c r="G22" s="599" t="s">
        <v>448</v>
      </c>
      <c r="H22" s="188">
        <f>H19-H20+H21</f>
        <v>448012.14772628451</v>
      </c>
      <c r="I22" s="103"/>
      <c r="P22" s="195"/>
      <c r="Q22" s="195"/>
      <c r="R22" s="96"/>
    </row>
    <row r="23" spans="1:21" ht="22.5" customHeight="1">
      <c r="A23" s="28"/>
      <c r="E23" s="9"/>
    </row>
    <row r="24" spans="1:21" ht="13.5" customHeight="1">
      <c r="A24" s="28"/>
      <c r="B24" s="118" t="s">
        <v>418</v>
      </c>
      <c r="C24" s="35"/>
      <c r="E24" s="9"/>
    </row>
    <row r="25" spans="1:21" ht="13.5" customHeight="1">
      <c r="A25" s="28"/>
      <c r="B25" s="118"/>
      <c r="C25" s="35"/>
      <c r="E25" s="9"/>
    </row>
    <row r="26" spans="1:21" ht="108" customHeight="1">
      <c r="A26" s="28"/>
      <c r="B26" s="841" t="s">
        <v>676</v>
      </c>
      <c r="C26" s="841"/>
      <c r="D26" s="841"/>
      <c r="E26" s="841"/>
      <c r="F26" s="841"/>
      <c r="G26" s="841"/>
    </row>
    <row r="27" spans="1:21" ht="14.25" customHeight="1">
      <c r="A27" s="28"/>
      <c r="B27" s="544"/>
      <c r="C27" s="544"/>
      <c r="D27" s="534"/>
      <c r="E27" s="534"/>
      <c r="F27" s="534"/>
      <c r="G27" s="544"/>
    </row>
    <row r="28" spans="1:21" s="17" customFormat="1" ht="27" customHeight="1">
      <c r="B28" s="842" t="s">
        <v>506</v>
      </c>
      <c r="C28" s="843"/>
      <c r="D28" s="133" t="s">
        <v>41</v>
      </c>
      <c r="E28" s="134" t="s">
        <v>667</v>
      </c>
      <c r="F28" s="134" t="s">
        <v>408</v>
      </c>
      <c r="G28" s="135" t="s">
        <v>409</v>
      </c>
      <c r="T28" s="136"/>
      <c r="U28" s="136"/>
    </row>
    <row r="29" spans="1:21" ht="20.25" customHeight="1">
      <c r="B29" s="839" t="s">
        <v>29</v>
      </c>
      <c r="C29" s="840"/>
      <c r="D29" s="633" t="s">
        <v>27</v>
      </c>
      <c r="E29" s="138">
        <f>SUM(D54:D83)</f>
        <v>68651.593917743085</v>
      </c>
      <c r="F29" s="139">
        <f>D84</f>
        <v>2172.1078267265916</v>
      </c>
      <c r="G29" s="138">
        <f>E29+F29</f>
        <v>70823.701744469683</v>
      </c>
    </row>
    <row r="30" spans="1:21" ht="20.25" customHeight="1">
      <c r="B30" s="839" t="s">
        <v>371</v>
      </c>
      <c r="C30" s="840"/>
      <c r="D30" s="633" t="s">
        <v>27</v>
      </c>
      <c r="E30" s="140">
        <f>SUM(E54:E83)</f>
        <v>142389.60873628577</v>
      </c>
      <c r="F30" s="141">
        <f>E84</f>
        <v>4505.1478914124418</v>
      </c>
      <c r="G30" s="140">
        <f>E30+F30</f>
        <v>146894.7566276982</v>
      </c>
    </row>
    <row r="31" spans="1:21" ht="20.25" customHeight="1">
      <c r="B31" s="839" t="s">
        <v>745</v>
      </c>
      <c r="C31" s="840"/>
      <c r="D31" s="633" t="s">
        <v>28</v>
      </c>
      <c r="E31" s="140">
        <f>SUM(F54:F83)</f>
        <v>176319.60301931234</v>
      </c>
      <c r="F31" s="141">
        <f>F84</f>
        <v>5578.6787730297865</v>
      </c>
      <c r="G31" s="140">
        <f t="shared" ref="G31:G34" si="0">E31+F31</f>
        <v>181898.28179234214</v>
      </c>
    </row>
    <row r="32" spans="1:21" ht="20.25" customHeight="1">
      <c r="B32" s="839" t="s">
        <v>746</v>
      </c>
      <c r="C32" s="840"/>
      <c r="D32" s="633" t="s">
        <v>28</v>
      </c>
      <c r="E32" s="140">
        <f>SUM(G54:G83)</f>
        <v>7487.926322855119</v>
      </c>
      <c r="F32" s="141">
        <f>G84</f>
        <v>236.91486888583478</v>
      </c>
      <c r="G32" s="140">
        <f t="shared" si="0"/>
        <v>7724.8411917409539</v>
      </c>
    </row>
    <row r="33" spans="2:22" ht="20.25" customHeight="1">
      <c r="B33" s="839" t="s">
        <v>31</v>
      </c>
      <c r="C33" s="840"/>
      <c r="D33" s="633" t="s">
        <v>759</v>
      </c>
      <c r="E33" s="140">
        <f>SUM(H54:H83)</f>
        <v>39423.231744000004</v>
      </c>
      <c r="F33" s="141">
        <f>H84</f>
        <v>1247.3346260336</v>
      </c>
      <c r="G33" s="140">
        <f>E33+F33</f>
        <v>40670.566370033601</v>
      </c>
    </row>
    <row r="34" spans="2:22" ht="20.25" hidden="1" customHeight="1">
      <c r="B34" s="839"/>
      <c r="C34" s="840"/>
      <c r="D34" s="633"/>
      <c r="E34" s="140">
        <f>SUM(I54:I83)</f>
        <v>0</v>
      </c>
      <c r="F34" s="141">
        <f>I84</f>
        <v>0</v>
      </c>
      <c r="G34" s="140">
        <f t="shared" si="0"/>
        <v>0</v>
      </c>
    </row>
    <row r="35" spans="2:22" ht="20.25" hidden="1" customHeight="1">
      <c r="B35" s="839"/>
      <c r="C35" s="840"/>
      <c r="D35" s="633"/>
      <c r="E35" s="140">
        <f>SUM(J54:J83)</f>
        <v>0</v>
      </c>
      <c r="F35" s="141">
        <f>J84</f>
        <v>0</v>
      </c>
      <c r="G35" s="140">
        <f>E35+F35</f>
        <v>0</v>
      </c>
    </row>
    <row r="36" spans="2:22" ht="20.25" hidden="1" customHeight="1">
      <c r="B36" s="839"/>
      <c r="C36" s="840"/>
      <c r="D36" s="633"/>
      <c r="E36" s="140">
        <f>SUM(K54:K83)</f>
        <v>0</v>
      </c>
      <c r="F36" s="141">
        <f>K84</f>
        <v>0</v>
      </c>
      <c r="G36" s="140">
        <f t="shared" ref="G36:G42" si="1">E36+F36</f>
        <v>0</v>
      </c>
    </row>
    <row r="37" spans="2:22" ht="20.25" hidden="1" customHeight="1">
      <c r="B37" s="839"/>
      <c r="C37" s="840"/>
      <c r="D37" s="633"/>
      <c r="E37" s="140">
        <f>SUM(L54:L83)</f>
        <v>0</v>
      </c>
      <c r="F37" s="141">
        <f>L84</f>
        <v>0</v>
      </c>
      <c r="G37" s="140">
        <f t="shared" si="1"/>
        <v>0</v>
      </c>
    </row>
    <row r="38" spans="2:22" ht="20.25" hidden="1" customHeight="1">
      <c r="B38" s="839"/>
      <c r="C38" s="840"/>
      <c r="D38" s="633"/>
      <c r="E38" s="140">
        <f>SUM(M54:M83)</f>
        <v>0</v>
      </c>
      <c r="F38" s="141">
        <f>M84</f>
        <v>0</v>
      </c>
      <c r="G38" s="140">
        <f t="shared" si="1"/>
        <v>0</v>
      </c>
    </row>
    <row r="39" spans="2:22" ht="20.25" hidden="1" customHeight="1">
      <c r="B39" s="839"/>
      <c r="C39" s="840"/>
      <c r="D39" s="633"/>
      <c r="E39" s="140">
        <f>SUM(N54:N83)</f>
        <v>0</v>
      </c>
      <c r="F39" s="141">
        <f>N84</f>
        <v>0</v>
      </c>
      <c r="G39" s="140">
        <f t="shared" si="1"/>
        <v>0</v>
      </c>
    </row>
    <row r="40" spans="2:22" ht="20.25" hidden="1" customHeight="1">
      <c r="B40" s="839"/>
      <c r="C40" s="840"/>
      <c r="D40" s="633"/>
      <c r="E40" s="140">
        <f>SUM(O54:O83)</f>
        <v>0</v>
      </c>
      <c r="F40" s="141">
        <f>O84</f>
        <v>0</v>
      </c>
      <c r="G40" s="140">
        <f t="shared" si="1"/>
        <v>0</v>
      </c>
    </row>
    <row r="41" spans="2:22" ht="20.25" hidden="1" customHeight="1">
      <c r="B41" s="839"/>
      <c r="C41" s="840"/>
      <c r="D41" s="633"/>
      <c r="E41" s="140">
        <f>SUM(P54:P83)</f>
        <v>0</v>
      </c>
      <c r="F41" s="141">
        <f>P84</f>
        <v>0</v>
      </c>
      <c r="G41" s="140">
        <f t="shared" si="1"/>
        <v>0</v>
      </c>
    </row>
    <row r="42" spans="2:22" ht="20.25" hidden="1" customHeight="1">
      <c r="B42" s="839"/>
      <c r="C42" s="840"/>
      <c r="D42" s="634"/>
      <c r="E42" s="142">
        <f>SUM(Q54:Q83)</f>
        <v>0</v>
      </c>
      <c r="F42" s="143">
        <f>Q84</f>
        <v>0</v>
      </c>
      <c r="G42" s="142">
        <f t="shared" si="1"/>
        <v>0</v>
      </c>
    </row>
    <row r="43" spans="2:22" s="8" customFormat="1" ht="21" customHeight="1">
      <c r="B43" s="844" t="s">
        <v>26</v>
      </c>
      <c r="C43" s="845"/>
      <c r="D43" s="137"/>
      <c r="E43" s="144">
        <f>SUM(E29:E42)</f>
        <v>434271.96374019625</v>
      </c>
      <c r="F43" s="144">
        <f>SUM(F29:F42)</f>
        <v>13740.183986088256</v>
      </c>
      <c r="G43" s="144">
        <f>SUM(G29:G42)</f>
        <v>448012.14772628457</v>
      </c>
      <c r="H43" s="200"/>
    </row>
    <row r="44" spans="2:22" ht="18" customHeight="1">
      <c r="D44" s="94"/>
      <c r="E44" s="9"/>
      <c r="F44" s="17"/>
    </row>
    <row r="45" spans="2:22" s="28" customFormat="1" ht="21">
      <c r="C45" s="35"/>
      <c r="D45" s="36"/>
      <c r="E45" s="36"/>
      <c r="F45" s="36"/>
      <c r="G45" s="36"/>
      <c r="H45" s="36"/>
      <c r="I45" s="36"/>
      <c r="J45" s="36"/>
      <c r="K45" s="36"/>
      <c r="L45" s="36"/>
      <c r="M45" s="107"/>
      <c r="N45" s="36"/>
      <c r="O45" s="36"/>
      <c r="P45" s="36"/>
      <c r="Q45" s="36"/>
      <c r="R45" s="36"/>
      <c r="T45" s="37"/>
      <c r="U45" s="19"/>
      <c r="V45" s="38"/>
    </row>
    <row r="46" spans="2:22" ht="12" customHeight="1">
      <c r="B46" s="118" t="s">
        <v>459</v>
      </c>
      <c r="C46" s="31"/>
      <c r="D46" s="31"/>
      <c r="E46" s="593"/>
      <c r="F46" s="31"/>
      <c r="G46" s="31"/>
      <c r="H46" s="31"/>
      <c r="I46" s="31"/>
      <c r="J46" s="31"/>
      <c r="K46" s="31"/>
      <c r="L46" s="31"/>
      <c r="M46" s="31"/>
      <c r="N46" s="31"/>
      <c r="O46" s="31"/>
      <c r="P46" s="31"/>
      <c r="Q46" s="31"/>
      <c r="R46" s="31"/>
      <c r="U46" s="19"/>
      <c r="V46" s="13"/>
    </row>
    <row r="47" spans="2:22" ht="12" customHeight="1">
      <c r="B47" s="118"/>
      <c r="C47" s="31"/>
      <c r="D47" s="31"/>
      <c r="E47" s="31"/>
      <c r="F47" s="31"/>
      <c r="G47" s="31"/>
      <c r="H47" s="31"/>
      <c r="I47" s="31"/>
      <c r="J47" s="31"/>
      <c r="K47" s="31"/>
      <c r="L47" s="31"/>
      <c r="M47" s="31"/>
      <c r="N47" s="31"/>
      <c r="O47" s="31"/>
      <c r="P47" s="31"/>
      <c r="Q47" s="31"/>
      <c r="R47" s="31"/>
      <c r="U47" s="19"/>
      <c r="V47" s="13"/>
    </row>
    <row r="48" spans="2:22" s="28" customFormat="1" ht="41.25" customHeight="1">
      <c r="B48" s="841" t="s">
        <v>606</v>
      </c>
      <c r="C48" s="841"/>
      <c r="D48" s="841"/>
      <c r="E48" s="841"/>
      <c r="F48" s="841"/>
      <c r="G48" s="841"/>
      <c r="H48" s="841"/>
      <c r="I48" s="841"/>
      <c r="J48" s="841"/>
      <c r="K48" s="841"/>
      <c r="L48" s="841"/>
      <c r="M48" s="613"/>
      <c r="N48" s="105"/>
      <c r="O48" s="105"/>
      <c r="P48" s="105"/>
      <c r="Q48" s="105"/>
      <c r="R48" s="105"/>
      <c r="T48" s="37"/>
      <c r="U48" s="19"/>
      <c r="V48" s="38"/>
    </row>
    <row r="49" spans="2:22" s="28" customFormat="1" ht="41" customHeight="1">
      <c r="B49" s="841" t="s">
        <v>563</v>
      </c>
      <c r="C49" s="841"/>
      <c r="D49" s="841"/>
      <c r="E49" s="841"/>
      <c r="F49" s="841"/>
      <c r="G49" s="841"/>
      <c r="H49" s="841"/>
      <c r="I49" s="841"/>
      <c r="J49" s="841"/>
      <c r="K49" s="841"/>
      <c r="L49" s="841"/>
      <c r="M49" s="613"/>
      <c r="N49" s="105"/>
      <c r="O49" s="105"/>
      <c r="P49" s="105"/>
      <c r="Q49" s="105"/>
      <c r="R49" s="105"/>
      <c r="T49" s="37"/>
      <c r="U49" s="19"/>
      <c r="V49" s="38"/>
    </row>
    <row r="50" spans="2:22" s="28" customFormat="1" ht="18" customHeight="1">
      <c r="B50" s="841" t="s">
        <v>675</v>
      </c>
      <c r="C50" s="841"/>
      <c r="D50" s="841"/>
      <c r="E50" s="841"/>
      <c r="F50" s="841"/>
      <c r="G50" s="841"/>
      <c r="H50" s="841"/>
      <c r="I50" s="841"/>
      <c r="J50" s="841"/>
      <c r="K50" s="841"/>
      <c r="L50" s="841"/>
      <c r="M50" s="613"/>
      <c r="N50" s="105"/>
      <c r="O50" s="105"/>
      <c r="P50" s="105"/>
      <c r="Q50" s="105"/>
      <c r="R50" s="105"/>
      <c r="T50" s="37"/>
      <c r="U50" s="19"/>
      <c r="V50" s="38"/>
    </row>
    <row r="51" spans="2:22" ht="15" customHeight="1">
      <c r="B51" s="609"/>
      <c r="C51" s="31"/>
      <c r="D51" s="31"/>
      <c r="E51" s="31"/>
      <c r="F51" s="31"/>
      <c r="G51" s="31"/>
      <c r="H51" s="31"/>
      <c r="I51" s="31"/>
      <c r="J51" s="31"/>
      <c r="K51" s="31"/>
      <c r="L51" s="31"/>
      <c r="M51" s="31"/>
      <c r="N51" s="31"/>
      <c r="O51" s="31"/>
      <c r="P51" s="31"/>
      <c r="Q51" s="31"/>
      <c r="R51" s="31"/>
      <c r="U51" s="19"/>
      <c r="V51" s="13"/>
    </row>
    <row r="52" spans="2:22" s="17" customFormat="1" ht="63" customHeight="1">
      <c r="B52" s="243" t="s">
        <v>34</v>
      </c>
      <c r="C52" s="243" t="s">
        <v>516</v>
      </c>
      <c r="D52" s="135" t="str">
        <f>IF($B29&lt;&gt;"",$B29,"")</f>
        <v>Residential</v>
      </c>
      <c r="E52" s="135" t="str">
        <f>IF($B30&lt;&gt;"",$B30,"")</f>
        <v>GS&lt;50 kW</v>
      </c>
      <c r="F52" s="135" t="str">
        <f>IF($B31&lt;&gt;"",$B31,"")</f>
        <v>GS&gt;50 kW - Thermal Demand Meter</v>
      </c>
      <c r="G52" s="135" t="str">
        <f>IF($B32&lt;&gt;"",$B32,"")</f>
        <v>GS&gt;50 kW - Interval Meter</v>
      </c>
      <c r="H52" s="135" t="str">
        <f>IF($B33&lt;&gt;"",$B33,"")</f>
        <v>Street Lighting</v>
      </c>
      <c r="I52" s="135" t="str">
        <f>IF($B34&lt;&gt;"",$B34,"")</f>
        <v/>
      </c>
      <c r="J52" s="135" t="str">
        <f>IF($B35&lt;&gt;"",$B35,"")</f>
        <v/>
      </c>
      <c r="K52" s="135" t="str">
        <f>IF($B36&lt;&gt;"",$B36,"")</f>
        <v/>
      </c>
      <c r="L52" s="135" t="str">
        <f>IF($B37&lt;&gt;"",$B37,"")</f>
        <v/>
      </c>
      <c r="M52" s="135" t="str">
        <f>IF($B38&lt;&gt;"",$B38,"")</f>
        <v/>
      </c>
      <c r="N52" s="135" t="str">
        <f>IF($B39&lt;&gt;"",$B39,"")</f>
        <v/>
      </c>
      <c r="O52" s="135" t="str">
        <f>IF($B40&lt;&gt;"",$B40,"")</f>
        <v/>
      </c>
      <c r="P52" s="135" t="str">
        <f>IF($B41&lt;&gt;"",$B41,"")</f>
        <v/>
      </c>
      <c r="Q52" s="135" t="str">
        <f>IF($B42&lt;&gt;"",$B42,"")</f>
        <v/>
      </c>
      <c r="R52" s="243" t="s">
        <v>26</v>
      </c>
      <c r="T52" s="136"/>
      <c r="U52" s="145"/>
    </row>
    <row r="53" spans="2:22" s="146" customFormat="1" ht="15.75" customHeight="1">
      <c r="B53" s="571"/>
      <c r="C53" s="572"/>
      <c r="D53" s="572" t="str">
        <f>D29</f>
        <v>kWh</v>
      </c>
      <c r="E53" s="572" t="str">
        <f>D30</f>
        <v>kWh</v>
      </c>
      <c r="F53" s="572" t="str">
        <f>D31</f>
        <v>kW</v>
      </c>
      <c r="G53" s="572" t="str">
        <f>D32</f>
        <v>kW</v>
      </c>
      <c r="H53" s="572" t="str">
        <f>D33</f>
        <v>KW</v>
      </c>
      <c r="I53" s="572">
        <f>D34</f>
        <v>0</v>
      </c>
      <c r="J53" s="572">
        <f>D35</f>
        <v>0</v>
      </c>
      <c r="K53" s="572">
        <f>D36</f>
        <v>0</v>
      </c>
      <c r="L53" s="572">
        <f>D37</f>
        <v>0</v>
      </c>
      <c r="M53" s="572">
        <f>D38</f>
        <v>0</v>
      </c>
      <c r="N53" s="572">
        <f>D39</f>
        <v>0</v>
      </c>
      <c r="O53" s="572">
        <f>D40</f>
        <v>0</v>
      </c>
      <c r="P53" s="572">
        <f>D41</f>
        <v>0</v>
      </c>
      <c r="Q53" s="572">
        <f>D42</f>
        <v>0</v>
      </c>
      <c r="R53" s="573"/>
      <c r="U53" s="147"/>
    </row>
    <row r="54" spans="2:22" s="17" customFormat="1">
      <c r="B54" s="148" t="s">
        <v>142</v>
      </c>
      <c r="C54" s="149"/>
      <c r="D54" s="150">
        <f>'4.  2011-2014 LRAM'!Y131</f>
        <v>0</v>
      </c>
      <c r="E54" s="150">
        <f>'4.  2011-2014 LRAM'!Z131</f>
        <v>0</v>
      </c>
      <c r="F54" s="150">
        <f>'4.  2011-2014 LRAM'!AA131</f>
        <v>0</v>
      </c>
      <c r="G54" s="150">
        <f>'4.  2011-2014 LRAM'!AB131</f>
        <v>0</v>
      </c>
      <c r="H54" s="150">
        <f>'4.  2011-2014 LRAM'!AC131</f>
        <v>0</v>
      </c>
      <c r="I54" s="150">
        <f>'4.  2011-2014 LRAM'!AD131</f>
        <v>0</v>
      </c>
      <c r="J54" s="150">
        <f>'4.  2011-2014 LRAM'!AE131</f>
        <v>0</v>
      </c>
      <c r="K54" s="150">
        <f>'4.  2011-2014 LRAM'!AF131</f>
        <v>0</v>
      </c>
      <c r="L54" s="150">
        <f>'4.  2011-2014 LRAM'!AG131</f>
        <v>0</v>
      </c>
      <c r="M54" s="150">
        <f>'4.  2011-2014 LRAM'!AH131</f>
        <v>0</v>
      </c>
      <c r="N54" s="150">
        <f>'4.  2011-2014 LRAM'!AI131</f>
        <v>0</v>
      </c>
      <c r="O54" s="150">
        <f>'4.  2011-2014 LRAM'!AJ131</f>
        <v>0</v>
      </c>
      <c r="P54" s="150">
        <f>'4.  2011-2014 LRAM'!AK131</f>
        <v>0</v>
      </c>
      <c r="Q54" s="150">
        <f>'4.  2011-2014 LRAM'!AL131</f>
        <v>0</v>
      </c>
      <c r="R54" s="151">
        <f>SUM(D54:Q54)</f>
        <v>0</v>
      </c>
      <c r="U54" s="152"/>
      <c r="V54" s="153"/>
    </row>
    <row r="55" spans="2:22" s="17" customFormat="1">
      <c r="B55" s="154" t="s">
        <v>35</v>
      </c>
      <c r="C55" s="155"/>
      <c r="D55" s="156">
        <f>-'4.  2011-2014 LRAM'!Y132</f>
        <v>0</v>
      </c>
      <c r="E55" s="156">
        <f>-'4.  2011-2014 LRAM'!Z132</f>
        <v>0</v>
      </c>
      <c r="F55" s="156">
        <f>-'4.  2011-2014 LRAM'!AA132</f>
        <v>0</v>
      </c>
      <c r="G55" s="156">
        <f>-'4.  2011-2014 LRAM'!AB132</f>
        <v>0</v>
      </c>
      <c r="H55" s="156">
        <f>-'4.  2011-2014 LRAM'!AC132</f>
        <v>0</v>
      </c>
      <c r="I55" s="156">
        <f>-'4.  2011-2014 LRAM'!AD132</f>
        <v>0</v>
      </c>
      <c r="J55" s="156">
        <f>-'4.  2011-2014 LRAM'!AE132</f>
        <v>0</v>
      </c>
      <c r="K55" s="156">
        <f>-'4.  2011-2014 LRAM'!AF132</f>
        <v>0</v>
      </c>
      <c r="L55" s="156">
        <f>-'4.  2011-2014 LRAM'!AG132</f>
        <v>0</v>
      </c>
      <c r="M55" s="156">
        <f>-'4.  2011-2014 LRAM'!AH132</f>
        <v>0</v>
      </c>
      <c r="N55" s="156">
        <f>-'4.  2011-2014 LRAM'!AI132</f>
        <v>0</v>
      </c>
      <c r="O55" s="156">
        <f>-'4.  2011-2014 LRAM'!AJ132</f>
        <v>0</v>
      </c>
      <c r="P55" s="156">
        <f>-'4.  2011-2014 LRAM'!AK132</f>
        <v>0</v>
      </c>
      <c r="Q55" s="156">
        <f>-'4.  2011-2014 LRAM'!AL132</f>
        <v>0</v>
      </c>
      <c r="R55" s="157">
        <f>SUM(D55:Q55)</f>
        <v>0</v>
      </c>
      <c r="S55" s="158"/>
      <c r="T55" s="136"/>
      <c r="U55" s="159"/>
      <c r="V55" s="153"/>
    </row>
    <row r="56" spans="2:22" s="136" customFormat="1">
      <c r="B56" s="621" t="s">
        <v>67</v>
      </c>
      <c r="C56" s="617"/>
      <c r="D56" s="160"/>
      <c r="E56" s="160"/>
      <c r="F56" s="160"/>
      <c r="G56" s="160"/>
      <c r="H56" s="160"/>
      <c r="I56" s="160"/>
      <c r="J56" s="160"/>
      <c r="K56" s="161"/>
      <c r="L56" s="161"/>
      <c r="M56" s="161"/>
      <c r="N56" s="161"/>
      <c r="O56" s="161"/>
      <c r="P56" s="161"/>
      <c r="Q56" s="161"/>
      <c r="R56" s="162"/>
      <c r="U56" s="159"/>
      <c r="V56" s="153"/>
    </row>
    <row r="57" spans="2:22" s="17" customFormat="1">
      <c r="B57" s="154" t="s">
        <v>143</v>
      </c>
      <c r="C57" s="155"/>
      <c r="D57" s="156">
        <f>'4.  2011-2014 LRAM'!Y261</f>
        <v>0</v>
      </c>
      <c r="E57" s="156">
        <f>'4.  2011-2014 LRAM'!Z261</f>
        <v>0</v>
      </c>
      <c r="F57" s="156">
        <f>'4.  2011-2014 LRAM'!AA261</f>
        <v>0</v>
      </c>
      <c r="G57" s="156">
        <f>'4.  2011-2014 LRAM'!AB261</f>
        <v>0</v>
      </c>
      <c r="H57" s="156">
        <f>'4.  2011-2014 LRAM'!AC261</f>
        <v>0</v>
      </c>
      <c r="I57" s="156">
        <f>'4.  2011-2014 LRAM'!AD261</f>
        <v>0</v>
      </c>
      <c r="J57" s="156">
        <f>'4.  2011-2014 LRAM'!AE261</f>
        <v>0</v>
      </c>
      <c r="K57" s="156">
        <f>'4.  2011-2014 LRAM'!AF261</f>
        <v>0</v>
      </c>
      <c r="L57" s="156">
        <f>'4.  2011-2014 LRAM'!AG261</f>
        <v>0</v>
      </c>
      <c r="M57" s="156">
        <f>'4.  2011-2014 LRAM'!AH261</f>
        <v>0</v>
      </c>
      <c r="N57" s="156">
        <f>'4.  2011-2014 LRAM'!AI261</f>
        <v>0</v>
      </c>
      <c r="O57" s="156">
        <f>'4.  2011-2014 LRAM'!AJ261</f>
        <v>0</v>
      </c>
      <c r="P57" s="156">
        <f>'4.  2011-2014 LRAM'!AK261</f>
        <v>0</v>
      </c>
      <c r="Q57" s="156">
        <f>'4.  2011-2014 LRAM'!AL261</f>
        <v>0</v>
      </c>
      <c r="R57" s="157">
        <f>SUM(D57:Q57)</f>
        <v>0</v>
      </c>
      <c r="U57" s="152"/>
      <c r="V57" s="153"/>
    </row>
    <row r="58" spans="2:22" s="17" customFormat="1">
      <c r="B58" s="154" t="s">
        <v>36</v>
      </c>
      <c r="C58" s="155"/>
      <c r="D58" s="156">
        <f>-'4.  2011-2014 LRAM'!Y262</f>
        <v>0</v>
      </c>
      <c r="E58" s="156">
        <f>-'4.  2011-2014 LRAM'!Z262</f>
        <v>0</v>
      </c>
      <c r="F58" s="156">
        <f>-'4.  2011-2014 LRAM'!AA262</f>
        <v>0</v>
      </c>
      <c r="G58" s="156">
        <f>-'4.  2011-2014 LRAM'!AB262</f>
        <v>0</v>
      </c>
      <c r="H58" s="156">
        <f>-'4.  2011-2014 LRAM'!AC262</f>
        <v>0</v>
      </c>
      <c r="I58" s="156">
        <f>-'4.  2011-2014 LRAM'!AD262</f>
        <v>0</v>
      </c>
      <c r="J58" s="156">
        <f>-'4.  2011-2014 LRAM'!AE262</f>
        <v>0</v>
      </c>
      <c r="K58" s="156">
        <f>-'4.  2011-2014 LRAM'!AF262</f>
        <v>0</v>
      </c>
      <c r="L58" s="156">
        <f>-'4.  2011-2014 LRAM'!AG262</f>
        <v>0</v>
      </c>
      <c r="M58" s="156">
        <f>-'4.  2011-2014 LRAM'!AH262</f>
        <v>0</v>
      </c>
      <c r="N58" s="156">
        <f>-'4.  2011-2014 LRAM'!AI262</f>
        <v>0</v>
      </c>
      <c r="O58" s="156">
        <f>-'4.  2011-2014 LRAM'!AJ262</f>
        <v>0</v>
      </c>
      <c r="P58" s="156">
        <f>-'4.  2011-2014 LRAM'!AK262</f>
        <v>0</v>
      </c>
      <c r="Q58" s="156">
        <f>-'4.  2011-2014 LRAM'!AL262</f>
        <v>0</v>
      </c>
      <c r="R58" s="157">
        <f>SUM(D58:Q58)</f>
        <v>0</v>
      </c>
      <c r="S58" s="158"/>
      <c r="U58" s="152"/>
      <c r="V58" s="153"/>
    </row>
    <row r="59" spans="2:22" s="136" customFormat="1">
      <c r="B59" s="621" t="s">
        <v>67</v>
      </c>
      <c r="C59" s="617"/>
      <c r="D59" s="160"/>
      <c r="E59" s="160"/>
      <c r="F59" s="160"/>
      <c r="G59" s="160"/>
      <c r="H59" s="160"/>
      <c r="I59" s="160"/>
      <c r="J59" s="160"/>
      <c r="K59" s="161"/>
      <c r="L59" s="161"/>
      <c r="M59" s="161"/>
      <c r="N59" s="161"/>
      <c r="O59" s="161"/>
      <c r="P59" s="161"/>
      <c r="Q59" s="161"/>
      <c r="R59" s="162"/>
      <c r="U59" s="159"/>
      <c r="V59" s="153"/>
    </row>
    <row r="60" spans="2:22" s="163" customFormat="1">
      <c r="B60" s="154" t="s">
        <v>38</v>
      </c>
      <c r="C60" s="155"/>
      <c r="D60" s="156">
        <f>'4.  2011-2014 LRAM'!Y391</f>
        <v>0</v>
      </c>
      <c r="E60" s="156">
        <f>'4.  2011-2014 LRAM'!Z391</f>
        <v>0</v>
      </c>
      <c r="F60" s="156">
        <f>'4.  2011-2014 LRAM'!AA391</f>
        <v>0</v>
      </c>
      <c r="G60" s="156">
        <f>'4.  2011-2014 LRAM'!AB391</f>
        <v>0</v>
      </c>
      <c r="H60" s="156">
        <f>'4.  2011-2014 LRAM'!AC391</f>
        <v>0</v>
      </c>
      <c r="I60" s="156">
        <f>'4.  2011-2014 LRAM'!AD391</f>
        <v>0</v>
      </c>
      <c r="J60" s="156">
        <f>'4.  2011-2014 LRAM'!AE391</f>
        <v>0</v>
      </c>
      <c r="K60" s="156">
        <f>'4.  2011-2014 LRAM'!AF391</f>
        <v>0</v>
      </c>
      <c r="L60" s="156">
        <f>'4.  2011-2014 LRAM'!AG391</f>
        <v>0</v>
      </c>
      <c r="M60" s="156">
        <f>'4.  2011-2014 LRAM'!AH391</f>
        <v>0</v>
      </c>
      <c r="N60" s="156">
        <f>'4.  2011-2014 LRAM'!AI391</f>
        <v>0</v>
      </c>
      <c r="O60" s="156">
        <f>'4.  2011-2014 LRAM'!AJ391</f>
        <v>0</v>
      </c>
      <c r="P60" s="156">
        <f>'4.  2011-2014 LRAM'!AK391</f>
        <v>0</v>
      </c>
      <c r="Q60" s="156">
        <f>'4.  2011-2014 LRAM'!AL391</f>
        <v>0</v>
      </c>
      <c r="R60" s="157">
        <f>SUM(D60:Q60)</f>
        <v>0</v>
      </c>
      <c r="U60" s="152"/>
      <c r="V60" s="153"/>
    </row>
    <row r="61" spans="2:22" s="163" customFormat="1">
      <c r="B61" s="154" t="s">
        <v>37</v>
      </c>
      <c r="C61" s="155"/>
      <c r="D61" s="156">
        <f>-'4.  2011-2014 LRAM'!Y392</f>
        <v>0</v>
      </c>
      <c r="E61" s="156">
        <f>-'4.  2011-2014 LRAM'!Z392</f>
        <v>0</v>
      </c>
      <c r="F61" s="156">
        <f>-'4.  2011-2014 LRAM'!AA392</f>
        <v>0</v>
      </c>
      <c r="G61" s="156">
        <f>-'4.  2011-2014 LRAM'!AB392</f>
        <v>0</v>
      </c>
      <c r="H61" s="156">
        <f>-'4.  2011-2014 LRAM'!AC392</f>
        <v>0</v>
      </c>
      <c r="I61" s="156">
        <f>-'4.  2011-2014 LRAM'!AD392</f>
        <v>0</v>
      </c>
      <c r="J61" s="156">
        <f>-'4.  2011-2014 LRAM'!AE392</f>
        <v>0</v>
      </c>
      <c r="K61" s="156">
        <f>-'4.  2011-2014 LRAM'!AF392</f>
        <v>0</v>
      </c>
      <c r="L61" s="156">
        <f>-'4.  2011-2014 LRAM'!AG392</f>
        <v>0</v>
      </c>
      <c r="M61" s="156">
        <f>-'4.  2011-2014 LRAM'!AH392</f>
        <v>0</v>
      </c>
      <c r="N61" s="156">
        <f>-'4.  2011-2014 LRAM'!AI392</f>
        <v>0</v>
      </c>
      <c r="O61" s="156">
        <f>-'4.  2011-2014 LRAM'!AJ392</f>
        <v>0</v>
      </c>
      <c r="P61" s="156">
        <f>-'4.  2011-2014 LRAM'!AK392</f>
        <v>0</v>
      </c>
      <c r="Q61" s="156">
        <f>-'4.  2011-2014 LRAM'!AL392</f>
        <v>0</v>
      </c>
      <c r="R61" s="157">
        <f>SUM(D61:Q61)</f>
        <v>0</v>
      </c>
      <c r="S61" s="158"/>
      <c r="U61" s="152"/>
      <c r="V61" s="153"/>
    </row>
    <row r="62" spans="2:22" s="136" customFormat="1">
      <c r="B62" s="621" t="s">
        <v>67</v>
      </c>
      <c r="C62" s="617"/>
      <c r="D62" s="160"/>
      <c r="E62" s="160"/>
      <c r="F62" s="160"/>
      <c r="G62" s="160"/>
      <c r="H62" s="160"/>
      <c r="I62" s="160"/>
      <c r="J62" s="160"/>
      <c r="K62" s="161"/>
      <c r="L62" s="161"/>
      <c r="M62" s="161"/>
      <c r="N62" s="161"/>
      <c r="O62" s="161"/>
      <c r="P62" s="161"/>
      <c r="Q62" s="161"/>
      <c r="R62" s="162"/>
      <c r="U62" s="159"/>
      <c r="V62" s="153"/>
    </row>
    <row r="63" spans="2:22" s="163" customFormat="1">
      <c r="B63" s="154" t="s">
        <v>40</v>
      </c>
      <c r="C63" s="155"/>
      <c r="D63" s="156">
        <f>'4.  2011-2014 LRAM'!Y521</f>
        <v>0</v>
      </c>
      <c r="E63" s="156">
        <f>'4.  2011-2014 LRAM'!Z521</f>
        <v>0</v>
      </c>
      <c r="F63" s="156">
        <f>'4.  2011-2014 LRAM'!AA521</f>
        <v>0</v>
      </c>
      <c r="G63" s="156">
        <f>'4.  2011-2014 LRAM'!AB521</f>
        <v>0</v>
      </c>
      <c r="H63" s="156">
        <f>'4.  2011-2014 LRAM'!AC521</f>
        <v>0</v>
      </c>
      <c r="I63" s="156">
        <f>'4.  2011-2014 LRAM'!AD521</f>
        <v>0</v>
      </c>
      <c r="J63" s="156">
        <f>'4.  2011-2014 LRAM'!AE521</f>
        <v>0</v>
      </c>
      <c r="K63" s="156">
        <f>'4.  2011-2014 LRAM'!AF521</f>
        <v>0</v>
      </c>
      <c r="L63" s="156">
        <f>'4.  2011-2014 LRAM'!AG521</f>
        <v>0</v>
      </c>
      <c r="M63" s="156">
        <f>'4.  2011-2014 LRAM'!AH521</f>
        <v>0</v>
      </c>
      <c r="N63" s="156">
        <f>'4.  2011-2014 LRAM'!AI521</f>
        <v>0</v>
      </c>
      <c r="O63" s="156">
        <f>'4.  2011-2014 LRAM'!AJ521</f>
        <v>0</v>
      </c>
      <c r="P63" s="156">
        <f>'4.  2011-2014 LRAM'!AK521</f>
        <v>0</v>
      </c>
      <c r="Q63" s="156">
        <f>'4.  2011-2014 LRAM'!AL521</f>
        <v>0</v>
      </c>
      <c r="R63" s="157">
        <f>SUM(D63:Q63)</f>
        <v>0</v>
      </c>
      <c r="U63" s="152"/>
      <c r="V63" s="153"/>
    </row>
    <row r="64" spans="2:22" s="163" customFormat="1">
      <c r="B64" s="154" t="s">
        <v>39</v>
      </c>
      <c r="C64" s="155"/>
      <c r="D64" s="156">
        <f>-'4.  2011-2014 LRAM'!Y522</f>
        <v>0</v>
      </c>
      <c r="E64" s="156">
        <f>-'4.  2011-2014 LRAM'!Z522</f>
        <v>0</v>
      </c>
      <c r="F64" s="156">
        <f>-'4.  2011-2014 LRAM'!AA522</f>
        <v>0</v>
      </c>
      <c r="G64" s="156">
        <f>-'4.  2011-2014 LRAM'!AB522</f>
        <v>0</v>
      </c>
      <c r="H64" s="156">
        <f>-'4.  2011-2014 LRAM'!AC522</f>
        <v>0</v>
      </c>
      <c r="I64" s="156">
        <f>-'4.  2011-2014 LRAM'!AD522</f>
        <v>0</v>
      </c>
      <c r="J64" s="156">
        <f>-'4.  2011-2014 LRAM'!AE522</f>
        <v>0</v>
      </c>
      <c r="K64" s="156">
        <f>-'4.  2011-2014 LRAM'!AF522</f>
        <v>0</v>
      </c>
      <c r="L64" s="156">
        <f>-'4.  2011-2014 LRAM'!AG522</f>
        <v>0</v>
      </c>
      <c r="M64" s="156">
        <f>-'4.  2011-2014 LRAM'!AH522</f>
        <v>0</v>
      </c>
      <c r="N64" s="156">
        <f>-'4.  2011-2014 LRAM'!AI522</f>
        <v>0</v>
      </c>
      <c r="O64" s="156">
        <f>-'4.  2011-2014 LRAM'!AJ522</f>
        <v>0</v>
      </c>
      <c r="P64" s="156">
        <f>-'4.  2011-2014 LRAM'!AK522</f>
        <v>0</v>
      </c>
      <c r="Q64" s="156">
        <f>-'4.  2011-2014 LRAM'!AL522</f>
        <v>0</v>
      </c>
      <c r="R64" s="157">
        <f>SUM(D64:Q64)</f>
        <v>0</v>
      </c>
      <c r="S64" s="158"/>
      <c r="U64" s="152"/>
      <c r="V64" s="153"/>
    </row>
    <row r="65" spans="2:22" s="136" customFormat="1">
      <c r="B65" s="621" t="s">
        <v>67</v>
      </c>
      <c r="C65" s="617"/>
      <c r="D65" s="160"/>
      <c r="E65" s="160"/>
      <c r="F65" s="160"/>
      <c r="G65" s="160"/>
      <c r="H65" s="160"/>
      <c r="I65" s="160"/>
      <c r="J65" s="160"/>
      <c r="K65" s="161"/>
      <c r="L65" s="161"/>
      <c r="M65" s="161"/>
      <c r="N65" s="161"/>
      <c r="O65" s="161"/>
      <c r="P65" s="161"/>
      <c r="Q65" s="161"/>
      <c r="R65" s="162"/>
      <c r="U65" s="159"/>
      <c r="V65" s="153"/>
    </row>
    <row r="66" spans="2:22" s="163" customFormat="1">
      <c r="B66" s="154" t="s">
        <v>94</v>
      </c>
      <c r="C66" s="531"/>
      <c r="D66" s="164">
        <f>'5.  2015-2020 LRAM'!Y204</f>
        <v>0</v>
      </c>
      <c r="E66" s="164">
        <f>'5.  2015-2020 LRAM'!Z204</f>
        <v>0</v>
      </c>
      <c r="F66" s="164">
        <f>'5.  2015-2020 LRAM'!AA204</f>
        <v>0</v>
      </c>
      <c r="G66" s="164">
        <f>'5.  2015-2020 LRAM'!AB204</f>
        <v>0</v>
      </c>
      <c r="H66" s="164">
        <f>'5.  2015-2020 LRAM'!AC204</f>
        <v>0</v>
      </c>
      <c r="I66" s="164">
        <f>'5.  2015-2020 LRAM'!AD204</f>
        <v>0</v>
      </c>
      <c r="J66" s="164">
        <f>'5.  2015-2020 LRAM'!AE204</f>
        <v>0</v>
      </c>
      <c r="K66" s="164">
        <f>'5.  2015-2020 LRAM'!AF204</f>
        <v>0</v>
      </c>
      <c r="L66" s="164">
        <f>'5.  2015-2020 LRAM'!AG204</f>
        <v>0</v>
      </c>
      <c r="M66" s="164">
        <f>'5.  2015-2020 LRAM'!AH204</f>
        <v>0</v>
      </c>
      <c r="N66" s="164">
        <f>'5.  2015-2020 LRAM'!AI204</f>
        <v>0</v>
      </c>
      <c r="O66" s="164">
        <f>'5.  2015-2020 LRAM'!AJ204</f>
        <v>0</v>
      </c>
      <c r="P66" s="164">
        <f>'5.  2015-2020 LRAM'!AK204</f>
        <v>0</v>
      </c>
      <c r="Q66" s="164">
        <f>'5.  2015-2020 LRAM'!AL204</f>
        <v>0</v>
      </c>
      <c r="R66" s="157">
        <f>SUM(D66:Q66)</f>
        <v>0</v>
      </c>
      <c r="U66" s="152"/>
      <c r="V66" s="153"/>
    </row>
    <row r="67" spans="2:22" s="163" customFormat="1">
      <c r="B67" s="154" t="s">
        <v>93</v>
      </c>
      <c r="C67" s="155"/>
      <c r="D67" s="164">
        <f>-'5.  2015-2020 LRAM'!Y205</f>
        <v>0</v>
      </c>
      <c r="E67" s="164">
        <f>-'5.  2015-2020 LRAM'!Z205</f>
        <v>0</v>
      </c>
      <c r="F67" s="164">
        <f>-'5.  2015-2020 LRAM'!AA205</f>
        <v>0</v>
      </c>
      <c r="G67" s="164">
        <f>-'5.  2015-2020 LRAM'!AB205</f>
        <v>0</v>
      </c>
      <c r="H67" s="164">
        <f>-'5.  2015-2020 LRAM'!AC205</f>
        <v>0</v>
      </c>
      <c r="I67" s="164">
        <f>-'5.  2015-2020 LRAM'!AD205</f>
        <v>0</v>
      </c>
      <c r="J67" s="164">
        <f>-'5.  2015-2020 LRAM'!AE205</f>
        <v>0</v>
      </c>
      <c r="K67" s="164">
        <f>-'5.  2015-2020 LRAM'!AF205</f>
        <v>0</v>
      </c>
      <c r="L67" s="164">
        <f>-'5.  2015-2020 LRAM'!AG205</f>
        <v>0</v>
      </c>
      <c r="M67" s="164">
        <f>-'5.  2015-2020 LRAM'!AH205</f>
        <v>0</v>
      </c>
      <c r="N67" s="164">
        <f>-'5.  2015-2020 LRAM'!AI205</f>
        <v>0</v>
      </c>
      <c r="O67" s="164">
        <f>-'5.  2015-2020 LRAM'!AJ205</f>
        <v>0</v>
      </c>
      <c r="P67" s="164">
        <f>-'5.  2015-2020 LRAM'!AK205</f>
        <v>0</v>
      </c>
      <c r="Q67" s="164">
        <f>-'5.  2015-2020 LRAM'!AL205</f>
        <v>0</v>
      </c>
      <c r="R67" s="157">
        <f>SUM(D67:Q67)</f>
        <v>0</v>
      </c>
      <c r="S67" s="158"/>
      <c r="U67" s="152"/>
      <c r="V67" s="153"/>
    </row>
    <row r="68" spans="2:22" s="136" customFormat="1">
      <c r="B68" s="621" t="s">
        <v>67</v>
      </c>
      <c r="C68" s="617"/>
      <c r="D68" s="160"/>
      <c r="E68" s="160"/>
      <c r="F68" s="160"/>
      <c r="G68" s="160"/>
      <c r="H68" s="160"/>
      <c r="I68" s="160"/>
      <c r="J68" s="160"/>
      <c r="K68" s="161"/>
      <c r="L68" s="161"/>
      <c r="M68" s="161"/>
      <c r="N68" s="161"/>
      <c r="O68" s="161"/>
      <c r="P68" s="161"/>
      <c r="Q68" s="161"/>
      <c r="R68" s="162"/>
      <c r="U68" s="159"/>
      <c r="V68" s="153"/>
    </row>
    <row r="69" spans="2:22" s="163" customFormat="1">
      <c r="B69" s="154" t="s">
        <v>225</v>
      </c>
      <c r="C69" s="531"/>
      <c r="D69" s="156">
        <f>'5.  2015-2020 LRAM'!Y388</f>
        <v>0</v>
      </c>
      <c r="E69" s="156">
        <f>'5.  2015-2020 LRAM'!Z388</f>
        <v>0</v>
      </c>
      <c r="F69" s="156">
        <f>'5.  2015-2020 LRAM'!AA388</f>
        <v>0</v>
      </c>
      <c r="G69" s="156">
        <f>'5.  2015-2020 LRAM'!AB388</f>
        <v>0</v>
      </c>
      <c r="H69" s="156">
        <f>'5.  2015-2020 LRAM'!AC388</f>
        <v>0</v>
      </c>
      <c r="I69" s="156">
        <f>'5.  2015-2020 LRAM'!AD388</f>
        <v>0</v>
      </c>
      <c r="J69" s="156">
        <f>'5.  2015-2020 LRAM'!AE388</f>
        <v>0</v>
      </c>
      <c r="K69" s="156">
        <f>'5.  2015-2020 LRAM'!AF388</f>
        <v>0</v>
      </c>
      <c r="L69" s="156">
        <f>'5.  2015-2020 LRAM'!AG388</f>
        <v>0</v>
      </c>
      <c r="M69" s="156">
        <f>'5.  2015-2020 LRAM'!AH388</f>
        <v>0</v>
      </c>
      <c r="N69" s="156">
        <f>'5.  2015-2020 LRAM'!AI388</f>
        <v>0</v>
      </c>
      <c r="O69" s="156">
        <f>'5.  2015-2020 LRAM'!AJ388</f>
        <v>0</v>
      </c>
      <c r="P69" s="156">
        <f>'5.  2015-2020 LRAM'!AK388</f>
        <v>0</v>
      </c>
      <c r="Q69" s="156">
        <f>'5.  2015-2020 LRAM'!AL388</f>
        <v>0</v>
      </c>
      <c r="R69" s="157">
        <f>SUM(D69:Q69)</f>
        <v>0</v>
      </c>
      <c r="U69" s="152"/>
      <c r="V69" s="153"/>
    </row>
    <row r="70" spans="2:22" s="163" customFormat="1">
      <c r="B70" s="154" t="s">
        <v>224</v>
      </c>
      <c r="C70" s="155"/>
      <c r="D70" s="156">
        <f>-'5.  2015-2020 LRAM'!Y389</f>
        <v>0</v>
      </c>
      <c r="E70" s="156">
        <f>-'5.  2015-2020 LRAM'!Z389</f>
        <v>0</v>
      </c>
      <c r="F70" s="156">
        <f>-'5.  2015-2020 LRAM'!AA389</f>
        <v>0</v>
      </c>
      <c r="G70" s="156">
        <f>-'5.  2015-2020 LRAM'!AB389</f>
        <v>0</v>
      </c>
      <c r="H70" s="156">
        <f>-'5.  2015-2020 LRAM'!AC389</f>
        <v>0</v>
      </c>
      <c r="I70" s="156">
        <f>-'5.  2015-2020 LRAM'!AD389</f>
        <v>0</v>
      </c>
      <c r="J70" s="156">
        <f>-'5.  2015-2020 LRAM'!AE389</f>
        <v>0</v>
      </c>
      <c r="K70" s="156">
        <f>-'5.  2015-2020 LRAM'!AF389</f>
        <v>0</v>
      </c>
      <c r="L70" s="156">
        <f>-'5.  2015-2020 LRAM'!AG389</f>
        <v>0</v>
      </c>
      <c r="M70" s="156">
        <f>-'5.  2015-2020 LRAM'!AH389</f>
        <v>0</v>
      </c>
      <c r="N70" s="156">
        <f>-'5.  2015-2020 LRAM'!AI389</f>
        <v>0</v>
      </c>
      <c r="O70" s="156">
        <f>-'5.  2015-2020 LRAM'!AJ389</f>
        <v>0</v>
      </c>
      <c r="P70" s="156">
        <f>-'5.  2015-2020 LRAM'!AK389</f>
        <v>0</v>
      </c>
      <c r="Q70" s="156">
        <f>-'5.  2015-2020 LRAM'!AL389</f>
        <v>0</v>
      </c>
      <c r="R70" s="157">
        <f>SUM(D70:Q70)</f>
        <v>0</v>
      </c>
      <c r="S70" s="158"/>
      <c r="U70" s="152"/>
      <c r="V70" s="153"/>
    </row>
    <row r="71" spans="2:22" s="136" customFormat="1">
      <c r="B71" s="621" t="s">
        <v>67</v>
      </c>
      <c r="C71" s="617"/>
      <c r="D71" s="160"/>
      <c r="E71" s="160"/>
      <c r="F71" s="160"/>
      <c r="G71" s="160"/>
      <c r="H71" s="160"/>
      <c r="I71" s="160"/>
      <c r="J71" s="160"/>
      <c r="K71" s="161"/>
      <c r="L71" s="161"/>
      <c r="M71" s="161"/>
      <c r="N71" s="161"/>
      <c r="O71" s="161"/>
      <c r="P71" s="161"/>
      <c r="Q71" s="161"/>
      <c r="R71" s="162"/>
      <c r="U71" s="159"/>
      <c r="V71" s="153"/>
    </row>
    <row r="72" spans="2:22" s="163" customFormat="1">
      <c r="B72" s="154" t="s">
        <v>227</v>
      </c>
      <c r="C72" s="531"/>
      <c r="D72" s="156">
        <f>'5.  2015-2020 LRAM'!Y572</f>
        <v>0</v>
      </c>
      <c r="E72" s="156">
        <f>'5.  2015-2020 LRAM'!Z572</f>
        <v>0</v>
      </c>
      <c r="F72" s="156">
        <f>'5.  2015-2020 LRAM'!AA572</f>
        <v>0</v>
      </c>
      <c r="G72" s="156">
        <f>'5.  2015-2020 LRAM'!AB572</f>
        <v>0</v>
      </c>
      <c r="H72" s="156">
        <f>'5.  2015-2020 LRAM'!AC572</f>
        <v>0</v>
      </c>
      <c r="I72" s="156">
        <f>'5.  2015-2020 LRAM'!AD572</f>
        <v>0</v>
      </c>
      <c r="J72" s="156">
        <f>'5.  2015-2020 LRAM'!AE572</f>
        <v>0</v>
      </c>
      <c r="K72" s="156">
        <f>'5.  2015-2020 LRAM'!AF572</f>
        <v>0</v>
      </c>
      <c r="L72" s="156">
        <f>'5.  2015-2020 LRAM'!AG572</f>
        <v>0</v>
      </c>
      <c r="M72" s="156">
        <f>'5.  2015-2020 LRAM'!AH572</f>
        <v>0</v>
      </c>
      <c r="N72" s="156">
        <f>'5.  2015-2020 LRAM'!AI572</f>
        <v>0</v>
      </c>
      <c r="O72" s="156">
        <f>'5.  2015-2020 LRAM'!AJ572</f>
        <v>0</v>
      </c>
      <c r="P72" s="156">
        <f>'5.  2015-2020 LRAM'!AK572</f>
        <v>0</v>
      </c>
      <c r="Q72" s="156">
        <f>'5.  2015-2020 LRAM'!AL572</f>
        <v>0</v>
      </c>
      <c r="R72" s="157">
        <f>SUM(D72:Q72)</f>
        <v>0</v>
      </c>
      <c r="U72" s="152"/>
      <c r="V72" s="153"/>
    </row>
    <row r="73" spans="2:22" s="163" customFormat="1">
      <c r="B73" s="154" t="s">
        <v>226</v>
      </c>
      <c r="C73" s="155"/>
      <c r="D73" s="156">
        <f>-'5.  2015-2020 LRAM'!Y573</f>
        <v>0</v>
      </c>
      <c r="E73" s="156">
        <f>-'5.  2015-2020 LRAM'!Z573</f>
        <v>0</v>
      </c>
      <c r="F73" s="156">
        <f>-'5.  2015-2020 LRAM'!AA573</f>
        <v>0</v>
      </c>
      <c r="G73" s="156">
        <f>-'5.  2015-2020 LRAM'!AB573</f>
        <v>0</v>
      </c>
      <c r="H73" s="156">
        <f>-'5.  2015-2020 LRAM'!AC573</f>
        <v>0</v>
      </c>
      <c r="I73" s="156">
        <f>-'5.  2015-2020 LRAM'!AD573</f>
        <v>0</v>
      </c>
      <c r="J73" s="156">
        <f>-'5.  2015-2020 LRAM'!AE573</f>
        <v>0</v>
      </c>
      <c r="K73" s="156">
        <f>-'5.  2015-2020 LRAM'!AF573</f>
        <v>0</v>
      </c>
      <c r="L73" s="156">
        <f>-'5.  2015-2020 LRAM'!AG573</f>
        <v>0</v>
      </c>
      <c r="M73" s="156">
        <f>-'5.  2015-2020 LRAM'!AH573</f>
        <v>0</v>
      </c>
      <c r="N73" s="156">
        <f>-'5.  2015-2020 LRAM'!AI573</f>
        <v>0</v>
      </c>
      <c r="O73" s="156">
        <f>-'5.  2015-2020 LRAM'!AJ573</f>
        <v>0</v>
      </c>
      <c r="P73" s="156">
        <f>-'5.  2015-2020 LRAM'!AK573</f>
        <v>0</v>
      </c>
      <c r="Q73" s="156">
        <f>-'5.  2015-2020 LRAM'!AL573</f>
        <v>0</v>
      </c>
      <c r="R73" s="157">
        <f>SUM(D73:Q73)</f>
        <v>0</v>
      </c>
      <c r="S73" s="158"/>
      <c r="U73" s="152"/>
      <c r="V73" s="153"/>
    </row>
    <row r="74" spans="2:22" s="136" customFormat="1">
      <c r="B74" s="621" t="s">
        <v>67</v>
      </c>
      <c r="C74" s="617"/>
      <c r="D74" s="160"/>
      <c r="E74" s="160"/>
      <c r="F74" s="160"/>
      <c r="G74" s="160"/>
      <c r="H74" s="160"/>
      <c r="I74" s="160"/>
      <c r="J74" s="160"/>
      <c r="K74" s="161"/>
      <c r="L74" s="161"/>
      <c r="M74" s="161"/>
      <c r="N74" s="161"/>
      <c r="O74" s="161"/>
      <c r="P74" s="161"/>
      <c r="Q74" s="161"/>
      <c r="R74" s="162"/>
      <c r="U74" s="159"/>
      <c r="V74" s="153"/>
    </row>
    <row r="75" spans="2:22" s="163" customFormat="1">
      <c r="B75" s="154" t="s">
        <v>229</v>
      </c>
      <c r="C75" s="531"/>
      <c r="D75" s="156">
        <f>'5.  2015-2020 LRAM'!Y756</f>
        <v>68651.593917743085</v>
      </c>
      <c r="E75" s="156">
        <f>'5.  2015-2020 LRAM'!Z756</f>
        <v>142389.60873628577</v>
      </c>
      <c r="F75" s="156">
        <f>'5.  2015-2020 LRAM'!AA756</f>
        <v>176319.60301931234</v>
      </c>
      <c r="G75" s="156">
        <f>'5.  2015-2020 LRAM'!AB756</f>
        <v>7487.926322855119</v>
      </c>
      <c r="H75" s="156">
        <f>'5.  2015-2020 LRAM'!AC756</f>
        <v>39423.231744000004</v>
      </c>
      <c r="I75" s="156">
        <f>'5.  2015-2020 LRAM'!AD756</f>
        <v>0</v>
      </c>
      <c r="J75" s="156">
        <f>'5.  2015-2020 LRAM'!AE756</f>
        <v>0</v>
      </c>
      <c r="K75" s="156">
        <f>'5.  2015-2020 LRAM'!AF756</f>
        <v>0</v>
      </c>
      <c r="L75" s="156">
        <f>'5.  2015-2020 LRAM'!AG756</f>
        <v>0</v>
      </c>
      <c r="M75" s="156">
        <f>'5.  2015-2020 LRAM'!AH756</f>
        <v>0</v>
      </c>
      <c r="N75" s="156">
        <f>'5.  2015-2020 LRAM'!AI756</f>
        <v>0</v>
      </c>
      <c r="O75" s="156">
        <f>'5.  2015-2020 LRAM'!AJ756</f>
        <v>0</v>
      </c>
      <c r="P75" s="156">
        <f>'5.  2015-2020 LRAM'!AK756</f>
        <v>0</v>
      </c>
      <c r="Q75" s="156">
        <f>'5.  2015-2020 LRAM'!AL756</f>
        <v>0</v>
      </c>
      <c r="R75" s="157">
        <f>SUM(D75:Q75)</f>
        <v>434271.96374019625</v>
      </c>
      <c r="U75" s="152"/>
      <c r="V75" s="153"/>
    </row>
    <row r="76" spans="2:22" s="163" customFormat="1" ht="16.5" customHeight="1">
      <c r="B76" s="154" t="s">
        <v>228</v>
      </c>
      <c r="C76" s="155"/>
      <c r="D76" s="156">
        <f>-'5.  2015-2020 LRAM'!Y757</f>
        <v>0</v>
      </c>
      <c r="E76" s="156">
        <f>-'5.  2015-2020 LRAM'!Z757</f>
        <v>0</v>
      </c>
      <c r="F76" s="156">
        <f>-'5.  2015-2020 LRAM'!AA757</f>
        <v>0</v>
      </c>
      <c r="G76" s="156">
        <f>-'5.  2015-2020 LRAM'!AB757</f>
        <v>0</v>
      </c>
      <c r="H76" s="156">
        <f>-'5.  2015-2020 LRAM'!AC757</f>
        <v>0</v>
      </c>
      <c r="I76" s="156">
        <f>-'5.  2015-2020 LRAM'!AD757</f>
        <v>0</v>
      </c>
      <c r="J76" s="156">
        <f>-'5.  2015-2020 LRAM'!AE757</f>
        <v>0</v>
      </c>
      <c r="K76" s="156">
        <f>-'5.  2015-2020 LRAM'!AF757</f>
        <v>0</v>
      </c>
      <c r="L76" s="156">
        <f>-'5.  2015-2020 LRAM'!AG757</f>
        <v>0</v>
      </c>
      <c r="M76" s="156">
        <f>-'5.  2015-2020 LRAM'!AH757</f>
        <v>0</v>
      </c>
      <c r="N76" s="156">
        <f>-'5.  2015-2020 LRAM'!AI757</f>
        <v>0</v>
      </c>
      <c r="O76" s="156">
        <f>-'5.  2015-2020 LRAM'!AJ757</f>
        <v>0</v>
      </c>
      <c r="P76" s="156">
        <f>-'5.  2015-2020 LRAM'!AK757</f>
        <v>0</v>
      </c>
      <c r="Q76" s="156">
        <f>-'5.  2015-2020 LRAM'!AL757</f>
        <v>0</v>
      </c>
      <c r="R76" s="157">
        <f>SUM(D76:Q76)</f>
        <v>0</v>
      </c>
      <c r="S76" s="158"/>
      <c r="U76" s="152"/>
      <c r="V76" s="153"/>
    </row>
    <row r="77" spans="2:22" s="136" customFormat="1">
      <c r="B77" s="621" t="s">
        <v>67</v>
      </c>
      <c r="C77" s="617"/>
      <c r="D77" s="160"/>
      <c r="E77" s="160"/>
      <c r="F77" s="160"/>
      <c r="G77" s="160"/>
      <c r="H77" s="160"/>
      <c r="I77" s="160"/>
      <c r="J77" s="160"/>
      <c r="K77" s="161"/>
      <c r="L77" s="161"/>
      <c r="M77" s="161"/>
      <c r="N77" s="161"/>
      <c r="O77" s="161"/>
      <c r="P77" s="161"/>
      <c r="Q77" s="161"/>
      <c r="R77" s="162"/>
      <c r="U77" s="159"/>
      <c r="V77" s="153"/>
    </row>
    <row r="78" spans="2:22" s="163" customFormat="1" hidden="1">
      <c r="B78" s="154" t="s">
        <v>231</v>
      </c>
      <c r="C78" s="155"/>
      <c r="D78" s="156">
        <f>'5.  2015-2020 LRAM'!Y940</f>
        <v>0</v>
      </c>
      <c r="E78" s="156">
        <f>'5.  2015-2020 LRAM'!Z940</f>
        <v>0</v>
      </c>
      <c r="F78" s="156">
        <f>'5.  2015-2020 LRAM'!AA940</f>
        <v>0</v>
      </c>
      <c r="G78" s="156">
        <f>'5.  2015-2020 LRAM'!AB940</f>
        <v>0</v>
      </c>
      <c r="H78" s="156">
        <f>'5.  2015-2020 LRAM'!AC940</f>
        <v>0</v>
      </c>
      <c r="I78" s="156">
        <f>'5.  2015-2020 LRAM'!AD940</f>
        <v>0</v>
      </c>
      <c r="J78" s="156">
        <f>'5.  2015-2020 LRAM'!AE940</f>
        <v>0</v>
      </c>
      <c r="K78" s="156">
        <f>'5.  2015-2020 LRAM'!AF940</f>
        <v>0</v>
      </c>
      <c r="L78" s="156">
        <f>'5.  2015-2020 LRAM'!AG940</f>
        <v>0</v>
      </c>
      <c r="M78" s="156">
        <f>'5.  2015-2020 LRAM'!AH940</f>
        <v>0</v>
      </c>
      <c r="N78" s="156">
        <f>'5.  2015-2020 LRAM'!AI940</f>
        <v>0</v>
      </c>
      <c r="O78" s="156">
        <f>'5.  2015-2020 LRAM'!AJ940</f>
        <v>0</v>
      </c>
      <c r="P78" s="156">
        <f>'5.  2015-2020 LRAM'!AK940</f>
        <v>0</v>
      </c>
      <c r="Q78" s="156">
        <f>'5.  2015-2020 LRAM'!AL940</f>
        <v>0</v>
      </c>
      <c r="R78" s="157">
        <f>SUM(D78:Q78)</f>
        <v>0</v>
      </c>
      <c r="U78" s="152"/>
      <c r="V78" s="153"/>
    </row>
    <row r="79" spans="2:22" s="163" customFormat="1" hidden="1">
      <c r="B79" s="154" t="s">
        <v>230</v>
      </c>
      <c r="C79" s="155"/>
      <c r="D79" s="156">
        <f>-'5.  2015-2020 LRAM'!Y941</f>
        <v>0</v>
      </c>
      <c r="E79" s="156">
        <f>-'5.  2015-2020 LRAM'!Z941</f>
        <v>0</v>
      </c>
      <c r="F79" s="156">
        <f>-'5.  2015-2020 LRAM'!AA941</f>
        <v>0</v>
      </c>
      <c r="G79" s="156">
        <f>-'5.  2015-2020 LRAM'!AB941</f>
        <v>0</v>
      </c>
      <c r="H79" s="156">
        <f>-'5.  2015-2020 LRAM'!AC941</f>
        <v>0</v>
      </c>
      <c r="I79" s="156">
        <f>-'5.  2015-2020 LRAM'!AD941</f>
        <v>0</v>
      </c>
      <c r="J79" s="156">
        <f>-'5.  2015-2020 LRAM'!AE941</f>
        <v>0</v>
      </c>
      <c r="K79" s="156">
        <f>-'5.  2015-2020 LRAM'!AF941</f>
        <v>0</v>
      </c>
      <c r="L79" s="156">
        <f>-'5.  2015-2020 LRAM'!AG941</f>
        <v>0</v>
      </c>
      <c r="M79" s="156">
        <f>-'5.  2015-2020 LRAM'!AH941</f>
        <v>0</v>
      </c>
      <c r="N79" s="156">
        <f>-'5.  2015-2020 LRAM'!AI941</f>
        <v>0</v>
      </c>
      <c r="O79" s="156">
        <f>-'5.  2015-2020 LRAM'!AJ941</f>
        <v>0</v>
      </c>
      <c r="P79" s="156">
        <f>-'5.  2015-2020 LRAM'!AK941</f>
        <v>0</v>
      </c>
      <c r="Q79" s="156">
        <f>-'5.  2015-2020 LRAM'!AL941</f>
        <v>0</v>
      </c>
      <c r="R79" s="157">
        <f>SUM(D79:Q79)</f>
        <v>0</v>
      </c>
      <c r="S79" s="158"/>
      <c r="U79" s="152"/>
      <c r="V79" s="153"/>
    </row>
    <row r="80" spans="2:22" s="136" customFormat="1" hidden="1">
      <c r="B80" s="621" t="s">
        <v>67</v>
      </c>
      <c r="C80" s="617"/>
      <c r="D80" s="160"/>
      <c r="E80" s="160"/>
      <c r="F80" s="160"/>
      <c r="G80" s="160"/>
      <c r="H80" s="160"/>
      <c r="I80" s="160"/>
      <c r="J80" s="160"/>
      <c r="K80" s="161"/>
      <c r="L80" s="161"/>
      <c r="M80" s="161"/>
      <c r="N80" s="161"/>
      <c r="O80" s="161"/>
      <c r="P80" s="161"/>
      <c r="Q80" s="161"/>
      <c r="R80" s="162"/>
      <c r="U80" s="159"/>
      <c r="V80" s="153"/>
    </row>
    <row r="81" spans="2:22" s="163" customFormat="1" hidden="1">
      <c r="B81" s="154" t="s">
        <v>233</v>
      </c>
      <c r="C81" s="531"/>
      <c r="D81" s="156">
        <f>'5.  2015-2020 LRAM'!Y1124</f>
        <v>0</v>
      </c>
      <c r="E81" s="156">
        <f>'5.  2015-2020 LRAM'!Z1124</f>
        <v>0</v>
      </c>
      <c r="F81" s="156">
        <f>'5.  2015-2020 LRAM'!AA1124</f>
        <v>0</v>
      </c>
      <c r="G81" s="156">
        <f>'5.  2015-2020 LRAM'!AB1124</f>
        <v>0</v>
      </c>
      <c r="H81" s="156">
        <f>'5.  2015-2020 LRAM'!AC1124</f>
        <v>0</v>
      </c>
      <c r="I81" s="156">
        <f>'5.  2015-2020 LRAM'!AD1124</f>
        <v>0</v>
      </c>
      <c r="J81" s="156">
        <f>'5.  2015-2020 LRAM'!AE1124</f>
        <v>0</v>
      </c>
      <c r="K81" s="156">
        <f>'5.  2015-2020 LRAM'!AF1124</f>
        <v>0</v>
      </c>
      <c r="L81" s="156">
        <f>'5.  2015-2020 LRAM'!AG1124</f>
        <v>0</v>
      </c>
      <c r="M81" s="156">
        <f>'5.  2015-2020 LRAM'!AH1124</f>
        <v>0</v>
      </c>
      <c r="N81" s="156">
        <f>'5.  2015-2020 LRAM'!AI1124</f>
        <v>0</v>
      </c>
      <c r="O81" s="156">
        <f>'5.  2015-2020 LRAM'!AJ1124</f>
        <v>0</v>
      </c>
      <c r="P81" s="156">
        <f>'5.  2015-2020 LRAM'!AK1124</f>
        <v>0</v>
      </c>
      <c r="Q81" s="156">
        <f>'5.  2015-2020 LRAM'!AL1124</f>
        <v>0</v>
      </c>
      <c r="R81" s="157">
        <f>SUM(D81:Q81)</f>
        <v>0</v>
      </c>
      <c r="U81" s="152"/>
      <c r="V81" s="153"/>
    </row>
    <row r="82" spans="2:22" s="163" customFormat="1" hidden="1">
      <c r="B82" s="154" t="s">
        <v>232</v>
      </c>
      <c r="C82" s="155"/>
      <c r="D82" s="156">
        <f>-'5.  2015-2020 LRAM'!Y1125</f>
        <v>0</v>
      </c>
      <c r="E82" s="156">
        <f>-'5.  2015-2020 LRAM'!Z1125</f>
        <v>0</v>
      </c>
      <c r="F82" s="156">
        <f>-'5.  2015-2020 LRAM'!AA1125</f>
        <v>0</v>
      </c>
      <c r="G82" s="156">
        <f>-'5.  2015-2020 LRAM'!AB1125</f>
        <v>0</v>
      </c>
      <c r="H82" s="156">
        <f>-'5.  2015-2020 LRAM'!AC1125</f>
        <v>0</v>
      </c>
      <c r="I82" s="156">
        <f>-'5.  2015-2020 LRAM'!AD1125</f>
        <v>0</v>
      </c>
      <c r="J82" s="156">
        <f>-'5.  2015-2020 LRAM'!AE1125</f>
        <v>0</v>
      </c>
      <c r="K82" s="156">
        <f>-'5.  2015-2020 LRAM'!AF1125</f>
        <v>0</v>
      </c>
      <c r="L82" s="156">
        <f>-'5.  2015-2020 LRAM'!AG1125</f>
        <v>0</v>
      </c>
      <c r="M82" s="156">
        <f>-'5.  2015-2020 LRAM'!AH1125</f>
        <v>0</v>
      </c>
      <c r="N82" s="156">
        <f>-'5.  2015-2020 LRAM'!AI1125</f>
        <v>0</v>
      </c>
      <c r="O82" s="156">
        <f>-'5.  2015-2020 LRAM'!AJ1125</f>
        <v>0</v>
      </c>
      <c r="P82" s="156">
        <f>-'5.  2015-2020 LRAM'!AK1125</f>
        <v>0</v>
      </c>
      <c r="Q82" s="156">
        <f>-'5.  2015-2020 LRAM'!AL1125</f>
        <v>0</v>
      </c>
      <c r="R82" s="157">
        <f>SUM(D82:Q82)</f>
        <v>0</v>
      </c>
      <c r="S82" s="158"/>
      <c r="U82" s="152"/>
      <c r="V82" s="153"/>
    </row>
    <row r="83" spans="2:22" s="136" customFormat="1" hidden="1">
      <c r="B83" s="621" t="s">
        <v>67</v>
      </c>
      <c r="C83" s="617"/>
      <c r="D83" s="160"/>
      <c r="E83" s="160"/>
      <c r="F83" s="160"/>
      <c r="G83" s="160"/>
      <c r="H83" s="160"/>
      <c r="I83" s="160"/>
      <c r="J83" s="160"/>
      <c r="K83" s="161"/>
      <c r="L83" s="161"/>
      <c r="M83" s="161"/>
      <c r="N83" s="161"/>
      <c r="O83" s="161"/>
      <c r="P83" s="161"/>
      <c r="Q83" s="161"/>
      <c r="R83" s="162"/>
      <c r="U83" s="159"/>
      <c r="V83" s="153"/>
    </row>
    <row r="84" spans="2:22" s="17" customFormat="1" ht="20.25" customHeight="1">
      <c r="B84" s="618" t="s">
        <v>43</v>
      </c>
      <c r="C84" s="617"/>
      <c r="D84" s="674">
        <f>'6.  Carrying Charges'!I162</f>
        <v>2172.1078267265916</v>
      </c>
      <c r="E84" s="674">
        <f>'6.  Carrying Charges'!J162</f>
        <v>4505.1478914124418</v>
      </c>
      <c r="F84" s="674">
        <f>'6.  Carrying Charges'!K162</f>
        <v>5578.6787730297865</v>
      </c>
      <c r="G84" s="674">
        <f>'6.  Carrying Charges'!L162</f>
        <v>236.91486888583478</v>
      </c>
      <c r="H84" s="674">
        <f>'6.  Carrying Charges'!M162</f>
        <v>1247.3346260336</v>
      </c>
      <c r="I84" s="674">
        <f>'6.  Carrying Charges'!N162</f>
        <v>0</v>
      </c>
      <c r="J84" s="674">
        <f>'6.  Carrying Charges'!O162</f>
        <v>0</v>
      </c>
      <c r="K84" s="674">
        <f>'6.  Carrying Charges'!P162</f>
        <v>0</v>
      </c>
      <c r="L84" s="674">
        <f>'6.  Carrying Charges'!Q162</f>
        <v>0</v>
      </c>
      <c r="M84" s="674">
        <f>'6.  Carrying Charges'!R162</f>
        <v>0</v>
      </c>
      <c r="N84" s="674">
        <f>'6.  Carrying Charges'!S162</f>
        <v>0</v>
      </c>
      <c r="O84" s="674">
        <f>'6.  Carrying Charges'!T162</f>
        <v>0</v>
      </c>
      <c r="P84" s="674">
        <f>'6.  Carrying Charges'!U162</f>
        <v>0</v>
      </c>
      <c r="Q84" s="674">
        <f>'6.  Carrying Charges'!V162</f>
        <v>0</v>
      </c>
      <c r="R84" s="675">
        <f>SUM(D84:Q84)</f>
        <v>13740.183986088256</v>
      </c>
      <c r="U84" s="152"/>
      <c r="V84" s="153"/>
    </row>
    <row r="85" spans="2:22" s="163" customFormat="1" ht="21.75" customHeight="1">
      <c r="B85" s="619" t="s">
        <v>240</v>
      </c>
      <c r="C85" s="620"/>
      <c r="D85" s="619">
        <f>SUM(D54:D77)+D84</f>
        <v>70823.701744469683</v>
      </c>
      <c r="E85" s="619">
        <f>SUM(E54:E77)+E84</f>
        <v>146894.7566276982</v>
      </c>
      <c r="F85" s="619">
        <f>SUM(F54:F77)+F84</f>
        <v>181898.28179234214</v>
      </c>
      <c r="G85" s="619">
        <f>SUM(G54:G77)+G84</f>
        <v>7724.8411917409539</v>
      </c>
      <c r="H85" s="619">
        <f>SUM(H54:H77)+H84</f>
        <v>40670.566370033601</v>
      </c>
      <c r="I85" s="619">
        <f t="shared" ref="I85:O85" si="2">SUM(I54:I77)+I84</f>
        <v>0</v>
      </c>
      <c r="J85" s="619">
        <f t="shared" si="2"/>
        <v>0</v>
      </c>
      <c r="K85" s="619">
        <f t="shared" si="2"/>
        <v>0</v>
      </c>
      <c r="L85" s="619">
        <f t="shared" si="2"/>
        <v>0</v>
      </c>
      <c r="M85" s="619">
        <f t="shared" si="2"/>
        <v>0</v>
      </c>
      <c r="N85" s="619">
        <f>SUM(N54:N77)+N84</f>
        <v>0</v>
      </c>
      <c r="O85" s="619">
        <f t="shared" si="2"/>
        <v>0</v>
      </c>
      <c r="P85" s="619">
        <f>SUM(P54:P77)+P84</f>
        <v>0</v>
      </c>
      <c r="Q85" s="619">
        <f>SUM(Q54:Q77)+Q84</f>
        <v>0</v>
      </c>
      <c r="R85" s="619">
        <f>SUM(R54:R77)+R84</f>
        <v>448012.14772628451</v>
      </c>
      <c r="U85" s="152"/>
      <c r="V85" s="153"/>
    </row>
    <row r="86" spans="2:22" ht="20.25" customHeight="1">
      <c r="B86" s="453" t="s">
        <v>535</v>
      </c>
      <c r="C86" s="598"/>
      <c r="D86" s="597"/>
      <c r="E86" s="597"/>
      <c r="F86" s="597"/>
      <c r="G86" s="597"/>
      <c r="H86" s="597"/>
      <c r="I86" s="597"/>
      <c r="J86" s="597"/>
      <c r="K86" s="597"/>
      <c r="L86" s="597"/>
      <c r="M86" s="597"/>
      <c r="N86" s="597"/>
      <c r="O86" s="597"/>
      <c r="P86" s="597"/>
      <c r="Q86" s="597"/>
      <c r="R86" s="597"/>
      <c r="V86" s="13"/>
    </row>
    <row r="87" spans="2:22" ht="20.25" customHeight="1">
      <c r="B87" s="616"/>
      <c r="C87" s="66"/>
      <c r="E87" s="9"/>
      <c r="V87" s="13"/>
    </row>
    <row r="88" spans="2:22" ht="14.5">
      <c r="E88" s="9"/>
    </row>
    <row r="89" spans="2:22" ht="21" hidden="1" customHeight="1">
      <c r="B89" s="118" t="s">
        <v>536</v>
      </c>
      <c r="F89" s="585"/>
    </row>
    <row r="90" spans="2:22" s="545" customFormat="1" ht="27.75" hidden="1" customHeight="1">
      <c r="B90" s="566" t="s">
        <v>556</v>
      </c>
      <c r="C90" s="562"/>
      <c r="D90" s="562"/>
      <c r="E90" s="569"/>
      <c r="F90" s="562"/>
      <c r="G90" s="562"/>
      <c r="H90" s="562"/>
      <c r="I90" s="562"/>
      <c r="J90" s="562"/>
      <c r="T90" s="546"/>
      <c r="U90" s="546"/>
    </row>
    <row r="91" spans="2:22" ht="11.25" hidden="1" customHeight="1">
      <c r="B91" s="110"/>
    </row>
    <row r="92" spans="2:22" s="558" customFormat="1" ht="25.5" hidden="1" customHeight="1">
      <c r="B92" s="560"/>
      <c r="C92" s="556">
        <v>2011</v>
      </c>
      <c r="D92" s="556">
        <v>2012</v>
      </c>
      <c r="E92" s="556">
        <v>2013</v>
      </c>
      <c r="F92" s="556">
        <v>2014</v>
      </c>
      <c r="G92" s="556">
        <v>2015</v>
      </c>
      <c r="H92" s="556">
        <v>2016</v>
      </c>
      <c r="I92" s="556">
        <v>2017</v>
      </c>
      <c r="J92" s="556">
        <v>2018</v>
      </c>
      <c r="K92" s="556">
        <v>2019</v>
      </c>
      <c r="L92" s="556">
        <v>2020</v>
      </c>
      <c r="M92" s="557" t="s">
        <v>26</v>
      </c>
      <c r="T92" s="559"/>
      <c r="U92" s="559"/>
    </row>
    <row r="93" spans="2:22" s="90" customFormat="1" ht="23.25" hidden="1" customHeight="1">
      <c r="B93" s="198">
        <v>2011</v>
      </c>
      <c r="C93" s="551">
        <f>'4.  2011-2014 LRAM'!AM131</f>
        <v>0</v>
      </c>
      <c r="D93" s="552">
        <f>SUM('4.  2011-2014 LRAM'!Y259:AL259)</f>
        <v>0</v>
      </c>
      <c r="E93" s="552">
        <f>SUM('4.  2011-2014 LRAM'!Y388:AL388)</f>
        <v>0</v>
      </c>
      <c r="F93" s="553">
        <f>SUM('4.  2011-2014 LRAM'!Y517:AL517)</f>
        <v>0</v>
      </c>
      <c r="G93" s="553">
        <f>SUM('5.  2015-2020 LRAM'!Y199:AL199)</f>
        <v>0</v>
      </c>
      <c r="H93" s="552">
        <f>SUM('5.  2015-2020 LRAM'!Y382:AL382)</f>
        <v>0</v>
      </c>
      <c r="I93" s="553">
        <f>SUM('5.  2015-2020 LRAM'!Y565:AL565)</f>
        <v>0</v>
      </c>
      <c r="J93" s="552">
        <f>SUM('5.  2015-2020 LRAM'!Y748:AL748)</f>
        <v>37279.204294004448</v>
      </c>
      <c r="K93" s="552">
        <f>SUM('5.  2015-2020 LRAM'!Y931:AL931)</f>
        <v>0</v>
      </c>
      <c r="L93" s="552">
        <f>SUM('5.  2015-2020 LRAM'!Y1114:AL1114)</f>
        <v>0</v>
      </c>
      <c r="M93" s="552">
        <f>SUM(C93:L93)</f>
        <v>37279.204294004448</v>
      </c>
      <c r="T93" s="197"/>
      <c r="U93" s="197"/>
    </row>
    <row r="94" spans="2:22" s="90" customFormat="1" ht="23.25" hidden="1" customHeight="1">
      <c r="B94" s="198">
        <v>2012</v>
      </c>
      <c r="C94" s="554"/>
      <c r="D94" s="553">
        <f>SUM('4.  2011-2014 LRAM'!Y260:AL260)</f>
        <v>0</v>
      </c>
      <c r="E94" s="552">
        <f>SUM('4.  2011-2014 LRAM'!Y389:AL389)</f>
        <v>0</v>
      </c>
      <c r="F94" s="553">
        <f>SUM('4.  2011-2014 LRAM'!Y518:AL518)</f>
        <v>0</v>
      </c>
      <c r="G94" s="553">
        <f>SUM('5.  2015-2020 LRAM'!Y200:AL200)</f>
        <v>0</v>
      </c>
      <c r="H94" s="552">
        <f>SUM('5.  2015-2020 LRAM'!Y383:AL383)</f>
        <v>0</v>
      </c>
      <c r="I94" s="553">
        <f>SUM('5.  2015-2020 LRAM'!Y566:AL566)</f>
        <v>0</v>
      </c>
      <c r="J94" s="552">
        <f>SUM('5.  2015-2020 LRAM'!Y749:AL749)</f>
        <v>37642.539012465728</v>
      </c>
      <c r="K94" s="552">
        <f>SUM('5.  2015-2020 LRAM'!Y932:AL932)</f>
        <v>0</v>
      </c>
      <c r="L94" s="552">
        <f>SUM('5.  2015-2020 LRAM'!Y1115:AL1115)</f>
        <v>0</v>
      </c>
      <c r="M94" s="552">
        <f>SUM(D94:L94)</f>
        <v>37642.539012465728</v>
      </c>
      <c r="T94" s="197"/>
      <c r="U94" s="197"/>
    </row>
    <row r="95" spans="2:22" s="90" customFormat="1" ht="23.25" hidden="1" customHeight="1">
      <c r="B95" s="198">
        <v>2013</v>
      </c>
      <c r="C95" s="555"/>
      <c r="D95" s="555"/>
      <c r="E95" s="553">
        <f>SUM('4.  2011-2014 LRAM'!Y390:AL390)</f>
        <v>0</v>
      </c>
      <c r="F95" s="553">
        <f>SUM('4.  2011-2014 LRAM'!Y519:AL519)</f>
        <v>0</v>
      </c>
      <c r="G95" s="553">
        <f>SUM('5.  2015-2020 LRAM'!Y201:AL201)</f>
        <v>0</v>
      </c>
      <c r="H95" s="552">
        <f>SUM('5.  2015-2020 LRAM'!Y384:AL384)</f>
        <v>0</v>
      </c>
      <c r="I95" s="553">
        <f>SUM('5.  2015-2020 LRAM'!Y567:AL567)</f>
        <v>0</v>
      </c>
      <c r="J95" s="552">
        <f>SUM('5.  2015-2020 LRAM'!Y750:AL750)</f>
        <v>28889.825277914872</v>
      </c>
      <c r="K95" s="552">
        <f>SUM('5.  2015-2020 LRAM'!Y933:AL933)</f>
        <v>0</v>
      </c>
      <c r="L95" s="552">
        <f>SUM('5.  2015-2020 LRAM'!Y1116:AL1116)</f>
        <v>0</v>
      </c>
      <c r="M95" s="552">
        <f>SUM(C95:L95)</f>
        <v>28889.825277914872</v>
      </c>
      <c r="T95" s="197"/>
      <c r="U95" s="197"/>
    </row>
    <row r="96" spans="2:22" s="90" customFormat="1" ht="23.25" hidden="1" customHeight="1">
      <c r="B96" s="198">
        <v>2014</v>
      </c>
      <c r="C96" s="555"/>
      <c r="D96" s="555"/>
      <c r="E96" s="555"/>
      <c r="F96" s="553">
        <f>SUM('4.  2011-2014 LRAM'!Y520:AL520)</f>
        <v>0</v>
      </c>
      <c r="G96" s="553">
        <f>SUM('5.  2015-2020 LRAM'!Y202:AL202)</f>
        <v>0</v>
      </c>
      <c r="H96" s="552">
        <f>SUM('5.  2015-2020 LRAM'!Y385:AL385)</f>
        <v>0</v>
      </c>
      <c r="I96" s="553">
        <f>SUM('5.  2015-2020 LRAM'!Y568:AL568)</f>
        <v>0</v>
      </c>
      <c r="J96" s="552">
        <f>SUM('5.  2015-2020 LRAM'!Y751:AL751)</f>
        <v>30445.073759349099</v>
      </c>
      <c r="K96" s="552">
        <f>SUM('5.  2015-2020 LRAM'!Y934:AL934)</f>
        <v>0</v>
      </c>
      <c r="L96" s="552">
        <f>SUM('5.  2015-2020 LRAM'!Y1117:AL1117)</f>
        <v>0</v>
      </c>
      <c r="M96" s="552">
        <f>SUM(F96:L96)</f>
        <v>30445.073759349099</v>
      </c>
      <c r="T96" s="197"/>
      <c r="U96" s="197"/>
    </row>
    <row r="97" spans="2:21" s="90" customFormat="1" ht="23.25" hidden="1" customHeight="1">
      <c r="B97" s="198">
        <v>2015</v>
      </c>
      <c r="C97" s="555"/>
      <c r="D97" s="555"/>
      <c r="E97" s="555"/>
      <c r="F97" s="555"/>
      <c r="G97" s="553">
        <f>SUM('5.  2015-2020 LRAM'!Y203:AL203)</f>
        <v>0</v>
      </c>
      <c r="H97" s="552">
        <f>SUM('5.  2015-2020 LRAM'!Y386:AL386)</f>
        <v>0</v>
      </c>
      <c r="I97" s="553">
        <f>SUM('5.  2015-2020 LRAM'!Y569:AL569)</f>
        <v>0</v>
      </c>
      <c r="J97" s="552">
        <f>SUM('5.  2015-2020 LRAM'!Y752:AL752)</f>
        <v>108811.78341200002</v>
      </c>
      <c r="K97" s="552">
        <f>SUM('5.  2015-2020 LRAM'!Y935:AL935)</f>
        <v>0</v>
      </c>
      <c r="L97" s="552">
        <f>SUM('5.  2015-2020 LRAM'!Y1118:AL1118)</f>
        <v>0</v>
      </c>
      <c r="M97" s="552">
        <f>SUM(G97:L97)</f>
        <v>108811.78341200002</v>
      </c>
      <c r="T97" s="197"/>
      <c r="U97" s="197"/>
    </row>
    <row r="98" spans="2:21" s="90" customFormat="1" ht="23.25" hidden="1" customHeight="1">
      <c r="B98" s="198">
        <v>2016</v>
      </c>
      <c r="C98" s="555"/>
      <c r="D98" s="555"/>
      <c r="E98" s="555"/>
      <c r="F98" s="555"/>
      <c r="G98" s="555"/>
      <c r="H98" s="552">
        <f>SUM('5.  2015-2020 LRAM'!Y387:AL387)</f>
        <v>0</v>
      </c>
      <c r="I98" s="553">
        <f>SUM('5.  2015-2020 LRAM'!Y570:AL570)</f>
        <v>0</v>
      </c>
      <c r="J98" s="552">
        <f>SUM('5.  2015-2020 LRAM'!Y753:AL753)</f>
        <v>85412.261840000006</v>
      </c>
      <c r="K98" s="552">
        <f>SUM('5.  2015-2020 LRAM'!Y936:AL936)</f>
        <v>0</v>
      </c>
      <c r="L98" s="552">
        <f>SUM('5.  2015-2020 LRAM'!Y1119:AL1119)</f>
        <v>0</v>
      </c>
      <c r="M98" s="552">
        <f>SUM(H98:L98)</f>
        <v>85412.261840000006</v>
      </c>
      <c r="T98" s="197"/>
      <c r="U98" s="197"/>
    </row>
    <row r="99" spans="2:21" s="90" customFormat="1" ht="23.25" hidden="1" customHeight="1">
      <c r="B99" s="198">
        <v>2017</v>
      </c>
      <c r="C99" s="555"/>
      <c r="D99" s="555"/>
      <c r="E99" s="555"/>
      <c r="F99" s="555"/>
      <c r="G99" s="555"/>
      <c r="H99" s="555"/>
      <c r="I99" s="552">
        <f>SUM('5.  2015-2020 LRAM'!Y571:AL571)</f>
        <v>0</v>
      </c>
      <c r="J99" s="552">
        <f>SUM('5.  2015-2020 LRAM'!Y754:AL754)</f>
        <v>77366.829220000014</v>
      </c>
      <c r="K99" s="552">
        <f>SUM('5.  2015-2020 LRAM'!Y937:AL937)</f>
        <v>0</v>
      </c>
      <c r="L99" s="552">
        <f>SUM('5.  2015-2020 LRAM'!Y1120:AL1120)</f>
        <v>0</v>
      </c>
      <c r="M99" s="552">
        <f>SUM(I99:L99)</f>
        <v>77366.829220000014</v>
      </c>
      <c r="T99" s="197"/>
      <c r="U99" s="197"/>
    </row>
    <row r="100" spans="2:21" s="90" customFormat="1" ht="23.25" hidden="1" customHeight="1">
      <c r="B100" s="198">
        <v>2018</v>
      </c>
      <c r="C100" s="555"/>
      <c r="D100" s="555"/>
      <c r="E100" s="555"/>
      <c r="F100" s="555"/>
      <c r="G100" s="555"/>
      <c r="H100" s="555"/>
      <c r="I100" s="555"/>
      <c r="J100" s="552">
        <f>SUM('5.  2015-2020 LRAM'!Y755:AL755)</f>
        <v>28424.446924462158</v>
      </c>
      <c r="K100" s="552">
        <f>SUM('5.  2015-2020 LRAM'!Y938:AL938)</f>
        <v>0</v>
      </c>
      <c r="L100" s="552">
        <f>SUM('5.  2015-2020 LRAM'!Y1121:AL1121)</f>
        <v>0</v>
      </c>
      <c r="M100" s="552">
        <f>SUM(J100:L100)</f>
        <v>28424.446924462158</v>
      </c>
      <c r="T100" s="197"/>
      <c r="U100" s="197"/>
    </row>
    <row r="101" spans="2:21" s="90" customFormat="1" ht="23.25" hidden="1" customHeight="1">
      <c r="B101" s="198">
        <v>2019</v>
      </c>
      <c r="C101" s="555"/>
      <c r="D101" s="555"/>
      <c r="E101" s="555"/>
      <c r="F101" s="555"/>
      <c r="G101" s="555"/>
      <c r="H101" s="555"/>
      <c r="I101" s="555"/>
      <c r="J101" s="555"/>
      <c r="K101" s="552">
        <f>SUM('5.  2015-2020 LRAM'!Y939:AL939)</f>
        <v>0</v>
      </c>
      <c r="L101" s="552">
        <f>SUM('5.  2015-2020 LRAM'!Y1122:AL1122)</f>
        <v>0</v>
      </c>
      <c r="M101" s="552">
        <f>SUM(K101:L101)</f>
        <v>0</v>
      </c>
      <c r="T101" s="197"/>
      <c r="U101" s="197"/>
    </row>
    <row r="102" spans="2:21" s="90" customFormat="1" ht="23.25" hidden="1" customHeight="1">
      <c r="B102" s="198">
        <v>2020</v>
      </c>
      <c r="C102" s="555"/>
      <c r="D102" s="555"/>
      <c r="E102" s="555"/>
      <c r="F102" s="555"/>
      <c r="G102" s="555"/>
      <c r="H102" s="555"/>
      <c r="I102" s="555"/>
      <c r="J102" s="555"/>
      <c r="K102" s="555"/>
      <c r="L102" s="554">
        <f>SUM('5.  2015-2020 LRAM'!Y1123:AL1123)</f>
        <v>0</v>
      </c>
      <c r="M102" s="554">
        <f>L102</f>
        <v>0</v>
      </c>
      <c r="T102" s="197"/>
      <c r="U102" s="197"/>
    </row>
    <row r="103" spans="2:21" s="196" customFormat="1" ht="24" hidden="1" customHeight="1">
      <c r="B103" s="567" t="s">
        <v>518</v>
      </c>
      <c r="C103" s="551">
        <f>C93</f>
        <v>0</v>
      </c>
      <c r="D103" s="552">
        <f>D93+D94</f>
        <v>0</v>
      </c>
      <c r="E103" s="552">
        <f>E93+E94+E95</f>
        <v>0</v>
      </c>
      <c r="F103" s="552">
        <f>F93+F94+F95+F96</f>
        <v>0</v>
      </c>
      <c r="G103" s="552">
        <f>G93+G94+G95+G96+G97</f>
        <v>0</v>
      </c>
      <c r="H103" s="552">
        <f>H93+H94+H95+H96+H97+H98</f>
        <v>0</v>
      </c>
      <c r="I103" s="552">
        <f>I93+I94+I95+I96+I97+I98+I99</f>
        <v>0</v>
      </c>
      <c r="J103" s="552">
        <f>J93+J94+J95+J96+J97+J98+J99+J100</f>
        <v>434271.96374019637</v>
      </c>
      <c r="K103" s="552">
        <f>K93+K94+K95+K96+K97+K98+K99+K100+K101</f>
        <v>0</v>
      </c>
      <c r="L103" s="552">
        <f>SUM(L93:L102)</f>
        <v>0</v>
      </c>
      <c r="M103" s="552">
        <f>SUM(M93:M102)</f>
        <v>434271.96374019637</v>
      </c>
      <c r="T103" s="199"/>
      <c r="U103" s="199"/>
    </row>
    <row r="104" spans="2:21" s="27" customFormat="1" ht="24.75" hidden="1" customHeight="1">
      <c r="B104" s="568" t="s">
        <v>517</v>
      </c>
      <c r="C104" s="550">
        <f>'4.  2011-2014 LRAM'!AM132</f>
        <v>0</v>
      </c>
      <c r="D104" s="550">
        <f>'4.  2011-2014 LRAM'!AM262</f>
        <v>0</v>
      </c>
      <c r="E104" s="550">
        <f>'4.  2011-2014 LRAM'!AM392</f>
        <v>0</v>
      </c>
      <c r="F104" s="550">
        <f>'4.  2011-2014 LRAM'!AM522</f>
        <v>0</v>
      </c>
      <c r="G104" s="550">
        <f>'5.  2015-2020 LRAM'!AM205</f>
        <v>0</v>
      </c>
      <c r="H104" s="550">
        <f>'5.  2015-2020 LRAM'!AM389</f>
        <v>0</v>
      </c>
      <c r="I104" s="550">
        <f>'5.  2015-2020 LRAM'!AM573</f>
        <v>0</v>
      </c>
      <c r="J104" s="550">
        <f>'5.  2015-2020 LRAM'!AM757</f>
        <v>0</v>
      </c>
      <c r="K104" s="550">
        <f>'5.  2015-2020 LRAM'!AM941</f>
        <v>0</v>
      </c>
      <c r="L104" s="550">
        <f>'5.  2015-2020 LRAM'!AM1125</f>
        <v>0</v>
      </c>
      <c r="M104" s="552">
        <f>SUM(C104:L104)</f>
        <v>0</v>
      </c>
      <c r="T104" s="89"/>
      <c r="U104" s="89"/>
    </row>
    <row r="105" spans="2:21" ht="24.75" hidden="1" customHeight="1">
      <c r="B105" s="568" t="s">
        <v>43</v>
      </c>
      <c r="C105" s="550">
        <f>'6.  Carrying Charges'!W27</f>
        <v>0</v>
      </c>
      <c r="D105" s="550">
        <f>'6.  Carrying Charges'!W42</f>
        <v>0</v>
      </c>
      <c r="E105" s="550">
        <f>'6.  Carrying Charges'!W57</f>
        <v>0</v>
      </c>
      <c r="F105" s="550">
        <f>'6.  Carrying Charges'!W72</f>
        <v>0</v>
      </c>
      <c r="G105" s="550">
        <f>'6.  Carrying Charges'!W87</f>
        <v>0</v>
      </c>
      <c r="H105" s="550">
        <f>'6.  Carrying Charges'!W102</f>
        <v>0</v>
      </c>
      <c r="I105" s="550">
        <f>'6.  Carrying Charges'!W117</f>
        <v>0</v>
      </c>
      <c r="J105" s="550">
        <f>'6.  Carrying Charges'!W132</f>
        <v>3979.9216010273412</v>
      </c>
      <c r="K105" s="550">
        <f>'6.  Carrying Charges'!W147</f>
        <v>13740.183986088252</v>
      </c>
      <c r="L105" s="550">
        <f>'6.  Carrying Charges'!W162</f>
        <v>13740.183986088252</v>
      </c>
      <c r="M105" s="552">
        <f>SUM(C105:L105)</f>
        <v>31460.289573203845</v>
      </c>
    </row>
    <row r="106" spans="2:21" ht="23.25" hidden="1" customHeight="1">
      <c r="B106" s="567" t="s">
        <v>26</v>
      </c>
      <c r="C106" s="550">
        <f>C103-C104+C105</f>
        <v>0</v>
      </c>
      <c r="D106" s="550">
        <f t="shared" ref="D106:J106" si="3">D103-D104+D105</f>
        <v>0</v>
      </c>
      <c r="E106" s="550">
        <f t="shared" si="3"/>
        <v>0</v>
      </c>
      <c r="F106" s="550">
        <f t="shared" si="3"/>
        <v>0</v>
      </c>
      <c r="G106" s="550">
        <f t="shared" si="3"/>
        <v>0</v>
      </c>
      <c r="H106" s="550">
        <f t="shared" si="3"/>
        <v>0</v>
      </c>
      <c r="I106" s="550">
        <f t="shared" si="3"/>
        <v>0</v>
      </c>
      <c r="J106" s="550">
        <f t="shared" si="3"/>
        <v>438251.88534122374</v>
      </c>
      <c r="K106" s="550">
        <f>K103-K104+K105</f>
        <v>13740.183986088252</v>
      </c>
      <c r="L106" s="550">
        <f>L103-L104+L105</f>
        <v>13740.183986088252</v>
      </c>
      <c r="M106" s="550">
        <f>M103-M104+M105</f>
        <v>465732.2533134002</v>
      </c>
    </row>
    <row r="107" spans="2:21" hidden="1"/>
    <row r="108" spans="2:21">
      <c r="B108" s="585" t="s">
        <v>525</v>
      </c>
    </row>
  </sheetData>
  <mergeCells count="20">
    <mergeCell ref="B39:C39"/>
    <mergeCell ref="B40:C40"/>
    <mergeCell ref="B48:L48"/>
    <mergeCell ref="B49:L49"/>
    <mergeCell ref="B50:L50"/>
    <mergeCell ref="B41:C41"/>
    <mergeCell ref="B42:C42"/>
    <mergeCell ref="B43:C43"/>
    <mergeCell ref="B26:G26"/>
    <mergeCell ref="B28:C28"/>
    <mergeCell ref="B29:C29"/>
    <mergeCell ref="B30:C30"/>
    <mergeCell ref="B31:C31"/>
    <mergeCell ref="B37:C37"/>
    <mergeCell ref="B38:C38"/>
    <mergeCell ref="B32:C32"/>
    <mergeCell ref="B33:C33"/>
    <mergeCell ref="B34:C34"/>
    <mergeCell ref="B35:C35"/>
    <mergeCell ref="B36:C36"/>
  </mergeCells>
  <hyperlinks>
    <hyperlink ref="B84" location="'6.  Carrying Charges'!A1" display="Carrying Charges" xr:uid="{00000000-0004-0000-0400-000000000000}"/>
    <hyperlink ref="B108" location="'1.  LRAMVA Summary'!A1" display="Return to top" xr:uid="{00000000-0004-0000-0400-000001000000}"/>
  </hyperlinks>
  <pageMargins left="0.70866141732283472" right="0.70866141732283472" top="0.74803149606299213" bottom="0.74803149606299213" header="0.31496062992125984" footer="0.31496062992125984"/>
  <pageSetup paperSize="5" scale="51" fitToHeight="0" orientation="landscape" r:id="rId1"/>
  <headerFooter>
    <oddFooter>&amp;R&amp;P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2</xdr:col>
                    <xdr:colOff>958850</xdr:colOff>
                    <xdr:row>53</xdr:row>
                    <xdr:rowOff>25400</xdr:rowOff>
                  </from>
                  <to>
                    <xdr:col>2</xdr:col>
                    <xdr:colOff>1377950</xdr:colOff>
                    <xdr:row>54</xdr:row>
                    <xdr:rowOff>158750</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2</xdr:col>
                    <xdr:colOff>958850</xdr:colOff>
                    <xdr:row>56</xdr:row>
                    <xdr:rowOff>25400</xdr:rowOff>
                  </from>
                  <to>
                    <xdr:col>2</xdr:col>
                    <xdr:colOff>1377950</xdr:colOff>
                    <xdr:row>57</xdr:row>
                    <xdr:rowOff>158750</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2</xdr:col>
                    <xdr:colOff>958850</xdr:colOff>
                    <xdr:row>59</xdr:row>
                    <xdr:rowOff>25400</xdr:rowOff>
                  </from>
                  <to>
                    <xdr:col>2</xdr:col>
                    <xdr:colOff>1377950</xdr:colOff>
                    <xdr:row>60</xdr:row>
                    <xdr:rowOff>158750</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2</xdr:col>
                    <xdr:colOff>958850</xdr:colOff>
                    <xdr:row>62</xdr:row>
                    <xdr:rowOff>25400</xdr:rowOff>
                  </from>
                  <to>
                    <xdr:col>2</xdr:col>
                    <xdr:colOff>1377950</xdr:colOff>
                    <xdr:row>63</xdr:row>
                    <xdr:rowOff>158750</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2</xdr:col>
                    <xdr:colOff>958850</xdr:colOff>
                    <xdr:row>65</xdr:row>
                    <xdr:rowOff>25400</xdr:rowOff>
                  </from>
                  <to>
                    <xdr:col>2</xdr:col>
                    <xdr:colOff>1377950</xdr:colOff>
                    <xdr:row>66</xdr:row>
                    <xdr:rowOff>158750</xdr:rowOff>
                  </to>
                </anchor>
              </controlPr>
            </control>
          </mc:Choice>
        </mc:AlternateContent>
        <mc:AlternateContent xmlns:mc="http://schemas.openxmlformats.org/markup-compatibility/2006">
          <mc:Choice Requires="x14">
            <control shapeId="3104" r:id="rId9" name="Check Box 32">
              <controlPr defaultSize="0" autoFill="0" autoLine="0" autoPict="0">
                <anchor moveWithCells="1">
                  <from>
                    <xdr:col>2</xdr:col>
                    <xdr:colOff>958850</xdr:colOff>
                    <xdr:row>68</xdr:row>
                    <xdr:rowOff>38100</xdr:rowOff>
                  </from>
                  <to>
                    <xdr:col>2</xdr:col>
                    <xdr:colOff>1377950</xdr:colOff>
                    <xdr:row>69</xdr:row>
                    <xdr:rowOff>177800</xdr:rowOff>
                  </to>
                </anchor>
              </controlPr>
            </control>
          </mc:Choice>
        </mc:AlternateContent>
        <mc:AlternateContent xmlns:mc="http://schemas.openxmlformats.org/markup-compatibility/2006">
          <mc:Choice Requires="x14">
            <control shapeId="3105" r:id="rId10" name="Check Box 33">
              <controlPr defaultSize="0" autoFill="0" autoLine="0" autoPict="0">
                <anchor moveWithCells="1">
                  <from>
                    <xdr:col>2</xdr:col>
                    <xdr:colOff>958850</xdr:colOff>
                    <xdr:row>71</xdr:row>
                    <xdr:rowOff>38100</xdr:rowOff>
                  </from>
                  <to>
                    <xdr:col>2</xdr:col>
                    <xdr:colOff>1377950</xdr:colOff>
                    <xdr:row>72</xdr:row>
                    <xdr:rowOff>177800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13:H50"/>
  <sheetViews>
    <sheetView topLeftCell="A31" zoomScale="80" zoomScaleNormal="80" workbookViewId="0">
      <selection activeCell="E49" sqref="E49:F49"/>
    </sheetView>
  </sheetViews>
  <sheetFormatPr defaultColWidth="9.08984375" defaultRowHeight="14.5"/>
  <cols>
    <col min="1" max="1" width="5.453125" style="12" customWidth="1"/>
    <col min="2" max="2" width="27" style="12" customWidth="1"/>
    <col min="3" max="3" width="24.36328125" style="12" customWidth="1"/>
    <col min="4" max="4" width="23.453125" style="12" customWidth="1"/>
    <col min="5" max="5" width="28.6328125" style="12" customWidth="1"/>
    <col min="6" max="6" width="43.90625" style="12" customWidth="1"/>
    <col min="7" max="7" width="72.6328125" style="12" customWidth="1"/>
    <col min="8" max="29" width="9.08984375" style="12"/>
    <col min="30" max="38" width="0" style="12" hidden="1" customWidth="1"/>
    <col min="39" max="16384" width="9.08984375" style="12"/>
  </cols>
  <sheetData>
    <row r="13" spans="2:3" ht="15" thickBot="1"/>
    <row r="14" spans="2:3" ht="26.25" customHeight="1" thickBot="1">
      <c r="B14" s="533" t="s">
        <v>171</v>
      </c>
      <c r="C14" s="126" t="s">
        <v>175</v>
      </c>
    </row>
    <row r="15" spans="2:3" ht="26.25" customHeight="1" thickBot="1">
      <c r="C15" s="128" t="s">
        <v>406</v>
      </c>
    </row>
    <row r="16" spans="2:3" ht="27" customHeight="1" thickBot="1">
      <c r="C16" s="565" t="s">
        <v>550</v>
      </c>
    </row>
    <row r="19" spans="2:8" ht="15.5">
      <c r="B19" s="533" t="s">
        <v>611</v>
      </c>
    </row>
    <row r="20" spans="2:8" ht="13.5" customHeight="1"/>
    <row r="21" spans="2:8" ht="41" customHeight="1">
      <c r="B21" s="841" t="s">
        <v>674</v>
      </c>
      <c r="C21" s="841"/>
      <c r="D21" s="841"/>
      <c r="E21" s="841"/>
      <c r="F21" s="841"/>
      <c r="G21" s="841"/>
      <c r="H21" s="841"/>
    </row>
    <row r="23" spans="2:8" s="605" customFormat="1" ht="15.5">
      <c r="B23" s="615" t="s">
        <v>545</v>
      </c>
      <c r="C23" s="615" t="s">
        <v>560</v>
      </c>
      <c r="D23" s="615" t="s">
        <v>544</v>
      </c>
      <c r="E23" s="848" t="s">
        <v>34</v>
      </c>
      <c r="F23" s="849"/>
      <c r="G23" s="848" t="s">
        <v>543</v>
      </c>
      <c r="H23" s="849"/>
    </row>
    <row r="24" spans="2:8">
      <c r="B24" s="604">
        <v>1</v>
      </c>
      <c r="C24" s="639"/>
      <c r="D24" s="603"/>
      <c r="E24" s="846"/>
      <c r="F24" s="847"/>
      <c r="G24" s="850"/>
      <c r="H24" s="851"/>
    </row>
    <row r="25" spans="2:8">
      <c r="B25" s="604">
        <v>2</v>
      </c>
      <c r="C25" s="639"/>
      <c r="D25" s="603"/>
      <c r="E25" s="846"/>
      <c r="F25" s="847"/>
      <c r="G25" s="850"/>
      <c r="H25" s="851"/>
    </row>
    <row r="26" spans="2:8">
      <c r="B26" s="604">
        <v>3</v>
      </c>
      <c r="C26" s="639"/>
      <c r="D26" s="603"/>
      <c r="E26" s="846"/>
      <c r="F26" s="847"/>
      <c r="G26" s="850"/>
      <c r="H26" s="851"/>
    </row>
    <row r="27" spans="2:8">
      <c r="B27" s="604">
        <v>4</v>
      </c>
      <c r="C27" s="639"/>
      <c r="D27" s="603"/>
      <c r="E27" s="846"/>
      <c r="F27" s="847"/>
      <c r="G27" s="850"/>
      <c r="H27" s="851"/>
    </row>
    <row r="28" spans="2:8">
      <c r="B28" s="604">
        <v>5</v>
      </c>
      <c r="C28" s="639"/>
      <c r="D28" s="603"/>
      <c r="E28" s="846"/>
      <c r="F28" s="847"/>
      <c r="G28" s="850"/>
      <c r="H28" s="851"/>
    </row>
    <row r="29" spans="2:8">
      <c r="B29" s="604">
        <v>6</v>
      </c>
      <c r="C29" s="639"/>
      <c r="D29" s="603"/>
      <c r="E29" s="846"/>
      <c r="F29" s="847"/>
      <c r="G29" s="850"/>
      <c r="H29" s="851"/>
    </row>
    <row r="30" spans="2:8">
      <c r="B30" s="604">
        <v>7</v>
      </c>
      <c r="C30" s="639"/>
      <c r="D30" s="603"/>
      <c r="E30" s="846"/>
      <c r="F30" s="847"/>
      <c r="G30" s="850"/>
      <c r="H30" s="851"/>
    </row>
    <row r="31" spans="2:8">
      <c r="B31" s="604">
        <v>8</v>
      </c>
      <c r="C31" s="639"/>
      <c r="D31" s="603"/>
      <c r="E31" s="846"/>
      <c r="F31" s="847"/>
      <c r="G31" s="850"/>
      <c r="H31" s="851"/>
    </row>
    <row r="32" spans="2:8">
      <c r="B32" s="604">
        <v>9</v>
      </c>
      <c r="C32" s="639"/>
      <c r="D32" s="603"/>
      <c r="E32" s="846"/>
      <c r="F32" s="847"/>
      <c r="G32" s="850"/>
      <c r="H32" s="851"/>
    </row>
    <row r="33" spans="2:8">
      <c r="B33" s="604">
        <v>10</v>
      </c>
      <c r="C33" s="639"/>
      <c r="D33" s="603"/>
      <c r="E33" s="846"/>
      <c r="F33" s="847"/>
      <c r="G33" s="850"/>
      <c r="H33" s="851"/>
    </row>
    <row r="34" spans="2:8">
      <c r="B34" s="604" t="s">
        <v>479</v>
      </c>
      <c r="C34" s="639"/>
      <c r="D34" s="603"/>
      <c r="E34" s="846"/>
      <c r="F34" s="847"/>
      <c r="G34" s="850"/>
      <c r="H34" s="851"/>
    </row>
    <row r="36" spans="2:8" ht="30.75" customHeight="1">
      <c r="B36" s="533" t="s">
        <v>607</v>
      </c>
    </row>
    <row r="37" spans="2:8" ht="23.25" customHeight="1">
      <c r="B37" s="564" t="s">
        <v>612</v>
      </c>
      <c r="C37" s="601"/>
      <c r="D37" s="601"/>
      <c r="E37" s="601"/>
      <c r="F37" s="601"/>
      <c r="G37" s="601"/>
      <c r="H37" s="601"/>
    </row>
    <row r="39" spans="2:8" s="90" customFormat="1" ht="15.5">
      <c r="B39" s="615" t="s">
        <v>545</v>
      </c>
      <c r="C39" s="615" t="s">
        <v>560</v>
      </c>
      <c r="D39" s="615" t="s">
        <v>544</v>
      </c>
      <c r="E39" s="848" t="s">
        <v>34</v>
      </c>
      <c r="F39" s="849"/>
      <c r="G39" s="848" t="s">
        <v>543</v>
      </c>
      <c r="H39" s="849"/>
    </row>
    <row r="40" spans="2:8">
      <c r="B40" s="604">
        <v>1</v>
      </c>
      <c r="C40" s="639" t="s">
        <v>557</v>
      </c>
      <c r="D40" s="603" t="s">
        <v>760</v>
      </c>
      <c r="E40" s="846" t="s">
        <v>761</v>
      </c>
      <c r="F40" s="847"/>
      <c r="G40" s="850" t="s">
        <v>762</v>
      </c>
      <c r="H40" s="851"/>
    </row>
    <row r="41" spans="2:8">
      <c r="B41" s="604">
        <v>2</v>
      </c>
      <c r="C41" s="639" t="s">
        <v>369</v>
      </c>
      <c r="D41" s="603" t="s">
        <v>763</v>
      </c>
      <c r="E41" s="846" t="s">
        <v>764</v>
      </c>
      <c r="F41" s="847"/>
      <c r="G41" s="850" t="s">
        <v>762</v>
      </c>
      <c r="H41" s="851"/>
    </row>
    <row r="42" spans="2:8">
      <c r="B42" s="604">
        <v>3</v>
      </c>
      <c r="C42" s="639" t="s">
        <v>170</v>
      </c>
      <c r="D42" s="603" t="s">
        <v>526</v>
      </c>
      <c r="E42" s="846" t="s">
        <v>771</v>
      </c>
      <c r="F42" s="847"/>
      <c r="G42" s="850" t="s">
        <v>762</v>
      </c>
      <c r="H42" s="851"/>
    </row>
    <row r="43" spans="2:8">
      <c r="B43" s="604">
        <v>4</v>
      </c>
      <c r="C43" s="639" t="s">
        <v>369</v>
      </c>
      <c r="D43" s="603" t="s">
        <v>765</v>
      </c>
      <c r="E43" s="846" t="s">
        <v>764</v>
      </c>
      <c r="F43" s="847"/>
      <c r="G43" s="850" t="s">
        <v>762</v>
      </c>
      <c r="H43" s="851"/>
    </row>
    <row r="44" spans="2:8">
      <c r="B44" s="604">
        <v>5</v>
      </c>
      <c r="C44" s="639" t="s">
        <v>369</v>
      </c>
      <c r="D44" s="603" t="s">
        <v>768</v>
      </c>
      <c r="E44" s="846" t="s">
        <v>764</v>
      </c>
      <c r="F44" s="847"/>
      <c r="G44" s="850" t="s">
        <v>762</v>
      </c>
      <c r="H44" s="851"/>
    </row>
    <row r="45" spans="2:8">
      <c r="B45" s="604">
        <v>6</v>
      </c>
      <c r="C45" s="639" t="s">
        <v>369</v>
      </c>
      <c r="D45" s="603" t="s">
        <v>767</v>
      </c>
      <c r="E45" s="846" t="s">
        <v>766</v>
      </c>
      <c r="F45" s="847"/>
      <c r="G45" s="850" t="s">
        <v>762</v>
      </c>
      <c r="H45" s="851"/>
    </row>
    <row r="46" spans="2:8">
      <c r="B46" s="604">
        <v>7</v>
      </c>
      <c r="C46" s="639" t="s">
        <v>369</v>
      </c>
      <c r="D46" s="603" t="s">
        <v>770</v>
      </c>
      <c r="E46" s="846" t="s">
        <v>769</v>
      </c>
      <c r="F46" s="847"/>
      <c r="G46" s="850" t="s">
        <v>762</v>
      </c>
      <c r="H46" s="851"/>
    </row>
    <row r="47" spans="2:8">
      <c r="B47" s="604">
        <v>8</v>
      </c>
      <c r="C47" s="639"/>
      <c r="D47" s="603"/>
      <c r="E47" s="846"/>
      <c r="F47" s="847"/>
      <c r="G47" s="850"/>
      <c r="H47" s="851"/>
    </row>
    <row r="48" spans="2:8">
      <c r="B48" s="604">
        <v>9</v>
      </c>
      <c r="C48" s="639"/>
      <c r="D48" s="603"/>
      <c r="E48" s="846"/>
      <c r="F48" s="847"/>
      <c r="G48" s="850"/>
      <c r="H48" s="851"/>
    </row>
    <row r="49" spans="2:8">
      <c r="B49" s="604">
        <v>10</v>
      </c>
      <c r="C49" s="639"/>
      <c r="D49" s="603"/>
      <c r="E49" s="846"/>
      <c r="F49" s="847"/>
      <c r="G49" s="850"/>
      <c r="H49" s="851"/>
    </row>
    <row r="50" spans="2:8">
      <c r="B50" s="604" t="s">
        <v>479</v>
      </c>
      <c r="C50" s="639"/>
      <c r="D50" s="603"/>
      <c r="E50" s="846"/>
      <c r="F50" s="847"/>
      <c r="G50" s="850"/>
      <c r="H50" s="851"/>
    </row>
  </sheetData>
  <mergeCells count="49">
    <mergeCell ref="E49:F49"/>
    <mergeCell ref="G49:H49"/>
    <mergeCell ref="E50:F50"/>
    <mergeCell ref="G50:H50"/>
    <mergeCell ref="E46:F46"/>
    <mergeCell ref="G46:H46"/>
    <mergeCell ref="E47:F47"/>
    <mergeCell ref="G47:H47"/>
    <mergeCell ref="E48:F48"/>
    <mergeCell ref="G48:H48"/>
    <mergeCell ref="E43:F43"/>
    <mergeCell ref="G43:H43"/>
    <mergeCell ref="E44:F44"/>
    <mergeCell ref="G44:H44"/>
    <mergeCell ref="E45:F45"/>
    <mergeCell ref="G45:H45"/>
    <mergeCell ref="E40:F40"/>
    <mergeCell ref="G40:H40"/>
    <mergeCell ref="E41:F41"/>
    <mergeCell ref="G41:H41"/>
    <mergeCell ref="E42:F42"/>
    <mergeCell ref="G42:H42"/>
    <mergeCell ref="G32:H32"/>
    <mergeCell ref="G33:H33"/>
    <mergeCell ref="G34:H34"/>
    <mergeCell ref="E39:F39"/>
    <mergeCell ref="G39:H39"/>
    <mergeCell ref="E34:F34"/>
    <mergeCell ref="G27:H27"/>
    <mergeCell ref="G28:H28"/>
    <mergeCell ref="G29:H29"/>
    <mergeCell ref="G30:H30"/>
    <mergeCell ref="G31:H31"/>
    <mergeCell ref="B21:H21"/>
    <mergeCell ref="E33:F33"/>
    <mergeCell ref="G23:H23"/>
    <mergeCell ref="E23:F23"/>
    <mergeCell ref="E24:F24"/>
    <mergeCell ref="E25:F25"/>
    <mergeCell ref="E26:F26"/>
    <mergeCell ref="E27:F27"/>
    <mergeCell ref="E28:F28"/>
    <mergeCell ref="E29:F29"/>
    <mergeCell ref="E30:F30"/>
    <mergeCell ref="E31:F31"/>
    <mergeCell ref="E32:F32"/>
    <mergeCell ref="G24:H24"/>
    <mergeCell ref="G25:H25"/>
    <mergeCell ref="G26:H26"/>
  </mergeCells>
  <pageMargins left="0.70866141732283472" right="0.70866141732283472" top="0.74803149606299213" bottom="0.74803149606299213" header="0.31496062992125984" footer="0.31496062992125984"/>
  <pageSetup paperSize="17" scale="79"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DropDownList!$F$2:$F$8</xm:f>
          </x14:formula1>
          <xm:sqref>C24:C34 C40:C50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1:AF96"/>
  <sheetViews>
    <sheetView topLeftCell="A3" zoomScale="60" zoomScaleNormal="60" workbookViewId="0">
      <selection activeCell="C51" sqref="A1:P51"/>
    </sheetView>
  </sheetViews>
  <sheetFormatPr defaultColWidth="9.08984375" defaultRowHeight="14.5"/>
  <cols>
    <col min="1" max="1" width="5.36328125" style="12" customWidth="1"/>
    <col min="2" max="2" width="27.36328125" style="10" customWidth="1"/>
    <col min="3" max="3" width="23" style="10" customWidth="1"/>
    <col min="4" max="4" width="32.36328125" style="12" customWidth="1"/>
    <col min="5" max="5" width="26.36328125" style="12" customWidth="1"/>
    <col min="6" max="6" width="24" style="12" customWidth="1"/>
    <col min="7" max="7" width="21.453125" style="12" customWidth="1"/>
    <col min="8" max="8" width="24.08984375" style="12" customWidth="1"/>
    <col min="9" max="13" width="22.08984375" style="12" customWidth="1"/>
    <col min="14" max="14" width="26" style="12" hidden="1" customWidth="1"/>
    <col min="15" max="16" width="22.08984375" style="12" hidden="1" customWidth="1"/>
    <col min="17" max="17" width="16.36328125" style="12" hidden="1" customWidth="1"/>
    <col min="18" max="18" width="13.54296875" style="12" customWidth="1"/>
    <col min="19" max="19" width="13.90625" style="12" customWidth="1"/>
    <col min="20" max="20" width="20" style="12" customWidth="1"/>
    <col min="21" max="21" width="10.08984375" style="12" customWidth="1"/>
    <col min="22" max="29" width="14" style="12" customWidth="1"/>
    <col min="30" max="30" width="14" style="12" hidden="1" customWidth="1"/>
    <col min="31" max="38" width="0" style="12" hidden="1" customWidth="1"/>
    <col min="39" max="16384" width="9.08984375" style="12"/>
  </cols>
  <sheetData>
    <row r="1" spans="2:17" ht="151.5" customHeight="1"/>
    <row r="2" spans="2:17" ht="21.75" customHeight="1">
      <c r="B2" s="92"/>
      <c r="C2" s="92"/>
      <c r="D2" s="92"/>
      <c r="E2" s="92"/>
      <c r="F2" s="92"/>
      <c r="G2" s="92"/>
      <c r="H2" s="92"/>
      <c r="I2" s="92"/>
      <c r="J2" s="100"/>
      <c r="K2" s="100"/>
      <c r="L2" s="100"/>
      <c r="M2" s="100"/>
      <c r="N2" s="100"/>
      <c r="O2" s="100"/>
      <c r="P2" s="100"/>
      <c r="Q2" s="92"/>
    </row>
    <row r="3" spans="2:17" ht="22.5" customHeight="1" thickBot="1">
      <c r="B3" s="49"/>
      <c r="C3" s="29"/>
      <c r="D3" s="17"/>
      <c r="E3" s="165"/>
      <c r="F3" s="17"/>
      <c r="G3" s="17"/>
      <c r="H3" s="67"/>
      <c r="I3" s="165"/>
      <c r="J3" s="165"/>
      <c r="K3" s="165"/>
      <c r="L3" s="165"/>
      <c r="M3" s="165"/>
      <c r="N3" s="165"/>
      <c r="O3" s="165"/>
      <c r="P3" s="165"/>
      <c r="Q3" s="165"/>
    </row>
    <row r="4" spans="2:17" s="2" customFormat="1" ht="27" customHeight="1" thickBot="1">
      <c r="B4" s="273" t="s">
        <v>171</v>
      </c>
      <c r="C4" s="456"/>
      <c r="D4" s="257" t="s">
        <v>175</v>
      </c>
      <c r="E4" s="438"/>
      <c r="F4" s="438"/>
      <c r="G4" s="438"/>
      <c r="H4" s="438"/>
      <c r="I4" s="438"/>
      <c r="J4" s="438"/>
      <c r="K4" s="438"/>
      <c r="L4" s="438"/>
      <c r="M4" s="438"/>
      <c r="N4" s="438"/>
      <c r="O4" s="438"/>
      <c r="P4" s="438"/>
      <c r="Q4" s="457"/>
    </row>
    <row r="5" spans="2:17" s="2" customFormat="1" ht="24" customHeight="1" thickBot="1">
      <c r="B5" s="458"/>
      <c r="C5" s="456"/>
      <c r="D5" s="459" t="s">
        <v>406</v>
      </c>
      <c r="F5" s="438"/>
      <c r="G5" s="438"/>
      <c r="H5" s="438"/>
      <c r="I5" s="438"/>
      <c r="J5" s="438"/>
      <c r="K5" s="438"/>
      <c r="L5" s="438"/>
      <c r="M5" s="438"/>
      <c r="N5" s="438"/>
      <c r="O5" s="438"/>
      <c r="P5" s="438"/>
      <c r="Q5" s="457"/>
    </row>
    <row r="6" spans="2:17" s="2" customFormat="1" ht="28.5" customHeight="1" thickBot="1">
      <c r="B6" s="458"/>
      <c r="C6" s="456"/>
      <c r="D6" s="261" t="s">
        <v>172</v>
      </c>
      <c r="E6" s="438"/>
      <c r="F6" s="438"/>
      <c r="G6" s="438"/>
      <c r="H6" s="438"/>
      <c r="I6" s="438"/>
      <c r="J6" s="438"/>
      <c r="K6" s="438"/>
      <c r="L6" s="438"/>
      <c r="M6" s="438"/>
      <c r="N6" s="438"/>
      <c r="O6" s="438"/>
      <c r="P6" s="438"/>
      <c r="Q6" s="457"/>
    </row>
    <row r="7" spans="2:17" s="104" customFormat="1" ht="29.25" customHeight="1" thickBot="1">
      <c r="D7" s="565" t="s">
        <v>550</v>
      </c>
      <c r="P7" s="105"/>
      <c r="Q7" s="105"/>
    </row>
    <row r="8" spans="2:17" s="104" customFormat="1" ht="30" customHeight="1">
      <c r="D8" s="570"/>
      <c r="P8" s="105"/>
      <c r="Q8" s="105"/>
    </row>
    <row r="9" spans="2:17" s="2" customFormat="1" ht="24.75" customHeight="1">
      <c r="B9" s="118" t="s">
        <v>411</v>
      </c>
      <c r="C9" s="17"/>
      <c r="D9" s="455"/>
    </row>
    <row r="10" spans="2:17" s="17" customFormat="1" ht="16.5" customHeight="1"/>
    <row r="11" spans="2:17" s="17" customFormat="1" ht="36.75" customHeight="1">
      <c r="B11" s="852" t="s">
        <v>562</v>
      </c>
      <c r="C11" s="852"/>
      <c r="D11" s="852"/>
      <c r="E11" s="852"/>
      <c r="F11" s="852"/>
      <c r="G11" s="852"/>
      <c r="H11" s="852"/>
      <c r="I11" s="852"/>
      <c r="J11" s="852"/>
      <c r="K11" s="852"/>
      <c r="L11" s="852"/>
      <c r="M11" s="852"/>
      <c r="N11" s="610"/>
      <c r="O11" s="610"/>
      <c r="P11" s="610"/>
      <c r="Q11" s="610"/>
    </row>
    <row r="12" spans="2:17" s="2" customFormat="1" ht="15.75" customHeight="1">
      <c r="D12" s="20"/>
    </row>
    <row r="13" spans="2:17" s="17" customFormat="1" ht="48" customHeight="1">
      <c r="C13" s="243" t="str">
        <f>'1.  LRAMVA Summary'!R52</f>
        <v>Total</v>
      </c>
      <c r="D13" s="243" t="str">
        <f>'1.  LRAMVA Summary'!D52</f>
        <v>Residential</v>
      </c>
      <c r="E13" s="243" t="str">
        <f>'1.  LRAMVA Summary'!E52</f>
        <v>GS&lt;50 kW</v>
      </c>
      <c r="F13" s="243" t="str">
        <f>'1.  LRAMVA Summary'!F52</f>
        <v>GS&gt;50 kW - Thermal Demand Meter</v>
      </c>
      <c r="G13" s="243" t="str">
        <f>'1.  LRAMVA Summary'!G52</f>
        <v>GS&gt;50 kW - Interval Meter</v>
      </c>
      <c r="H13" s="243" t="str">
        <f>'1.  LRAMVA Summary'!H52</f>
        <v>Street Lighting</v>
      </c>
      <c r="I13" s="243" t="str">
        <f>'1.  LRAMVA Summary'!I52</f>
        <v/>
      </c>
      <c r="J13" s="243" t="str">
        <f>'1.  LRAMVA Summary'!J52</f>
        <v/>
      </c>
      <c r="K13" s="243" t="str">
        <f>'1.  LRAMVA Summary'!K52</f>
        <v/>
      </c>
      <c r="L13" s="243" t="str">
        <f>'1.  LRAMVA Summary'!L52</f>
        <v/>
      </c>
      <c r="M13" s="243" t="str">
        <f>'1.  LRAMVA Summary'!M52</f>
        <v/>
      </c>
      <c r="N13" s="243" t="str">
        <f>'1.  LRAMVA Summary'!N52</f>
        <v/>
      </c>
      <c r="O13" s="243" t="str">
        <f>'1.  LRAMVA Summary'!O52</f>
        <v/>
      </c>
      <c r="P13" s="243" t="str">
        <f>'1.  LRAMVA Summary'!P52</f>
        <v/>
      </c>
      <c r="Q13" s="243" t="str">
        <f>'1.  LRAMVA Summary'!Q52</f>
        <v/>
      </c>
    </row>
    <row r="14" spans="2:17" s="2" customFormat="1" ht="15.75" customHeight="1">
      <c r="B14" s="82"/>
      <c r="C14" s="574"/>
      <c r="D14" s="575" t="str">
        <f>'1.  LRAMVA Summary'!D53</f>
        <v>kWh</v>
      </c>
      <c r="E14" s="575" t="str">
        <f>'1.  LRAMVA Summary'!E53</f>
        <v>kWh</v>
      </c>
      <c r="F14" s="575" t="str">
        <f>'1.  LRAMVA Summary'!F53</f>
        <v>kW</v>
      </c>
      <c r="G14" s="575" t="str">
        <f>'1.  LRAMVA Summary'!G53</f>
        <v>kW</v>
      </c>
      <c r="H14" s="575" t="str">
        <f>'1.  LRAMVA Summary'!H53</f>
        <v>KW</v>
      </c>
      <c r="I14" s="575">
        <f>'1.  LRAMVA Summary'!I53</f>
        <v>0</v>
      </c>
      <c r="J14" s="575">
        <f>'1.  LRAMVA Summary'!J53</f>
        <v>0</v>
      </c>
      <c r="K14" s="575">
        <f>'1.  LRAMVA Summary'!K53</f>
        <v>0</v>
      </c>
      <c r="L14" s="575">
        <f>'1.  LRAMVA Summary'!L53</f>
        <v>0</v>
      </c>
      <c r="M14" s="575">
        <f>'1.  LRAMVA Summary'!M53</f>
        <v>0</v>
      </c>
      <c r="N14" s="575">
        <f>'1.  LRAMVA Summary'!N53</f>
        <v>0</v>
      </c>
      <c r="O14" s="575">
        <f>'1.  LRAMVA Summary'!O53</f>
        <v>0</v>
      </c>
      <c r="P14" s="575">
        <f>'1.  LRAMVA Summary'!P53</f>
        <v>0</v>
      </c>
      <c r="Q14" s="576">
        <f>'1.  LRAMVA Summary'!Q53</f>
        <v>0</v>
      </c>
    </row>
    <row r="15" spans="2:17" s="456" customFormat="1" ht="15.75" customHeight="1">
      <c r="B15" s="461" t="s">
        <v>27</v>
      </c>
      <c r="C15" s="622">
        <f>SUM(D15:Q15)</f>
        <v>0</v>
      </c>
      <c r="D15" s="451"/>
      <c r="E15" s="451"/>
      <c r="F15" s="451"/>
      <c r="G15" s="451"/>
      <c r="H15" s="451"/>
      <c r="I15" s="451"/>
      <c r="J15" s="451"/>
      <c r="K15" s="451"/>
      <c r="L15" s="451"/>
      <c r="M15" s="451"/>
      <c r="N15" s="451"/>
      <c r="O15" s="451"/>
      <c r="P15" s="452"/>
      <c r="Q15" s="452"/>
    </row>
    <row r="16" spans="2:17" s="456" customFormat="1" ht="15.75" customHeight="1">
      <c r="B16" s="461" t="s">
        <v>28</v>
      </c>
      <c r="C16" s="622">
        <f>SUM(D16:Q16)</f>
        <v>0</v>
      </c>
      <c r="D16" s="450"/>
      <c r="E16" s="450"/>
      <c r="F16" s="450"/>
      <c r="G16" s="450"/>
      <c r="H16" s="450"/>
      <c r="I16" s="450"/>
      <c r="J16" s="450"/>
      <c r="K16" s="452"/>
      <c r="L16" s="452"/>
      <c r="M16" s="452"/>
      <c r="N16" s="452"/>
      <c r="O16" s="452"/>
      <c r="P16" s="452"/>
      <c r="Q16" s="452"/>
    </row>
    <row r="17" spans="2:17" s="17" customFormat="1" ht="15.75" customHeight="1"/>
    <row r="18" spans="2:17" s="25" customFormat="1" ht="15.75" customHeight="1">
      <c r="B18" s="191" t="s">
        <v>450</v>
      </c>
      <c r="C18" s="192"/>
      <c r="D18" s="192">
        <f t="shared" ref="D18:E18" si="0">IF(D14="kw",HLOOKUP(D14,D14:D16,3,FALSE),HLOOKUP(D14,D14:D16,2,FALSE))</f>
        <v>0</v>
      </c>
      <c r="E18" s="192">
        <f t="shared" si="0"/>
        <v>0</v>
      </c>
      <c r="F18" s="192">
        <f>IF(F14="kw",HLOOKUP(F14,F14:F16,3,FALSE),HLOOKUP(F14,F14:F16,2,FALSE))</f>
        <v>0</v>
      </c>
      <c r="G18" s="192">
        <f t="shared" ref="G18:Q18" si="1">IF(G14="kw",HLOOKUP(G14,G14:G16,3,FALSE),HLOOKUP(G14,G14:G16,2,FALSE))</f>
        <v>0</v>
      </c>
      <c r="H18" s="192">
        <f t="shared" si="1"/>
        <v>0</v>
      </c>
      <c r="I18" s="192">
        <f t="shared" si="1"/>
        <v>0</v>
      </c>
      <c r="J18" s="192">
        <f t="shared" si="1"/>
        <v>0</v>
      </c>
      <c r="K18" s="192">
        <f t="shared" si="1"/>
        <v>0</v>
      </c>
      <c r="L18" s="192">
        <f t="shared" si="1"/>
        <v>0</v>
      </c>
      <c r="M18" s="192">
        <f t="shared" si="1"/>
        <v>0</v>
      </c>
      <c r="N18" s="192">
        <f t="shared" si="1"/>
        <v>0</v>
      </c>
      <c r="O18" s="192">
        <f t="shared" si="1"/>
        <v>0</v>
      </c>
      <c r="P18" s="192">
        <f t="shared" si="1"/>
        <v>0</v>
      </c>
      <c r="Q18" s="192">
        <f t="shared" si="1"/>
        <v>0</v>
      </c>
    </row>
    <row r="19" spans="2:17" s="2" customFormat="1" ht="15.75" customHeight="1">
      <c r="B19" s="95"/>
      <c r="C19" s="93"/>
      <c r="D19" s="93"/>
      <c r="E19" s="93"/>
      <c r="F19" s="93"/>
      <c r="G19" s="93"/>
      <c r="H19" s="93"/>
      <c r="I19" s="93"/>
      <c r="J19" s="93"/>
      <c r="K19" s="93"/>
      <c r="L19" s="93"/>
      <c r="M19" s="93"/>
      <c r="N19" s="93"/>
      <c r="O19" s="93"/>
      <c r="P19" s="93"/>
      <c r="Q19" s="93"/>
    </row>
    <row r="20" spans="2:17" s="438" customFormat="1" ht="21" customHeight="1">
      <c r="B20" s="460" t="s">
        <v>668</v>
      </c>
      <c r="C20" s="453"/>
      <c r="D20" s="454"/>
    </row>
    <row r="21" spans="2:17" s="438" customFormat="1" ht="21" customHeight="1">
      <c r="B21" s="460" t="s">
        <v>366</v>
      </c>
      <c r="C21" s="368" t="s">
        <v>747</v>
      </c>
      <c r="D21" s="454"/>
    </row>
    <row r="22" spans="2:17" s="17" customFormat="1" ht="15.75" customHeight="1">
      <c r="B22" s="166"/>
      <c r="C22" s="167"/>
      <c r="D22" s="163"/>
    </row>
    <row r="23" spans="2:17" s="17" customFormat="1" ht="23.25" customHeight="1">
      <c r="B23" s="168"/>
      <c r="C23" s="168"/>
      <c r="D23" s="163"/>
    </row>
    <row r="24" spans="2:17" s="17" customFormat="1" ht="22.5" customHeight="1">
      <c r="B24" s="118" t="s">
        <v>412</v>
      </c>
      <c r="C24" s="118"/>
      <c r="D24" s="455"/>
    </row>
    <row r="25" spans="2:17" s="2" customFormat="1" ht="15.75" customHeight="1">
      <c r="D25" s="20"/>
    </row>
    <row r="26" spans="2:17" s="2" customFormat="1" ht="42" customHeight="1">
      <c r="B26" s="852" t="s">
        <v>561</v>
      </c>
      <c r="C26" s="852"/>
      <c r="D26" s="852"/>
      <c r="E26" s="852"/>
      <c r="F26" s="852"/>
      <c r="G26" s="852"/>
      <c r="H26" s="852"/>
      <c r="I26" s="852"/>
      <c r="J26" s="852"/>
      <c r="K26" s="852"/>
      <c r="L26" s="852"/>
      <c r="M26" s="852"/>
      <c r="N26" s="610"/>
      <c r="O26" s="610"/>
      <c r="P26" s="610"/>
      <c r="Q26" s="610"/>
    </row>
    <row r="27" spans="2:17" s="2" customFormat="1" ht="15.75" customHeight="1">
      <c r="D27" s="20"/>
    </row>
    <row r="28" spans="2:17" s="17" customFormat="1" ht="44.25" customHeight="1">
      <c r="C28" s="243" t="str">
        <f>'1.  LRAMVA Summary'!R52</f>
        <v>Total</v>
      </c>
      <c r="D28" s="243" t="str">
        <f>'1.  LRAMVA Summary'!D52</f>
        <v>Residential</v>
      </c>
      <c r="E28" s="243" t="str">
        <f>'1.  LRAMVA Summary'!E52</f>
        <v>GS&lt;50 kW</v>
      </c>
      <c r="F28" s="243" t="str">
        <f>'1.  LRAMVA Summary'!F52</f>
        <v>GS&gt;50 kW - Thermal Demand Meter</v>
      </c>
      <c r="G28" s="243" t="str">
        <f>'1.  LRAMVA Summary'!G52</f>
        <v>GS&gt;50 kW - Interval Meter</v>
      </c>
      <c r="H28" s="243" t="str">
        <f>'1.  LRAMVA Summary'!H52</f>
        <v>Street Lighting</v>
      </c>
      <c r="I28" s="243" t="str">
        <f>'1.  LRAMVA Summary'!I52</f>
        <v/>
      </c>
      <c r="J28" s="243" t="str">
        <f>'1.  LRAMVA Summary'!J52</f>
        <v/>
      </c>
      <c r="K28" s="243" t="str">
        <f>'1.  LRAMVA Summary'!K52</f>
        <v/>
      </c>
      <c r="L28" s="243" t="str">
        <f>'1.  LRAMVA Summary'!L52</f>
        <v/>
      </c>
      <c r="M28" s="243" t="str">
        <f>'1.  LRAMVA Summary'!M52</f>
        <v/>
      </c>
      <c r="N28" s="243" t="str">
        <f>'1.  LRAMVA Summary'!N52</f>
        <v/>
      </c>
      <c r="O28" s="243" t="str">
        <f>'1.  LRAMVA Summary'!O52</f>
        <v/>
      </c>
      <c r="P28" s="243" t="str">
        <f>'1.  LRAMVA Summary'!P52</f>
        <v/>
      </c>
      <c r="Q28" s="243" t="str">
        <f>'1.  LRAMVA Summary'!Q52</f>
        <v/>
      </c>
    </row>
    <row r="29" spans="2:17" s="2" customFormat="1" ht="15.75" customHeight="1">
      <c r="B29" s="82"/>
      <c r="C29" s="574"/>
      <c r="D29" s="575" t="str">
        <f>'1.  LRAMVA Summary'!D53</f>
        <v>kWh</v>
      </c>
      <c r="E29" s="575" t="str">
        <f>'1.  LRAMVA Summary'!E53</f>
        <v>kWh</v>
      </c>
      <c r="F29" s="575" t="str">
        <f>'1.  LRAMVA Summary'!F53</f>
        <v>kW</v>
      </c>
      <c r="G29" s="575" t="str">
        <f>'1.  LRAMVA Summary'!G53</f>
        <v>kW</v>
      </c>
      <c r="H29" s="575" t="str">
        <f>'1.  LRAMVA Summary'!H53</f>
        <v>KW</v>
      </c>
      <c r="I29" s="575">
        <f>'1.  LRAMVA Summary'!I53</f>
        <v>0</v>
      </c>
      <c r="J29" s="575">
        <f>'1.  LRAMVA Summary'!J53</f>
        <v>0</v>
      </c>
      <c r="K29" s="575">
        <f>'1.  LRAMVA Summary'!K53</f>
        <v>0</v>
      </c>
      <c r="L29" s="575">
        <f>'1.  LRAMVA Summary'!L53</f>
        <v>0</v>
      </c>
      <c r="M29" s="575">
        <f>'1.  LRAMVA Summary'!M53</f>
        <v>0</v>
      </c>
      <c r="N29" s="575">
        <f>'1.  LRAMVA Summary'!N53</f>
        <v>0</v>
      </c>
      <c r="O29" s="575">
        <f>'1.  LRAMVA Summary'!O53</f>
        <v>0</v>
      </c>
      <c r="P29" s="575">
        <f>'1.  LRAMVA Summary'!P53</f>
        <v>0</v>
      </c>
      <c r="Q29" s="576">
        <f>'1.  LRAMVA Summary'!Q53</f>
        <v>0</v>
      </c>
    </row>
    <row r="30" spans="2:17" s="456" customFormat="1" ht="15.75" customHeight="1">
      <c r="B30" s="461" t="s">
        <v>27</v>
      </c>
      <c r="C30" s="622">
        <f>SUM(D30:Q30)</f>
        <v>0</v>
      </c>
      <c r="D30" s="462"/>
      <c r="E30" s="462"/>
      <c r="F30" s="462"/>
      <c r="G30" s="462"/>
      <c r="H30" s="462"/>
      <c r="I30" s="462"/>
      <c r="J30" s="462"/>
      <c r="K30" s="462"/>
      <c r="L30" s="462"/>
      <c r="M30" s="462"/>
      <c r="N30" s="462"/>
      <c r="O30" s="462"/>
      <c r="P30" s="462"/>
      <c r="Q30" s="452"/>
    </row>
    <row r="31" spans="2:17" s="463" customFormat="1" ht="15" customHeight="1">
      <c r="B31" s="461" t="s">
        <v>28</v>
      </c>
      <c r="C31" s="622">
        <f>SUM(D31:Q31)</f>
        <v>0</v>
      </c>
      <c r="D31" s="450"/>
      <c r="E31" s="450"/>
      <c r="F31" s="450"/>
      <c r="G31" s="450"/>
      <c r="H31" s="450"/>
      <c r="I31" s="450"/>
      <c r="J31" s="450"/>
      <c r="K31" s="452"/>
      <c r="L31" s="452"/>
      <c r="M31" s="452"/>
      <c r="N31" s="452"/>
      <c r="O31" s="452"/>
      <c r="P31" s="452"/>
      <c r="Q31" s="452"/>
    </row>
    <row r="32" spans="2:17" s="17" customFormat="1" ht="15.75" customHeight="1"/>
    <row r="33" spans="2:32" s="25" customFormat="1" ht="15.75" customHeight="1">
      <c r="B33" s="191" t="s">
        <v>450</v>
      </c>
      <c r="C33" s="192"/>
      <c r="D33" s="192">
        <f>IF(D29="kw",HLOOKUP(D29,D29:D31,3,FALSE),HLOOKUP(D29,D29:D31,2,FALSE))</f>
        <v>0</v>
      </c>
      <c r="E33" s="192">
        <f>IF(E29="kw",HLOOKUP(E29,E29:E31,3,FALSE),HLOOKUP(E29,E29:E31,2,FALSE))</f>
        <v>0</v>
      </c>
      <c r="F33" s="192">
        <f>IF(F29="kw",HLOOKUP(F29,F29:F31,3,FALSE),HLOOKUP(F29,F29:F31,2,FALSE))</f>
        <v>0</v>
      </c>
      <c r="G33" s="192">
        <f>IF(G29="kw",HLOOKUP(G29,G29:G31,3,FALSE),HLOOKUP(G29,G29:G31,2,FALSE))</f>
        <v>0</v>
      </c>
      <c r="H33" s="192">
        <f t="shared" ref="H33:Q33" si="2">IF(H29="kw",HLOOKUP(H29,H29:H31,3,FALSE),HLOOKUP(H29,H29:H31,2,FALSE))</f>
        <v>0</v>
      </c>
      <c r="I33" s="192">
        <f t="shared" si="2"/>
        <v>0</v>
      </c>
      <c r="J33" s="192">
        <f t="shared" si="2"/>
        <v>0</v>
      </c>
      <c r="K33" s="192">
        <f t="shared" si="2"/>
        <v>0</v>
      </c>
      <c r="L33" s="192">
        <f t="shared" si="2"/>
        <v>0</v>
      </c>
      <c r="M33" s="192">
        <f t="shared" si="2"/>
        <v>0</v>
      </c>
      <c r="N33" s="192">
        <f t="shared" si="2"/>
        <v>0</v>
      </c>
      <c r="O33" s="192">
        <f t="shared" si="2"/>
        <v>0</v>
      </c>
      <c r="P33" s="192">
        <f t="shared" si="2"/>
        <v>0</v>
      </c>
      <c r="Q33" s="192">
        <f t="shared" si="2"/>
        <v>0</v>
      </c>
    </row>
    <row r="34" spans="2:32" s="20" customFormat="1" ht="15.75" customHeight="1">
      <c r="B34" s="93"/>
      <c r="C34" s="93"/>
      <c r="D34" s="93"/>
      <c r="E34" s="93"/>
      <c r="F34" s="93"/>
      <c r="G34" s="93"/>
      <c r="H34" s="93"/>
      <c r="I34" s="93"/>
      <c r="J34" s="93"/>
      <c r="K34" s="93"/>
      <c r="L34" s="93"/>
      <c r="M34" s="93"/>
      <c r="N34" s="93"/>
      <c r="O34" s="93"/>
      <c r="P34" s="93"/>
      <c r="Q34" s="93"/>
    </row>
    <row r="35" spans="2:32" s="20" customFormat="1" ht="15.75" customHeight="1">
      <c r="B35" s="460" t="s">
        <v>668</v>
      </c>
      <c r="C35" s="453"/>
      <c r="D35" s="454"/>
      <c r="E35" s="93"/>
      <c r="F35" s="93"/>
      <c r="G35" s="93"/>
      <c r="H35" s="93"/>
      <c r="I35" s="93"/>
      <c r="J35" s="93"/>
      <c r="K35" s="93"/>
      <c r="L35" s="93"/>
      <c r="M35" s="93"/>
      <c r="N35" s="93"/>
      <c r="O35" s="93"/>
      <c r="P35" s="93"/>
      <c r="Q35" s="93"/>
    </row>
    <row r="36" spans="2:32" s="438" customFormat="1" ht="21" customHeight="1">
      <c r="B36" s="460" t="s">
        <v>366</v>
      </c>
      <c r="C36" s="368" t="s">
        <v>747</v>
      </c>
      <c r="D36" s="454"/>
    </row>
    <row r="37" spans="2:32" s="17" customFormat="1" ht="15.75" customHeight="1">
      <c r="B37" s="166"/>
      <c r="C37" s="167"/>
      <c r="D37" s="163"/>
      <c r="R37" s="163"/>
    </row>
    <row r="38" spans="2:32" s="17" customFormat="1" ht="15.75" customHeight="1">
      <c r="B38" s="166"/>
      <c r="C38" s="166"/>
      <c r="D38" s="163"/>
      <c r="R38" s="163"/>
    </row>
    <row r="39" spans="2:32" s="20" customFormat="1" ht="15.5">
      <c r="B39" s="118" t="s">
        <v>452</v>
      </c>
      <c r="C39" s="35"/>
      <c r="D39" s="34"/>
      <c r="E39" s="39"/>
      <c r="F39" s="40"/>
    </row>
    <row r="40" spans="2:32" s="70" customFormat="1" ht="39" customHeight="1">
      <c r="B40" s="852" t="s">
        <v>605</v>
      </c>
      <c r="C40" s="852"/>
      <c r="D40" s="852"/>
      <c r="E40" s="852"/>
      <c r="F40" s="852"/>
      <c r="G40" s="852"/>
      <c r="H40" s="852"/>
      <c r="I40" s="852"/>
      <c r="J40" s="852"/>
      <c r="K40" s="852"/>
      <c r="L40" s="852"/>
      <c r="M40" s="852"/>
      <c r="N40" s="610"/>
      <c r="O40" s="610"/>
      <c r="P40" s="610"/>
      <c r="Q40" s="610"/>
    </row>
    <row r="41" spans="2:32" s="2" customFormat="1" ht="16.5" customHeight="1">
      <c r="B41" s="10"/>
      <c r="C41" s="10"/>
      <c r="D41" s="22"/>
      <c r="E41" s="20"/>
      <c r="F41" s="20"/>
      <c r="G41" s="20"/>
      <c r="R41" s="20"/>
    </row>
    <row r="42" spans="2:32" s="17" customFormat="1" ht="56.25" customHeight="1">
      <c r="B42" s="243" t="s">
        <v>234</v>
      </c>
      <c r="C42" s="243" t="s">
        <v>602</v>
      </c>
      <c r="D42" s="243" t="str">
        <f>'1.  LRAMVA Summary'!D52</f>
        <v>Residential</v>
      </c>
      <c r="E42" s="243" t="str">
        <f>'1.  LRAMVA Summary'!E52</f>
        <v>GS&lt;50 kW</v>
      </c>
      <c r="F42" s="243" t="str">
        <f>'1.  LRAMVA Summary'!F52</f>
        <v>GS&gt;50 kW - Thermal Demand Meter</v>
      </c>
      <c r="G42" s="243" t="str">
        <f>'1.  LRAMVA Summary'!G52</f>
        <v>GS&gt;50 kW - Interval Meter</v>
      </c>
      <c r="H42" s="243" t="str">
        <f>'1.  LRAMVA Summary'!H52</f>
        <v>Street Lighting</v>
      </c>
      <c r="I42" s="243" t="str">
        <f>'1.  LRAMVA Summary'!I52</f>
        <v/>
      </c>
      <c r="J42" s="243" t="str">
        <f>'1.  LRAMVA Summary'!J52</f>
        <v/>
      </c>
      <c r="K42" s="243" t="str">
        <f>'1.  LRAMVA Summary'!K52</f>
        <v/>
      </c>
      <c r="L42" s="243" t="str">
        <f>'1.  LRAMVA Summary'!L52</f>
        <v/>
      </c>
      <c r="M42" s="243" t="str">
        <f>'1.  LRAMVA Summary'!M52</f>
        <v/>
      </c>
      <c r="N42" s="243" t="str">
        <f>'1.  LRAMVA Summary'!N52</f>
        <v/>
      </c>
      <c r="O42" s="243" t="str">
        <f>'1.  LRAMVA Summary'!O52</f>
        <v/>
      </c>
      <c r="P42" s="243" t="str">
        <f>'1.  LRAMVA Summary'!P52</f>
        <v/>
      </c>
      <c r="Q42" s="243" t="str">
        <f>'1.  LRAMVA Summary'!Q52</f>
        <v/>
      </c>
      <c r="R42" s="193"/>
    </row>
    <row r="43" spans="2:32" s="146" customFormat="1" ht="18" customHeight="1">
      <c r="B43" s="577"/>
      <c r="C43" s="578"/>
      <c r="D43" s="579" t="str">
        <f>'1.  LRAMVA Summary'!D53</f>
        <v>kWh</v>
      </c>
      <c r="E43" s="579" t="str">
        <f>'1.  LRAMVA Summary'!E53</f>
        <v>kWh</v>
      </c>
      <c r="F43" s="579" t="str">
        <f>'1.  LRAMVA Summary'!F53</f>
        <v>kW</v>
      </c>
      <c r="G43" s="579" t="str">
        <f>'1.  LRAMVA Summary'!G53</f>
        <v>kW</v>
      </c>
      <c r="H43" s="579" t="str">
        <f>'1.  LRAMVA Summary'!H53</f>
        <v>KW</v>
      </c>
      <c r="I43" s="579">
        <f>'1.  LRAMVA Summary'!I53</f>
        <v>0</v>
      </c>
      <c r="J43" s="579">
        <f>'1.  LRAMVA Summary'!J53</f>
        <v>0</v>
      </c>
      <c r="K43" s="579">
        <f>'1.  LRAMVA Summary'!K53</f>
        <v>0</v>
      </c>
      <c r="L43" s="579">
        <f>'1.  LRAMVA Summary'!L53</f>
        <v>0</v>
      </c>
      <c r="M43" s="579">
        <f>'1.  LRAMVA Summary'!M53</f>
        <v>0</v>
      </c>
      <c r="N43" s="579">
        <f>'1.  LRAMVA Summary'!N53</f>
        <v>0</v>
      </c>
      <c r="O43" s="579">
        <f>'1.  LRAMVA Summary'!O53</f>
        <v>0</v>
      </c>
      <c r="P43" s="579">
        <f>'1.  LRAMVA Summary'!P53</f>
        <v>0</v>
      </c>
      <c r="Q43" s="580">
        <f>'1.  LRAMVA Summary'!Q53</f>
        <v>0</v>
      </c>
      <c r="R43" s="169"/>
    </row>
    <row r="44" spans="2:32" s="17" customFormat="1" ht="15.5">
      <c r="B44" s="170">
        <v>2011</v>
      </c>
      <c r="C44" s="530"/>
      <c r="D44" s="190">
        <f t="shared" ref="D44:Q44" si="3">IF(ISBLANK($C$44),0,IF($C44=$D$9,HLOOKUP(D43,D14:D18,5,FALSE),HLOOKUP(D43,D29:D33,5,FALSE)))</f>
        <v>0</v>
      </c>
      <c r="E44" s="190">
        <f>IF(ISBLANK($C$44),0,IF($C44=$D$9,HLOOKUP(E43,E14:E18,5,FALSE),HLOOKUP(E43,E29:E33,5,FALSE)))</f>
        <v>0</v>
      </c>
      <c r="F44" s="190">
        <f t="shared" si="3"/>
        <v>0</v>
      </c>
      <c r="G44" s="190">
        <f t="shared" si="3"/>
        <v>0</v>
      </c>
      <c r="H44" s="190">
        <f t="shared" si="3"/>
        <v>0</v>
      </c>
      <c r="I44" s="190">
        <f t="shared" si="3"/>
        <v>0</v>
      </c>
      <c r="J44" s="190">
        <f t="shared" si="3"/>
        <v>0</v>
      </c>
      <c r="K44" s="190">
        <f t="shared" si="3"/>
        <v>0</v>
      </c>
      <c r="L44" s="190">
        <f t="shared" si="3"/>
        <v>0</v>
      </c>
      <c r="M44" s="190">
        <f t="shared" si="3"/>
        <v>0</v>
      </c>
      <c r="N44" s="190">
        <f t="shared" si="3"/>
        <v>0</v>
      </c>
      <c r="O44" s="190">
        <f t="shared" si="3"/>
        <v>0</v>
      </c>
      <c r="P44" s="190">
        <f t="shared" si="3"/>
        <v>0</v>
      </c>
      <c r="Q44" s="190">
        <f t="shared" si="3"/>
        <v>0</v>
      </c>
      <c r="R44" s="194"/>
    </row>
    <row r="45" spans="2:32" s="17" customFormat="1" ht="15.5">
      <c r="B45" s="170">
        <v>2012</v>
      </c>
      <c r="C45" s="530"/>
      <c r="D45" s="190">
        <f t="shared" ref="D45:Q45" si="4">IF(ISBLANK($C$45),0,IF($C$45=$D$9,HLOOKUP(D43,D14:D18,5,FALSE),HLOOKUP(D43,D29:D33,5,FALSE)))</f>
        <v>0</v>
      </c>
      <c r="E45" s="190">
        <f t="shared" si="4"/>
        <v>0</v>
      </c>
      <c r="F45" s="190">
        <f t="shared" si="4"/>
        <v>0</v>
      </c>
      <c r="G45" s="190">
        <f t="shared" si="4"/>
        <v>0</v>
      </c>
      <c r="H45" s="190">
        <f t="shared" si="4"/>
        <v>0</v>
      </c>
      <c r="I45" s="190">
        <f t="shared" si="4"/>
        <v>0</v>
      </c>
      <c r="J45" s="190">
        <f t="shared" si="4"/>
        <v>0</v>
      </c>
      <c r="K45" s="190">
        <f t="shared" si="4"/>
        <v>0</v>
      </c>
      <c r="L45" s="190">
        <f t="shared" si="4"/>
        <v>0</v>
      </c>
      <c r="M45" s="190">
        <f t="shared" si="4"/>
        <v>0</v>
      </c>
      <c r="N45" s="190">
        <f t="shared" si="4"/>
        <v>0</v>
      </c>
      <c r="O45" s="190">
        <f t="shared" si="4"/>
        <v>0</v>
      </c>
      <c r="P45" s="190">
        <f t="shared" si="4"/>
        <v>0</v>
      </c>
      <c r="Q45" s="190">
        <f t="shared" si="4"/>
        <v>0</v>
      </c>
      <c r="R45" s="163"/>
    </row>
    <row r="46" spans="2:32" s="17" customFormat="1" ht="15.5">
      <c r="B46" s="171">
        <v>2013</v>
      </c>
      <c r="C46" s="530"/>
      <c r="D46" s="190">
        <f t="shared" ref="D46:Q46" si="5">IF(ISBLANK($C$46),0,IF($C$46=$D$9,HLOOKUP(D43,D14:D18,5,FALSE),HLOOKUP(D43,D29:D33,5,FALSE)))</f>
        <v>0</v>
      </c>
      <c r="E46" s="190">
        <f t="shared" si="5"/>
        <v>0</v>
      </c>
      <c r="F46" s="190">
        <f t="shared" si="5"/>
        <v>0</v>
      </c>
      <c r="G46" s="190">
        <f t="shared" si="5"/>
        <v>0</v>
      </c>
      <c r="H46" s="190">
        <f t="shared" si="5"/>
        <v>0</v>
      </c>
      <c r="I46" s="190">
        <f t="shared" si="5"/>
        <v>0</v>
      </c>
      <c r="J46" s="190">
        <f t="shared" si="5"/>
        <v>0</v>
      </c>
      <c r="K46" s="190">
        <f t="shared" si="5"/>
        <v>0</v>
      </c>
      <c r="L46" s="190">
        <f t="shared" si="5"/>
        <v>0</v>
      </c>
      <c r="M46" s="190">
        <f t="shared" si="5"/>
        <v>0</v>
      </c>
      <c r="N46" s="190">
        <f t="shared" si="5"/>
        <v>0</v>
      </c>
      <c r="O46" s="190">
        <f t="shared" si="5"/>
        <v>0</v>
      </c>
      <c r="P46" s="190">
        <f t="shared" si="5"/>
        <v>0</v>
      </c>
      <c r="Q46" s="190">
        <f t="shared" si="5"/>
        <v>0</v>
      </c>
      <c r="R46" s="163"/>
    </row>
    <row r="47" spans="2:32" s="17" customFormat="1" ht="15.5">
      <c r="B47" s="171">
        <v>2014</v>
      </c>
      <c r="C47" s="530"/>
      <c r="D47" s="190">
        <f t="shared" ref="D47:Q47" si="6">IF(ISBLANK($C$47),0,IF($C$47=$D$9,HLOOKUP(D43,D14:D18,5,FALSE),HLOOKUP(D43,D29:D33,5,FALSE)))</f>
        <v>0</v>
      </c>
      <c r="E47" s="190">
        <f t="shared" si="6"/>
        <v>0</v>
      </c>
      <c r="F47" s="190">
        <f t="shared" si="6"/>
        <v>0</v>
      </c>
      <c r="G47" s="190">
        <f t="shared" si="6"/>
        <v>0</v>
      </c>
      <c r="H47" s="190">
        <f t="shared" si="6"/>
        <v>0</v>
      </c>
      <c r="I47" s="190">
        <f t="shared" si="6"/>
        <v>0</v>
      </c>
      <c r="J47" s="190">
        <f t="shared" si="6"/>
        <v>0</v>
      </c>
      <c r="K47" s="190">
        <f t="shared" si="6"/>
        <v>0</v>
      </c>
      <c r="L47" s="190">
        <f t="shared" si="6"/>
        <v>0</v>
      </c>
      <c r="M47" s="190">
        <f t="shared" si="6"/>
        <v>0</v>
      </c>
      <c r="N47" s="190">
        <f t="shared" si="6"/>
        <v>0</v>
      </c>
      <c r="O47" s="190">
        <f t="shared" si="6"/>
        <v>0</v>
      </c>
      <c r="P47" s="190">
        <f t="shared" si="6"/>
        <v>0</v>
      </c>
      <c r="Q47" s="190">
        <f t="shared" si="6"/>
        <v>0</v>
      </c>
      <c r="R47" s="163"/>
    </row>
    <row r="48" spans="2:32" s="17" customFormat="1" ht="15.5">
      <c r="B48" s="171">
        <v>2015</v>
      </c>
      <c r="C48" s="530"/>
      <c r="D48" s="190">
        <f t="shared" ref="D48:Q48" si="7">IF(ISBLANK($C$48),0,IF($C$48=$D$9,HLOOKUP(D43,D14:D18,5,FALSE),HLOOKUP(D43,D29:D33,5,FALSE)))</f>
        <v>0</v>
      </c>
      <c r="E48" s="190">
        <f t="shared" si="7"/>
        <v>0</v>
      </c>
      <c r="F48" s="190">
        <f t="shared" si="7"/>
        <v>0</v>
      </c>
      <c r="G48" s="190">
        <f t="shared" si="7"/>
        <v>0</v>
      </c>
      <c r="H48" s="190">
        <f t="shared" si="7"/>
        <v>0</v>
      </c>
      <c r="I48" s="190">
        <f t="shared" si="7"/>
        <v>0</v>
      </c>
      <c r="J48" s="190">
        <f t="shared" si="7"/>
        <v>0</v>
      </c>
      <c r="K48" s="190">
        <f t="shared" si="7"/>
        <v>0</v>
      </c>
      <c r="L48" s="190">
        <f t="shared" si="7"/>
        <v>0</v>
      </c>
      <c r="M48" s="190">
        <f t="shared" si="7"/>
        <v>0</v>
      </c>
      <c r="N48" s="190">
        <f t="shared" si="7"/>
        <v>0</v>
      </c>
      <c r="O48" s="190">
        <f t="shared" si="7"/>
        <v>0</v>
      </c>
      <c r="P48" s="190">
        <f t="shared" si="7"/>
        <v>0</v>
      </c>
      <c r="Q48" s="190">
        <f t="shared" si="7"/>
        <v>0</v>
      </c>
      <c r="R48" s="163"/>
      <c r="AF48" s="163"/>
    </row>
    <row r="49" spans="2:32" s="17" customFormat="1" ht="15.5">
      <c r="B49" s="171">
        <v>2016</v>
      </c>
      <c r="C49" s="530"/>
      <c r="D49" s="190">
        <f t="shared" ref="D49:Q49" si="8">IF(ISBLANK($C$49),0,IF($C$49=$D$9,HLOOKUP(D43,D14:D18,5,FALSE),HLOOKUP(D43,D29:D33,5,FALSE)))</f>
        <v>0</v>
      </c>
      <c r="E49" s="190">
        <f t="shared" si="8"/>
        <v>0</v>
      </c>
      <c r="F49" s="190">
        <f t="shared" si="8"/>
        <v>0</v>
      </c>
      <c r="G49" s="190">
        <f t="shared" si="8"/>
        <v>0</v>
      </c>
      <c r="H49" s="190">
        <f t="shared" si="8"/>
        <v>0</v>
      </c>
      <c r="I49" s="190">
        <f t="shared" si="8"/>
        <v>0</v>
      </c>
      <c r="J49" s="190">
        <f t="shared" si="8"/>
        <v>0</v>
      </c>
      <c r="K49" s="190">
        <f t="shared" si="8"/>
        <v>0</v>
      </c>
      <c r="L49" s="190">
        <f t="shared" si="8"/>
        <v>0</v>
      </c>
      <c r="M49" s="190">
        <f t="shared" si="8"/>
        <v>0</v>
      </c>
      <c r="N49" s="190">
        <f t="shared" si="8"/>
        <v>0</v>
      </c>
      <c r="O49" s="190">
        <f t="shared" si="8"/>
        <v>0</v>
      </c>
      <c r="P49" s="190">
        <f t="shared" si="8"/>
        <v>0</v>
      </c>
      <c r="Q49" s="190">
        <f t="shared" si="8"/>
        <v>0</v>
      </c>
      <c r="R49" s="163"/>
      <c r="AF49" s="163"/>
    </row>
    <row r="50" spans="2:32" s="17" customFormat="1" ht="15.5">
      <c r="B50" s="171">
        <v>2017</v>
      </c>
      <c r="C50" s="530"/>
      <c r="D50" s="190">
        <f t="shared" ref="D50:I50" si="9">IF(ISBLANK($C$50),0,IF($C$50=$D$9,HLOOKUP(D43,D14:D18,5,FALSE),HLOOKUP(D43,D29:D33,5,FALSE)))</f>
        <v>0</v>
      </c>
      <c r="E50" s="190">
        <f t="shared" si="9"/>
        <v>0</v>
      </c>
      <c r="F50" s="190">
        <f t="shared" si="9"/>
        <v>0</v>
      </c>
      <c r="G50" s="190">
        <f t="shared" si="9"/>
        <v>0</v>
      </c>
      <c r="H50" s="190">
        <f t="shared" si="9"/>
        <v>0</v>
      </c>
      <c r="I50" s="190">
        <f t="shared" si="9"/>
        <v>0</v>
      </c>
      <c r="J50" s="190">
        <f t="shared" ref="J50:Q50" si="10">IF(ISBLANK($C$50),0,IF($C$50=$D$9,HLOOKUP(J43,J14:J18,5,FALSE),HLOOKUP(J43,J29:J33,5,FALSE)))</f>
        <v>0</v>
      </c>
      <c r="K50" s="190">
        <f t="shared" si="10"/>
        <v>0</v>
      </c>
      <c r="L50" s="190">
        <f t="shared" si="10"/>
        <v>0</v>
      </c>
      <c r="M50" s="190">
        <f t="shared" si="10"/>
        <v>0</v>
      </c>
      <c r="N50" s="190">
        <f t="shared" si="10"/>
        <v>0</v>
      </c>
      <c r="O50" s="190">
        <f t="shared" si="10"/>
        <v>0</v>
      </c>
      <c r="P50" s="190">
        <f t="shared" si="10"/>
        <v>0</v>
      </c>
      <c r="Q50" s="190">
        <f t="shared" si="10"/>
        <v>0</v>
      </c>
      <c r="R50" s="163"/>
      <c r="AF50" s="163"/>
    </row>
    <row r="51" spans="2:32" s="17" customFormat="1" ht="15.5">
      <c r="B51" s="171">
        <v>2018</v>
      </c>
      <c r="C51" s="530"/>
      <c r="D51" s="190">
        <f t="shared" ref="D51:Q51" si="11">IF(ISBLANK($C$51),0,IF($C$51=$D$9,HLOOKUP(D43,D14:D18,5,FALSE),HLOOKUP(D43,D29:D33,5,FALSE)))</f>
        <v>0</v>
      </c>
      <c r="E51" s="190">
        <f t="shared" si="11"/>
        <v>0</v>
      </c>
      <c r="F51" s="190">
        <f t="shared" si="11"/>
        <v>0</v>
      </c>
      <c r="G51" s="190">
        <f t="shared" si="11"/>
        <v>0</v>
      </c>
      <c r="H51" s="190">
        <f t="shared" si="11"/>
        <v>0</v>
      </c>
      <c r="I51" s="190">
        <f t="shared" si="11"/>
        <v>0</v>
      </c>
      <c r="J51" s="190">
        <f t="shared" si="11"/>
        <v>0</v>
      </c>
      <c r="K51" s="190">
        <f t="shared" si="11"/>
        <v>0</v>
      </c>
      <c r="L51" s="190">
        <f t="shared" si="11"/>
        <v>0</v>
      </c>
      <c r="M51" s="190">
        <f t="shared" si="11"/>
        <v>0</v>
      </c>
      <c r="N51" s="190">
        <f t="shared" si="11"/>
        <v>0</v>
      </c>
      <c r="O51" s="190">
        <f t="shared" si="11"/>
        <v>0</v>
      </c>
      <c r="P51" s="190">
        <f t="shared" si="11"/>
        <v>0</v>
      </c>
      <c r="Q51" s="190">
        <f t="shared" si="11"/>
        <v>0</v>
      </c>
      <c r="R51" s="163"/>
      <c r="AF51" s="163"/>
    </row>
    <row r="52" spans="2:32" s="17" customFormat="1" ht="15.5" hidden="1">
      <c r="B52" s="171">
        <v>2019</v>
      </c>
      <c r="C52" s="530"/>
      <c r="D52" s="190">
        <f t="shared" ref="D52:Q52" si="12">IF(ISBLANK($C$52),0,IF($C$52=$D$9,HLOOKUP(D43,D14:D18,5,FALSE),HLOOKUP(D43,D29:D33,5,FALSE)))</f>
        <v>0</v>
      </c>
      <c r="E52" s="190">
        <f t="shared" si="12"/>
        <v>0</v>
      </c>
      <c r="F52" s="190">
        <f t="shared" si="12"/>
        <v>0</v>
      </c>
      <c r="G52" s="190">
        <f t="shared" si="12"/>
        <v>0</v>
      </c>
      <c r="H52" s="190">
        <f t="shared" si="12"/>
        <v>0</v>
      </c>
      <c r="I52" s="190">
        <f t="shared" si="12"/>
        <v>0</v>
      </c>
      <c r="J52" s="190">
        <f t="shared" si="12"/>
        <v>0</v>
      </c>
      <c r="K52" s="190">
        <f t="shared" si="12"/>
        <v>0</v>
      </c>
      <c r="L52" s="190">
        <f t="shared" si="12"/>
        <v>0</v>
      </c>
      <c r="M52" s="190">
        <f t="shared" si="12"/>
        <v>0</v>
      </c>
      <c r="N52" s="190">
        <f t="shared" si="12"/>
        <v>0</v>
      </c>
      <c r="O52" s="190">
        <f t="shared" si="12"/>
        <v>0</v>
      </c>
      <c r="P52" s="190">
        <f t="shared" si="12"/>
        <v>0</v>
      </c>
      <c r="Q52" s="190">
        <f t="shared" si="12"/>
        <v>0</v>
      </c>
      <c r="R52" s="163"/>
      <c r="AF52" s="163"/>
    </row>
    <row r="53" spans="2:32" s="17" customFormat="1" ht="15.5" hidden="1">
      <c r="B53" s="171">
        <v>2020</v>
      </c>
      <c r="C53" s="530"/>
      <c r="D53" s="190">
        <f t="shared" ref="D53:Q53" si="13">IF(ISBLANK($C$53),0,IF($C$53=$D$9,HLOOKUP(D43,D14:D18,5,FALSE),HLOOKUP(D43,D29:D33,5,FALSE)))</f>
        <v>0</v>
      </c>
      <c r="E53" s="190">
        <f t="shared" si="13"/>
        <v>0</v>
      </c>
      <c r="F53" s="190">
        <f t="shared" si="13"/>
        <v>0</v>
      </c>
      <c r="G53" s="190">
        <f t="shared" si="13"/>
        <v>0</v>
      </c>
      <c r="H53" s="190">
        <f t="shared" si="13"/>
        <v>0</v>
      </c>
      <c r="I53" s="190">
        <f t="shared" si="13"/>
        <v>0</v>
      </c>
      <c r="J53" s="190">
        <f t="shared" si="13"/>
        <v>0</v>
      </c>
      <c r="K53" s="190">
        <f t="shared" si="13"/>
        <v>0</v>
      </c>
      <c r="L53" s="190">
        <f t="shared" si="13"/>
        <v>0</v>
      </c>
      <c r="M53" s="190">
        <f t="shared" si="13"/>
        <v>0</v>
      </c>
      <c r="N53" s="190">
        <f t="shared" si="13"/>
        <v>0</v>
      </c>
      <c r="O53" s="190">
        <f t="shared" si="13"/>
        <v>0</v>
      </c>
      <c r="P53" s="190">
        <f t="shared" si="13"/>
        <v>0</v>
      </c>
      <c r="Q53" s="190">
        <f t="shared" si="13"/>
        <v>0</v>
      </c>
      <c r="R53" s="163"/>
      <c r="AF53" s="163"/>
    </row>
    <row r="54" spans="2:32" s="438" customFormat="1" ht="21" customHeight="1">
      <c r="B54" s="453" t="s">
        <v>535</v>
      </c>
      <c r="C54" s="464"/>
      <c r="D54" s="465"/>
      <c r="E54" s="466"/>
      <c r="F54" s="466"/>
      <c r="G54" s="466"/>
      <c r="H54" s="466"/>
      <c r="I54" s="466"/>
      <c r="J54" s="466"/>
      <c r="K54" s="466"/>
      <c r="L54" s="466"/>
      <c r="M54" s="466"/>
      <c r="N54" s="466"/>
      <c r="O54" s="466"/>
      <c r="P54" s="466"/>
      <c r="Q54" s="465"/>
      <c r="R54" s="457"/>
    </row>
    <row r="55" spans="2:32" s="17" customFormat="1" ht="15.75" customHeight="1">
      <c r="B55" s="168"/>
      <c r="C55" s="168"/>
      <c r="D55" s="163"/>
    </row>
    <row r="56" spans="2:32" s="17" customFormat="1" ht="15.75" customHeight="1">
      <c r="B56" s="168"/>
      <c r="C56" s="168"/>
      <c r="D56" s="163"/>
    </row>
    <row r="57" spans="2:32" s="2" customFormat="1" ht="15.75" customHeight="1">
      <c r="B57" s="82"/>
      <c r="C57" s="82"/>
      <c r="D57" s="20"/>
    </row>
    <row r="58" spans="2:32" s="2" customFormat="1" ht="15.75" customHeight="1">
      <c r="B58" s="82"/>
      <c r="C58" s="82"/>
      <c r="D58" s="20"/>
    </row>
    <row r="59" spans="2:32" s="2" customFormat="1" ht="15.75" customHeight="1">
      <c r="B59" s="82"/>
      <c r="C59" s="82"/>
      <c r="D59" s="20"/>
    </row>
    <row r="60" spans="2:32" s="2" customFormat="1" ht="15.75" customHeight="1">
      <c r="B60" s="82"/>
      <c r="C60" s="82"/>
      <c r="D60" s="20"/>
    </row>
    <row r="61" spans="2:32" s="2" customFormat="1" ht="15.75" customHeight="1">
      <c r="B61" s="82"/>
      <c r="C61" s="82"/>
      <c r="D61" s="20"/>
    </row>
    <row r="62" spans="2:32" s="2" customFormat="1" ht="15.75" customHeight="1">
      <c r="B62" s="82"/>
      <c r="C62" s="82"/>
      <c r="D62" s="20"/>
    </row>
    <row r="63" spans="2:32" s="9" customFormat="1">
      <c r="B63" s="26"/>
      <c r="C63" s="26"/>
    </row>
    <row r="64" spans="2:32" s="9" customFormat="1">
      <c r="B64" s="26"/>
      <c r="C64" s="26"/>
    </row>
    <row r="65" spans="2:3" s="9" customFormat="1">
      <c r="B65" s="26"/>
      <c r="C65" s="26"/>
    </row>
    <row r="66" spans="2:3" s="9" customFormat="1">
      <c r="B66" s="26"/>
      <c r="C66" s="26"/>
    </row>
    <row r="67" spans="2:3" s="9" customFormat="1">
      <c r="B67" s="26"/>
      <c r="C67" s="26"/>
    </row>
    <row r="68" spans="2:3" s="9" customFormat="1">
      <c r="B68" s="26"/>
      <c r="C68" s="26"/>
    </row>
    <row r="69" spans="2:3" s="9" customFormat="1">
      <c r="B69" s="26"/>
      <c r="C69" s="26"/>
    </row>
    <row r="70" spans="2:3" s="9" customFormat="1">
      <c r="B70" s="26"/>
      <c r="C70" s="26"/>
    </row>
    <row r="71" spans="2:3" s="9" customFormat="1">
      <c r="B71" s="26"/>
      <c r="C71" s="26"/>
    </row>
    <row r="72" spans="2:3" s="9" customFormat="1">
      <c r="B72" s="26"/>
      <c r="C72" s="26"/>
    </row>
    <row r="73" spans="2:3" s="9" customFormat="1">
      <c r="B73" s="26"/>
      <c r="C73" s="26"/>
    </row>
    <row r="74" spans="2:3" s="9" customFormat="1">
      <c r="B74" s="26"/>
      <c r="C74" s="26"/>
    </row>
    <row r="75" spans="2:3" s="9" customFormat="1">
      <c r="B75" s="26"/>
      <c r="C75" s="26"/>
    </row>
    <row r="76" spans="2:3" s="9" customFormat="1">
      <c r="B76" s="26"/>
      <c r="C76" s="26"/>
    </row>
    <row r="77" spans="2:3" s="9" customFormat="1">
      <c r="B77" s="26"/>
      <c r="C77" s="26"/>
    </row>
    <row r="78" spans="2:3" s="9" customFormat="1">
      <c r="B78" s="26"/>
      <c r="C78" s="26"/>
    </row>
    <row r="79" spans="2:3" s="9" customFormat="1">
      <c r="B79" s="26"/>
      <c r="C79" s="26"/>
    </row>
    <row r="80" spans="2:3" s="9" customFormat="1">
      <c r="B80" s="26"/>
      <c r="C80" s="26"/>
    </row>
    <row r="81" spans="2:3" s="9" customFormat="1">
      <c r="B81" s="26"/>
      <c r="C81" s="26"/>
    </row>
    <row r="82" spans="2:3" s="9" customFormat="1">
      <c r="B82" s="26"/>
      <c r="C82" s="26"/>
    </row>
    <row r="83" spans="2:3" s="9" customFormat="1">
      <c r="B83" s="26"/>
      <c r="C83" s="26"/>
    </row>
    <row r="84" spans="2:3" s="9" customFormat="1">
      <c r="B84" s="26"/>
      <c r="C84" s="26"/>
    </row>
    <row r="85" spans="2:3" s="9" customFormat="1">
      <c r="B85" s="26"/>
      <c r="C85" s="26"/>
    </row>
    <row r="86" spans="2:3" s="9" customFormat="1">
      <c r="B86" s="26"/>
      <c r="C86" s="26"/>
    </row>
    <row r="87" spans="2:3" s="9" customFormat="1">
      <c r="B87" s="26"/>
      <c r="C87" s="26"/>
    </row>
    <row r="88" spans="2:3" s="9" customFormat="1">
      <c r="B88" s="26"/>
      <c r="C88" s="26"/>
    </row>
    <row r="89" spans="2:3" s="9" customFormat="1">
      <c r="B89" s="26"/>
      <c r="C89" s="26"/>
    </row>
    <row r="90" spans="2:3" s="9" customFormat="1">
      <c r="B90" s="26"/>
      <c r="C90" s="26"/>
    </row>
    <row r="91" spans="2:3" s="9" customFormat="1">
      <c r="B91" s="26"/>
      <c r="C91" s="26"/>
    </row>
    <row r="92" spans="2:3" s="9" customFormat="1">
      <c r="B92" s="26"/>
      <c r="C92" s="26"/>
    </row>
    <row r="93" spans="2:3" s="9" customFormat="1">
      <c r="B93" s="26"/>
      <c r="C93" s="26"/>
    </row>
    <row r="94" spans="2:3" s="9" customFormat="1">
      <c r="B94" s="26"/>
      <c r="C94" s="26"/>
    </row>
    <row r="95" spans="2:3" s="9" customFormat="1">
      <c r="B95" s="26"/>
      <c r="C95" s="26"/>
    </row>
    <row r="96" spans="2:3" s="9" customFormat="1">
      <c r="B96" s="26"/>
      <c r="C96" s="26"/>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70866141732283472" right="0.70866141732283472" top="0.74803149606299213" bottom="0.74803149606299213" header="0.31496062992125984" footer="0.31496062992125984"/>
  <pageSetup paperSize="17" scale="53"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0000000}">
          <x14:formula1>
            <xm:f>DropDownList!$C$2:$C$16</xm:f>
          </x14:formula1>
          <xm:sqref>D24 D9</xm:sqref>
        </x14:dataValidation>
        <x14:dataValidation type="list" allowBlank="1" showInputMessage="1" showErrorMessage="1" xr:uid="{00000000-0002-0000-0600-000001000000}">
          <x14:formula1>
            <xm:f>DropDownList!$E$2:$E$4</xm:f>
          </x14:formula1>
          <xm:sqref>C44:C53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Z136"/>
  <sheetViews>
    <sheetView zoomScale="40" zoomScaleNormal="40" workbookViewId="0">
      <pane ySplit="14" topLeftCell="A15" activePane="bottomLeft" state="frozen"/>
      <selection activeCell="C51" sqref="A1:P51"/>
      <selection pane="bottomLeft" activeCell="C51" sqref="A1:P51"/>
    </sheetView>
  </sheetViews>
  <sheetFormatPr defaultColWidth="9.08984375" defaultRowHeight="14.5" outlineLevelRow="1"/>
  <cols>
    <col min="1" max="1" width="6.54296875" style="4" customWidth="1"/>
    <col min="2" max="2" width="36.54296875" style="5" customWidth="1"/>
    <col min="3" max="3" width="16.90625" style="78" customWidth="1"/>
    <col min="4" max="5" width="17.90625" style="5" customWidth="1"/>
    <col min="6" max="6" width="18.6328125" style="5" customWidth="1"/>
    <col min="7" max="8" width="15.453125" style="5" customWidth="1"/>
    <col min="9" max="9" width="17.36328125" style="5" customWidth="1"/>
    <col min="10" max="13" width="15.90625" style="5" customWidth="1"/>
    <col min="14" max="14" width="18.90625" style="5" customWidth="1"/>
    <col min="15" max="15" width="16.54296875" style="5" customWidth="1"/>
    <col min="16" max="16" width="17.08984375" style="5" customWidth="1"/>
    <col min="17" max="29" width="9.08984375" style="5"/>
    <col min="30" max="38" width="0" style="5" hidden="1" customWidth="1"/>
    <col min="39" max="16384" width="9.08984375" style="5"/>
  </cols>
  <sheetData>
    <row r="1" spans="1:26" ht="143.25" customHeight="1">
      <c r="B1" s="18"/>
    </row>
    <row r="2" spans="1:26" s="18" customFormat="1" ht="14.25" customHeight="1">
      <c r="A2" s="4"/>
      <c r="B2" s="84"/>
      <c r="C2" s="84"/>
      <c r="D2" s="84"/>
      <c r="E2" s="84"/>
      <c r="F2" s="84"/>
      <c r="G2" s="84"/>
      <c r="H2" s="84"/>
      <c r="I2" s="84"/>
      <c r="J2" s="84"/>
      <c r="K2" s="84"/>
      <c r="L2" s="84"/>
      <c r="M2" s="84"/>
      <c r="N2" s="84"/>
      <c r="O2" s="84"/>
    </row>
    <row r="3" spans="1:26" s="18" customFormat="1" ht="16.5" hidden="1" customHeight="1" outlineLevel="1" thickBot="1">
      <c r="A3" s="4"/>
      <c r="B3" s="47"/>
      <c r="C3" s="79"/>
      <c r="D3" s="47"/>
      <c r="E3" s="47"/>
      <c r="F3" s="47"/>
      <c r="G3" s="47"/>
      <c r="H3" s="47"/>
      <c r="I3" s="47"/>
      <c r="J3" s="47"/>
      <c r="K3" s="47"/>
    </row>
    <row r="4" spans="1:26" s="18" customFormat="1" ht="26.25" hidden="1" customHeight="1" outlineLevel="1" thickBot="1">
      <c r="A4" s="4"/>
      <c r="B4" s="853" t="s">
        <v>171</v>
      </c>
      <c r="C4" s="85" t="s">
        <v>175</v>
      </c>
      <c r="D4" s="85"/>
      <c r="E4" s="49"/>
    </row>
    <row r="5" spans="1:26" s="18" customFormat="1" ht="26.25" hidden="1" customHeight="1" outlineLevel="1" thickBot="1">
      <c r="A5" s="4"/>
      <c r="B5" s="853"/>
      <c r="C5" s="86" t="s">
        <v>172</v>
      </c>
      <c r="D5" s="86"/>
      <c r="E5" s="49"/>
    </row>
    <row r="6" spans="1:26" ht="26.25" hidden="1" customHeight="1" outlineLevel="1" thickBot="1">
      <c r="B6" s="853"/>
      <c r="C6" s="859" t="s">
        <v>550</v>
      </c>
      <c r="D6" s="860"/>
      <c r="F6" s="18"/>
      <c r="M6" s="6"/>
      <c r="N6" s="6"/>
      <c r="O6" s="6"/>
      <c r="P6" s="6"/>
      <c r="Q6" s="6"/>
      <c r="R6" s="6"/>
      <c r="S6" s="6"/>
      <c r="T6" s="6"/>
      <c r="U6" s="6"/>
      <c r="V6" s="6"/>
      <c r="W6" s="6"/>
      <c r="X6" s="6"/>
      <c r="Y6" s="6"/>
      <c r="Z6" s="6"/>
    </row>
    <row r="7" spans="1:26" s="18" customFormat="1" ht="26.25" hidden="1" customHeight="1" outlineLevel="1">
      <c r="A7" s="4"/>
      <c r="B7" s="536"/>
      <c r="M7" s="6"/>
      <c r="N7" s="6"/>
      <c r="O7" s="6"/>
      <c r="P7" s="6"/>
      <c r="Q7" s="6"/>
      <c r="R7" s="6"/>
      <c r="S7" s="6"/>
      <c r="T7" s="6"/>
      <c r="U7" s="6"/>
      <c r="V7" s="6"/>
      <c r="W7" s="6"/>
      <c r="X7" s="6"/>
      <c r="Y7" s="6"/>
      <c r="Z7" s="6"/>
    </row>
    <row r="8" spans="1:26" s="18" customFormat="1" ht="19.5" hidden="1" customHeight="1" outlineLevel="1">
      <c r="A8" s="4"/>
      <c r="B8" s="536" t="s">
        <v>526</v>
      </c>
      <c r="C8" s="590" t="s">
        <v>481</v>
      </c>
      <c r="D8" s="589"/>
      <c r="M8" s="6"/>
      <c r="N8" s="6"/>
      <c r="O8" s="6"/>
      <c r="P8" s="6"/>
      <c r="Q8" s="6"/>
      <c r="R8" s="6"/>
      <c r="S8" s="6"/>
      <c r="T8" s="6"/>
      <c r="U8" s="6"/>
      <c r="V8" s="6"/>
      <c r="W8" s="6"/>
      <c r="X8" s="6"/>
      <c r="Y8" s="6"/>
      <c r="Z8" s="6"/>
    </row>
    <row r="9" spans="1:26" s="18" customFormat="1" ht="19.5" hidden="1" customHeight="1" outlineLevel="1">
      <c r="A9" s="4"/>
      <c r="B9" s="536"/>
      <c r="C9" s="590" t="s">
        <v>527</v>
      </c>
      <c r="D9" s="589"/>
      <c r="M9" s="6"/>
      <c r="N9" s="6"/>
      <c r="O9" s="6"/>
      <c r="P9" s="6"/>
      <c r="Q9" s="6"/>
      <c r="R9" s="6"/>
      <c r="S9" s="6"/>
      <c r="T9" s="6"/>
      <c r="U9" s="6"/>
      <c r="V9" s="6"/>
      <c r="W9" s="6"/>
      <c r="X9" s="6"/>
      <c r="Y9" s="6"/>
      <c r="Z9" s="6"/>
    </row>
    <row r="10" spans="1:26" s="18" customFormat="1" hidden="1" outlineLevel="1">
      <c r="A10" s="4"/>
      <c r="B10" s="101"/>
      <c r="C10" s="87"/>
      <c r="D10" s="87"/>
      <c r="E10" s="87"/>
      <c r="M10" s="6"/>
      <c r="N10" s="6"/>
      <c r="O10" s="6"/>
      <c r="P10" s="6"/>
      <c r="Q10" s="6"/>
      <c r="R10" s="6"/>
      <c r="S10" s="6"/>
      <c r="T10" s="6"/>
      <c r="U10" s="6"/>
      <c r="V10" s="6"/>
      <c r="W10" s="6"/>
      <c r="X10" s="6"/>
      <c r="Y10" s="6"/>
      <c r="Z10" s="6"/>
    </row>
    <row r="11" spans="1:26" s="18" customFormat="1" ht="32.25" customHeight="1" collapsed="1">
      <c r="A11" s="15"/>
      <c r="B11" s="118" t="s">
        <v>482</v>
      </c>
      <c r="O11" s="548"/>
    </row>
    <row r="12" spans="1:26" ht="58.5" customHeight="1">
      <c r="B12" s="861" t="s">
        <v>613</v>
      </c>
      <c r="C12" s="861"/>
      <c r="D12" s="861"/>
      <c r="E12" s="861"/>
      <c r="F12" s="861"/>
      <c r="G12" s="861"/>
      <c r="H12" s="861"/>
      <c r="I12" s="861"/>
      <c r="J12" s="861"/>
      <c r="K12" s="861"/>
      <c r="L12" s="861"/>
      <c r="M12" s="861"/>
      <c r="N12" s="861"/>
      <c r="O12" s="861"/>
    </row>
    <row r="13" spans="1:26" s="14" customFormat="1" ht="15.75" customHeight="1">
      <c r="A13" s="41"/>
      <c r="O13" s="18"/>
      <c r="P13" s="7"/>
      <c r="Q13" s="41"/>
      <c r="R13" s="41"/>
      <c r="S13" s="41"/>
      <c r="T13" s="41"/>
      <c r="U13" s="41"/>
      <c r="V13" s="41"/>
      <c r="W13" s="41"/>
      <c r="X13" s="41"/>
      <c r="Y13" s="41"/>
      <c r="Z13" s="41"/>
    </row>
    <row r="14" spans="1:26" s="54" customFormat="1" ht="46.5" customHeight="1">
      <c r="A14" s="53"/>
      <c r="B14" s="549"/>
      <c r="C14" s="471" t="s">
        <v>41</v>
      </c>
      <c r="D14" s="472" t="s">
        <v>748</v>
      </c>
      <c r="E14" s="472" t="s">
        <v>748</v>
      </c>
      <c r="F14" s="472" t="s">
        <v>749</v>
      </c>
      <c r="G14" s="472" t="s">
        <v>750</v>
      </c>
      <c r="H14" s="472" t="s">
        <v>750</v>
      </c>
      <c r="I14" s="472" t="s">
        <v>751</v>
      </c>
      <c r="J14" s="472" t="s">
        <v>752</v>
      </c>
      <c r="K14" s="472" t="s">
        <v>753</v>
      </c>
      <c r="L14" s="472" t="s">
        <v>740</v>
      </c>
      <c r="M14" s="472"/>
      <c r="N14" s="472"/>
      <c r="O14" s="472"/>
      <c r="P14" s="7"/>
    </row>
    <row r="15" spans="1:26" s="7" customFormat="1" ht="18.75" customHeight="1">
      <c r="B15" s="473" t="s">
        <v>188</v>
      </c>
      <c r="C15" s="854"/>
      <c r="D15" s="474">
        <v>2011</v>
      </c>
      <c r="E15" s="474">
        <v>2012</v>
      </c>
      <c r="F15" s="474">
        <v>2013</v>
      </c>
      <c r="G15" s="474">
        <v>2014</v>
      </c>
      <c r="H15" s="474">
        <v>2015</v>
      </c>
      <c r="I15" s="474">
        <v>2016</v>
      </c>
      <c r="J15" s="474">
        <v>2017</v>
      </c>
      <c r="K15" s="474">
        <v>2018</v>
      </c>
      <c r="L15" s="474">
        <v>2019</v>
      </c>
      <c r="M15" s="474">
        <v>2020</v>
      </c>
      <c r="N15" s="474">
        <v>2021</v>
      </c>
      <c r="O15" s="475">
        <v>2022</v>
      </c>
    </row>
    <row r="16" spans="1:26" s="111" customFormat="1" ht="18" customHeight="1">
      <c r="B16" s="476" t="s">
        <v>558</v>
      </c>
      <c r="C16" s="855"/>
      <c r="D16" s="477">
        <v>0</v>
      </c>
      <c r="E16" s="477">
        <v>0</v>
      </c>
      <c r="F16" s="477">
        <v>0</v>
      </c>
      <c r="G16" s="477">
        <v>5</v>
      </c>
      <c r="H16" s="477">
        <v>0</v>
      </c>
      <c r="I16" s="477">
        <v>0</v>
      </c>
      <c r="J16" s="477">
        <v>4</v>
      </c>
      <c r="K16" s="477">
        <v>4</v>
      </c>
      <c r="L16" s="477">
        <v>4</v>
      </c>
      <c r="M16" s="477"/>
      <c r="N16" s="477"/>
      <c r="O16" s="478"/>
    </row>
    <row r="17" spans="1:15" s="111" customFormat="1" ht="17.25" customHeight="1">
      <c r="B17" s="479" t="s">
        <v>559</v>
      </c>
      <c r="C17" s="856"/>
      <c r="D17" s="112">
        <f>12-D16</f>
        <v>12</v>
      </c>
      <c r="E17" s="112">
        <f t="shared" ref="E17:K17" si="0">12-E16</f>
        <v>12</v>
      </c>
      <c r="F17" s="112">
        <f t="shared" si="0"/>
        <v>12</v>
      </c>
      <c r="G17" s="112">
        <f t="shared" si="0"/>
        <v>7</v>
      </c>
      <c r="H17" s="112">
        <f t="shared" si="0"/>
        <v>12</v>
      </c>
      <c r="I17" s="112">
        <f t="shared" si="0"/>
        <v>12</v>
      </c>
      <c r="J17" s="112">
        <f t="shared" si="0"/>
        <v>8</v>
      </c>
      <c r="K17" s="112">
        <f t="shared" si="0"/>
        <v>8</v>
      </c>
      <c r="L17" s="112">
        <f t="shared" ref="L17" si="1">12-L16</f>
        <v>8</v>
      </c>
      <c r="M17" s="112"/>
      <c r="N17" s="112"/>
      <c r="O17" s="113"/>
    </row>
    <row r="18" spans="1:15" s="7" customFormat="1" ht="17.25" customHeight="1">
      <c r="B18" s="480" t="str">
        <f>'1.  LRAMVA Summary'!B29</f>
        <v>Residential</v>
      </c>
      <c r="C18" s="857" t="s">
        <v>27</v>
      </c>
      <c r="D18" s="46">
        <v>1.43E-2</v>
      </c>
      <c r="E18" s="46">
        <f>D18</f>
        <v>1.43E-2</v>
      </c>
      <c r="F18" s="46">
        <v>1.44E-2</v>
      </c>
      <c r="G18" s="46">
        <v>1.46E-2</v>
      </c>
      <c r="H18" s="46">
        <f>G18</f>
        <v>1.46E-2</v>
      </c>
      <c r="I18" s="46">
        <v>1.11E-2</v>
      </c>
      <c r="J18" s="46">
        <v>7.4999999999999997E-3</v>
      </c>
      <c r="K18" s="46">
        <v>3.8E-3</v>
      </c>
      <c r="L18" s="46"/>
      <c r="M18" s="46"/>
      <c r="N18" s="46"/>
      <c r="O18" s="69"/>
    </row>
    <row r="19" spans="1:15" s="7" customFormat="1" ht="15" customHeight="1" outlineLevel="1">
      <c r="B19" s="532" t="s">
        <v>510</v>
      </c>
      <c r="C19" s="855"/>
      <c r="D19" s="46"/>
      <c r="E19" s="46"/>
      <c r="F19" s="46">
        <v>-2.0000000000000001E-4</v>
      </c>
      <c r="G19" s="46">
        <v>-2.0000000000000001E-4</v>
      </c>
      <c r="H19" s="46">
        <f>G19</f>
        <v>-2.0000000000000001E-4</v>
      </c>
      <c r="I19" s="46"/>
      <c r="J19" s="46"/>
      <c r="K19" s="46"/>
      <c r="L19" s="46">
        <v>-0.06</v>
      </c>
      <c r="M19" s="46"/>
      <c r="N19" s="46"/>
      <c r="O19" s="69"/>
    </row>
    <row r="20" spans="1:15" s="7" customFormat="1" ht="15" customHeight="1" outlineLevel="1">
      <c r="B20" s="532" t="s">
        <v>511</v>
      </c>
      <c r="C20" s="855"/>
      <c r="D20" s="46"/>
      <c r="E20" s="46"/>
      <c r="F20" s="46"/>
      <c r="G20" s="46"/>
      <c r="H20" s="46"/>
      <c r="I20" s="46"/>
      <c r="J20" s="46"/>
      <c r="K20" s="46"/>
      <c r="L20" s="46"/>
      <c r="M20" s="46"/>
      <c r="N20" s="46"/>
      <c r="O20" s="69"/>
    </row>
    <row r="21" spans="1:15" s="7" customFormat="1" ht="15" customHeight="1" outlineLevel="1">
      <c r="B21" s="532" t="s">
        <v>489</v>
      </c>
      <c r="C21" s="855"/>
      <c r="D21" s="46"/>
      <c r="E21" s="46"/>
      <c r="F21" s="46"/>
      <c r="G21" s="46"/>
      <c r="H21" s="46"/>
      <c r="I21" s="46"/>
      <c r="J21" s="46"/>
      <c r="K21" s="46"/>
      <c r="L21" s="46"/>
      <c r="M21" s="46"/>
      <c r="N21" s="46"/>
      <c r="O21" s="69"/>
    </row>
    <row r="22" spans="1:15" s="7" customFormat="1" ht="14.25" customHeight="1">
      <c r="B22" s="532" t="s">
        <v>512</v>
      </c>
      <c r="C22" s="858"/>
      <c r="D22" s="65">
        <f>SUM(D18:D21)</f>
        <v>1.43E-2</v>
      </c>
      <c r="E22" s="65">
        <f>SUM(E18:E21)</f>
        <v>1.43E-2</v>
      </c>
      <c r="F22" s="65">
        <f t="shared" ref="F22:K22" si="2">SUM(F18:F21)</f>
        <v>1.4199999999999999E-2</v>
      </c>
      <c r="G22" s="65">
        <f t="shared" si="2"/>
        <v>1.44E-2</v>
      </c>
      <c r="H22" s="65">
        <f t="shared" si="2"/>
        <v>1.44E-2</v>
      </c>
      <c r="I22" s="65">
        <f t="shared" si="2"/>
        <v>1.11E-2</v>
      </c>
      <c r="J22" s="65">
        <f t="shared" si="2"/>
        <v>7.4999999999999997E-3</v>
      </c>
      <c r="K22" s="65">
        <f t="shared" si="2"/>
        <v>3.8E-3</v>
      </c>
      <c r="L22" s="65">
        <f t="shared" ref="L22:N22" si="3">SUM(L18:L21)</f>
        <v>-0.06</v>
      </c>
      <c r="M22" s="65">
        <f t="shared" si="3"/>
        <v>0</v>
      </c>
      <c r="N22" s="65">
        <f t="shared" si="3"/>
        <v>0</v>
      </c>
      <c r="O22" s="76"/>
    </row>
    <row r="23" spans="1:15" s="63" customFormat="1">
      <c r="A23" s="62"/>
      <c r="B23" s="488" t="s">
        <v>513</v>
      </c>
      <c r="C23" s="752"/>
      <c r="D23" s="753">
        <f>ROUND(SUM(C22*D16+D22*D17)/12,4)</f>
        <v>1.43E-2</v>
      </c>
      <c r="E23" s="753">
        <f>ROUND(SUM(D22*E16+E22*E17)/12,4)</f>
        <v>1.43E-2</v>
      </c>
      <c r="F23" s="753">
        <f>ROUND(SUM(E22*F16+F22*F17)/12,4)</f>
        <v>1.4200000000000001E-2</v>
      </c>
      <c r="G23" s="753">
        <f>ROUND(SUM(F22*G16+G22*G17)/12,4)</f>
        <v>1.43E-2</v>
      </c>
      <c r="H23" s="753">
        <f>ROUND(SUM(G22*H16+H22*H17)/12,4)</f>
        <v>1.44E-2</v>
      </c>
      <c r="I23" s="753">
        <f t="shared" ref="I23:K23" si="4">ROUND(SUM(H22*I16+I22*I17)/12,4)</f>
        <v>1.11E-2</v>
      </c>
      <c r="J23" s="753">
        <f t="shared" si="4"/>
        <v>8.6999999999999994E-3</v>
      </c>
      <c r="K23" s="753">
        <f t="shared" si="4"/>
        <v>5.0000000000000001E-3</v>
      </c>
      <c r="L23" s="482">
        <f t="shared" ref="L23:N23" si="5">ROUND(SUM(K22*L16+L22*L17)/12,4)</f>
        <v>-3.8699999999999998E-2</v>
      </c>
      <c r="M23" s="482">
        <f t="shared" si="5"/>
        <v>0</v>
      </c>
      <c r="N23" s="482">
        <f t="shared" si="5"/>
        <v>0</v>
      </c>
      <c r="O23" s="483"/>
    </row>
    <row r="24" spans="1:15" s="63" customFormat="1">
      <c r="A24" s="62"/>
      <c r="B24" s="481"/>
      <c r="C24" s="754"/>
      <c r="D24" s="753"/>
      <c r="E24" s="753"/>
      <c r="F24" s="753"/>
      <c r="G24" s="753"/>
      <c r="H24" s="753"/>
      <c r="I24" s="753"/>
      <c r="J24" s="753"/>
      <c r="K24" s="755"/>
      <c r="L24" s="484"/>
      <c r="M24" s="484"/>
      <c r="N24" s="484"/>
      <c r="O24" s="483"/>
    </row>
    <row r="25" spans="1:15" s="63" customFormat="1" ht="15.75" customHeight="1">
      <c r="A25" s="62"/>
      <c r="B25" s="600" t="str">
        <f>'1.  LRAMVA Summary'!B30</f>
        <v>GS&lt;50 kW</v>
      </c>
      <c r="C25" s="857" t="s">
        <v>27</v>
      </c>
      <c r="D25" s="46">
        <v>1.9099999999999999E-2</v>
      </c>
      <c r="E25" s="46">
        <f>D25</f>
        <v>1.9099999999999999E-2</v>
      </c>
      <c r="F25" s="46">
        <v>1.9300000000000001E-2</v>
      </c>
      <c r="G25" s="46">
        <v>1.95E-2</v>
      </c>
      <c r="H25" s="46">
        <f>G25</f>
        <v>1.95E-2</v>
      </c>
      <c r="I25" s="46">
        <v>1.9699999999999999E-2</v>
      </c>
      <c r="J25" s="46">
        <v>0.02</v>
      </c>
      <c r="K25" s="46">
        <v>2.01E-2</v>
      </c>
      <c r="L25" s="46">
        <v>2.0299999999999999E-2</v>
      </c>
      <c r="M25" s="46"/>
      <c r="N25" s="46"/>
      <c r="O25" s="69"/>
    </row>
    <row r="26" spans="1:15" s="18" customFormat="1" outlineLevel="1">
      <c r="A26" s="4"/>
      <c r="B26" s="532" t="s">
        <v>510</v>
      </c>
      <c r="C26" s="855"/>
      <c r="D26" s="46"/>
      <c r="E26" s="46"/>
      <c r="F26" s="46">
        <v>-1E-4</v>
      </c>
      <c r="G26" s="46">
        <v>-1E-4</v>
      </c>
      <c r="H26" s="46">
        <f>G26</f>
        <v>-1E-4</v>
      </c>
      <c r="I26" s="46">
        <v>-1E-4</v>
      </c>
      <c r="J26" s="46">
        <v>-1E-4</v>
      </c>
      <c r="K26" s="46"/>
      <c r="L26" s="46">
        <v>-1E-4</v>
      </c>
      <c r="M26" s="46"/>
      <c r="N26" s="46"/>
      <c r="O26" s="69"/>
    </row>
    <row r="27" spans="1:15" s="18" customFormat="1" outlineLevel="1">
      <c r="A27" s="4"/>
      <c r="B27" s="532" t="s">
        <v>511</v>
      </c>
      <c r="C27" s="855"/>
      <c r="D27" s="46"/>
      <c r="E27" s="46"/>
      <c r="F27" s="46"/>
      <c r="G27" s="46"/>
      <c r="H27" s="46"/>
      <c r="I27" s="46"/>
      <c r="J27" s="46"/>
      <c r="K27" s="46"/>
      <c r="L27" s="46"/>
      <c r="M27" s="46"/>
      <c r="N27" s="46"/>
      <c r="O27" s="69"/>
    </row>
    <row r="28" spans="1:15" s="18" customFormat="1" outlineLevel="1">
      <c r="A28" s="4"/>
      <c r="B28" s="532" t="s">
        <v>489</v>
      </c>
      <c r="C28" s="855"/>
      <c r="D28" s="46"/>
      <c r="E28" s="46"/>
      <c r="F28" s="46"/>
      <c r="G28" s="46"/>
      <c r="H28" s="46"/>
      <c r="I28" s="46"/>
      <c r="J28" s="46"/>
      <c r="K28" s="46"/>
      <c r="L28" s="46"/>
      <c r="M28" s="46"/>
      <c r="N28" s="46"/>
      <c r="O28" s="69"/>
    </row>
    <row r="29" spans="1:15" s="18" customFormat="1">
      <c r="A29" s="4"/>
      <c r="B29" s="532" t="s">
        <v>512</v>
      </c>
      <c r="C29" s="858"/>
      <c r="D29" s="65">
        <f t="shared" ref="D29:K29" si="6">SUM(D25:D28)</f>
        <v>1.9099999999999999E-2</v>
      </c>
      <c r="E29" s="65">
        <f t="shared" si="6"/>
        <v>1.9099999999999999E-2</v>
      </c>
      <c r="F29" s="65">
        <f t="shared" si="6"/>
        <v>1.9200000000000002E-2</v>
      </c>
      <c r="G29" s="65">
        <f t="shared" si="6"/>
        <v>1.9400000000000001E-2</v>
      </c>
      <c r="H29" s="65">
        <f t="shared" si="6"/>
        <v>1.9400000000000001E-2</v>
      </c>
      <c r="I29" s="65">
        <f t="shared" si="6"/>
        <v>1.9599999999999999E-2</v>
      </c>
      <c r="J29" s="65">
        <f t="shared" si="6"/>
        <v>1.9900000000000001E-2</v>
      </c>
      <c r="K29" s="65">
        <f t="shared" si="6"/>
        <v>2.01E-2</v>
      </c>
      <c r="L29" s="65">
        <f t="shared" ref="L29:N29" si="7">SUM(L25:L28)</f>
        <v>2.0199999999999999E-2</v>
      </c>
      <c r="M29" s="65">
        <f t="shared" si="7"/>
        <v>0</v>
      </c>
      <c r="N29" s="65">
        <f t="shared" si="7"/>
        <v>0</v>
      </c>
      <c r="O29" s="76"/>
    </row>
    <row r="30" spans="1:15" s="18" customFormat="1">
      <c r="A30" s="4"/>
      <c r="B30" s="488" t="s">
        <v>513</v>
      </c>
      <c r="C30" s="756"/>
      <c r="D30" s="753">
        <f>ROUND(SUM(C29*D16+D29*D17)/12,4)</f>
        <v>1.9099999999999999E-2</v>
      </c>
      <c r="E30" s="753">
        <f t="shared" ref="E30:H30" si="8">ROUND(SUM(D29*E16+E29*E17)/12,4)</f>
        <v>1.9099999999999999E-2</v>
      </c>
      <c r="F30" s="753">
        <f t="shared" si="8"/>
        <v>1.9199999999999998E-2</v>
      </c>
      <c r="G30" s="753">
        <f t="shared" si="8"/>
        <v>1.9300000000000001E-2</v>
      </c>
      <c r="H30" s="753">
        <f t="shared" si="8"/>
        <v>1.9400000000000001E-2</v>
      </c>
      <c r="I30" s="753">
        <f>ROUND(SUM(H29*I16+I29*I17)/12,4)</f>
        <v>1.9599999999999999E-2</v>
      </c>
      <c r="J30" s="753">
        <f t="shared" ref="J30:K30" si="9">ROUND(SUM(I29*J16+J29*J17)/12,4)</f>
        <v>1.9800000000000002E-2</v>
      </c>
      <c r="K30" s="753">
        <f t="shared" si="9"/>
        <v>0.02</v>
      </c>
      <c r="L30" s="482">
        <f t="shared" ref="L30:N30" si="10">ROUND(SUM(K29*L16+L29*L17)/12,4)</f>
        <v>2.0199999999999999E-2</v>
      </c>
      <c r="M30" s="482">
        <f t="shared" si="10"/>
        <v>0</v>
      </c>
      <c r="N30" s="482">
        <f t="shared" si="10"/>
        <v>0</v>
      </c>
      <c r="O30" s="486"/>
    </row>
    <row r="31" spans="1:15" s="18" customFormat="1">
      <c r="A31" s="4"/>
      <c r="B31" s="481"/>
      <c r="C31" s="757"/>
      <c r="D31" s="758"/>
      <c r="E31" s="758"/>
      <c r="F31" s="758"/>
      <c r="G31" s="758"/>
      <c r="H31" s="758"/>
      <c r="I31" s="758"/>
      <c r="J31" s="758"/>
      <c r="K31" s="758"/>
      <c r="L31" s="487"/>
      <c r="M31" s="487"/>
      <c r="N31" s="484"/>
      <c r="O31" s="486"/>
    </row>
    <row r="32" spans="1:15" s="64" customFormat="1" ht="14">
      <c r="B32" s="600" t="str">
        <f>'1.  LRAMVA Summary'!B31</f>
        <v>GS&gt;50 kW - Thermal Demand Meter</v>
      </c>
      <c r="C32" s="857" t="s">
        <v>28</v>
      </c>
      <c r="D32" s="46">
        <v>4.58</v>
      </c>
      <c r="E32" s="46">
        <f>D32</f>
        <v>4.58</v>
      </c>
      <c r="F32" s="46">
        <v>4.6203000000000003</v>
      </c>
      <c r="G32" s="46">
        <v>4.6711</v>
      </c>
      <c r="H32" s="46">
        <f>G32</f>
        <v>4.6711</v>
      </c>
      <c r="I32" s="46">
        <v>4.7178000000000004</v>
      </c>
      <c r="J32" s="46">
        <v>4.7790999999999997</v>
      </c>
      <c r="K32" s="46">
        <v>4.8078000000000003</v>
      </c>
      <c r="L32" s="46">
        <v>4.8510999999999997</v>
      </c>
      <c r="M32" s="46"/>
      <c r="N32" s="46"/>
      <c r="O32" s="69"/>
    </row>
    <row r="33" spans="1:15" s="18" customFormat="1" outlineLevel="1">
      <c r="A33" s="4"/>
      <c r="B33" s="532" t="s">
        <v>510</v>
      </c>
      <c r="C33" s="855"/>
      <c r="D33" s="46"/>
      <c r="E33" s="46"/>
      <c r="F33" s="46">
        <v>-2.5000000000000001E-2</v>
      </c>
      <c r="G33" s="46">
        <v>-2.5700000000000001E-2</v>
      </c>
      <c r="H33" s="46">
        <f>G33</f>
        <v>-2.5700000000000001E-2</v>
      </c>
      <c r="I33" s="46">
        <v>-2.5499999999999998E-2</v>
      </c>
      <c r="J33" s="46">
        <v>-1.46E-2</v>
      </c>
      <c r="K33" s="46"/>
      <c r="L33" s="46">
        <v>-1.38E-2</v>
      </c>
      <c r="M33" s="46"/>
      <c r="N33" s="46"/>
      <c r="O33" s="69"/>
    </row>
    <row r="34" spans="1:15" s="18" customFormat="1" outlineLevel="1">
      <c r="A34" s="4"/>
      <c r="B34" s="532" t="s">
        <v>511</v>
      </c>
      <c r="C34" s="855"/>
      <c r="D34" s="46"/>
      <c r="E34" s="46"/>
      <c r="F34" s="46"/>
      <c r="G34" s="46"/>
      <c r="H34" s="46"/>
      <c r="I34" s="46"/>
      <c r="J34" s="46" t="s">
        <v>754</v>
      </c>
      <c r="K34" s="46"/>
      <c r="L34" s="46"/>
      <c r="M34" s="46"/>
      <c r="N34" s="46"/>
      <c r="O34" s="69"/>
    </row>
    <row r="35" spans="1:15" s="18" customFormat="1" outlineLevel="1">
      <c r="A35" s="4"/>
      <c r="B35" s="532" t="s">
        <v>489</v>
      </c>
      <c r="C35" s="855"/>
      <c r="D35" s="46"/>
      <c r="E35" s="46"/>
      <c r="F35" s="46"/>
      <c r="G35" s="46"/>
      <c r="H35" s="46"/>
      <c r="I35" s="46"/>
      <c r="J35" s="46"/>
      <c r="K35" s="46"/>
      <c r="L35" s="46"/>
      <c r="M35" s="46"/>
      <c r="N35" s="46"/>
      <c r="O35" s="69"/>
    </row>
    <row r="36" spans="1:15" s="18" customFormat="1">
      <c r="A36" s="4"/>
      <c r="B36" s="532" t="s">
        <v>512</v>
      </c>
      <c r="C36" s="858"/>
      <c r="D36" s="65">
        <f>SUM(D32:D35)</f>
        <v>4.58</v>
      </c>
      <c r="E36" s="65">
        <f t="shared" ref="E36:K36" si="11">SUM(E32:E35)</f>
        <v>4.58</v>
      </c>
      <c r="F36" s="65">
        <f t="shared" si="11"/>
        <v>4.5952999999999999</v>
      </c>
      <c r="G36" s="65">
        <f t="shared" si="11"/>
        <v>4.6454000000000004</v>
      </c>
      <c r="H36" s="65">
        <f t="shared" si="11"/>
        <v>4.6454000000000004</v>
      </c>
      <c r="I36" s="65">
        <f t="shared" si="11"/>
        <v>4.6923000000000004</v>
      </c>
      <c r="J36" s="65">
        <f t="shared" si="11"/>
        <v>4.7645</v>
      </c>
      <c r="K36" s="65">
        <f t="shared" si="11"/>
        <v>4.8078000000000003</v>
      </c>
      <c r="L36" s="65">
        <f t="shared" ref="L36:M36" si="12">SUM(L32:L35)</f>
        <v>4.8372999999999999</v>
      </c>
      <c r="M36" s="65">
        <f t="shared" si="12"/>
        <v>0</v>
      </c>
      <c r="N36" s="65">
        <f>SUM(N32:N35)</f>
        <v>0</v>
      </c>
      <c r="O36" s="76"/>
    </row>
    <row r="37" spans="1:15" s="18" customFormat="1">
      <c r="A37" s="4"/>
      <c r="B37" s="488" t="s">
        <v>513</v>
      </c>
      <c r="C37" s="756"/>
      <c r="D37" s="753">
        <f t="shared" ref="D37:K37" si="13">ROUND(SUM(C36*D16+D36*D17)/12,4)</f>
        <v>4.58</v>
      </c>
      <c r="E37" s="753">
        <f t="shared" si="13"/>
        <v>4.58</v>
      </c>
      <c r="F37" s="753">
        <f t="shared" si="13"/>
        <v>4.5952999999999999</v>
      </c>
      <c r="G37" s="753">
        <f t="shared" si="13"/>
        <v>4.6245000000000003</v>
      </c>
      <c r="H37" s="753">
        <f t="shared" si="13"/>
        <v>4.6454000000000004</v>
      </c>
      <c r="I37" s="753">
        <f t="shared" si="13"/>
        <v>4.6923000000000004</v>
      </c>
      <c r="J37" s="753">
        <f t="shared" si="13"/>
        <v>4.7404000000000002</v>
      </c>
      <c r="K37" s="753">
        <f t="shared" si="13"/>
        <v>4.7934000000000001</v>
      </c>
      <c r="L37" s="482">
        <f t="shared" ref="L37:N37" si="14">ROUND(SUM(K36*L16+L36*L17)/12,4)</f>
        <v>4.8274999999999997</v>
      </c>
      <c r="M37" s="482">
        <f t="shared" si="14"/>
        <v>0</v>
      </c>
      <c r="N37" s="482">
        <f t="shared" si="14"/>
        <v>0</v>
      </c>
      <c r="O37" s="486"/>
    </row>
    <row r="38" spans="1:15" s="70" customFormat="1" ht="15.75" customHeight="1">
      <c r="B38" s="488"/>
      <c r="C38" s="756"/>
      <c r="D38" s="759"/>
      <c r="E38" s="759"/>
      <c r="F38" s="759"/>
      <c r="G38" s="759"/>
      <c r="H38" s="759"/>
      <c r="I38" s="759"/>
      <c r="J38" s="759"/>
      <c r="K38" s="755"/>
      <c r="L38" s="484"/>
      <c r="M38" s="484"/>
      <c r="N38" s="484"/>
      <c r="O38" s="489"/>
    </row>
    <row r="39" spans="1:15" s="64" customFormat="1" ht="14">
      <c r="A39" s="62"/>
      <c r="B39" s="600" t="str">
        <f>'1.  LRAMVA Summary'!B32</f>
        <v>GS&gt;50 kW - Interval Meter</v>
      </c>
      <c r="C39" s="857" t="s">
        <v>28</v>
      </c>
      <c r="D39" s="46">
        <v>4.7081</v>
      </c>
      <c r="E39" s="46">
        <f>D39</f>
        <v>4.7081</v>
      </c>
      <c r="F39" s="46">
        <v>4.7495000000000003</v>
      </c>
      <c r="G39" s="46">
        <v>4.8017000000000003</v>
      </c>
      <c r="H39" s="46">
        <f>G39</f>
        <v>4.8017000000000003</v>
      </c>
      <c r="I39" s="46">
        <v>4.8497000000000003</v>
      </c>
      <c r="J39" s="46">
        <v>4.9127000000000001</v>
      </c>
      <c r="K39" s="46">
        <v>4.9421999999999997</v>
      </c>
      <c r="L39" s="46">
        <v>4.8510999999999997</v>
      </c>
      <c r="M39" s="46"/>
      <c r="N39" s="46"/>
      <c r="O39" s="69"/>
    </row>
    <row r="40" spans="1:15" s="18" customFormat="1" outlineLevel="1">
      <c r="A40" s="4"/>
      <c r="B40" s="532" t="s">
        <v>510</v>
      </c>
      <c r="C40" s="855"/>
      <c r="D40" s="46"/>
      <c r="E40" s="46"/>
      <c r="F40" s="46">
        <v>-2.5000000000000001E-2</v>
      </c>
      <c r="G40" s="46">
        <v>-2.5700000000000001E-2</v>
      </c>
      <c r="H40" s="46">
        <f>G40</f>
        <v>-2.5700000000000001E-2</v>
      </c>
      <c r="I40" s="46">
        <v>-2.5499999999999998E-2</v>
      </c>
      <c r="J40" s="46">
        <v>-1.46E-2</v>
      </c>
      <c r="K40" s="46"/>
      <c r="L40" s="46">
        <v>-1.38E-2</v>
      </c>
      <c r="M40" s="46"/>
      <c r="N40" s="46"/>
      <c r="O40" s="69"/>
    </row>
    <row r="41" spans="1:15" s="18" customFormat="1" outlineLevel="1">
      <c r="A41" s="4"/>
      <c r="B41" s="532" t="s">
        <v>511</v>
      </c>
      <c r="C41" s="855"/>
      <c r="D41" s="46"/>
      <c r="E41" s="46"/>
      <c r="F41" s="46"/>
      <c r="G41" s="46"/>
      <c r="H41" s="46"/>
      <c r="I41" s="46"/>
      <c r="J41" s="46"/>
      <c r="K41" s="46"/>
      <c r="L41" s="46"/>
      <c r="M41" s="46"/>
      <c r="N41" s="46"/>
      <c r="O41" s="69"/>
    </row>
    <row r="42" spans="1:15" s="18" customFormat="1" outlineLevel="1">
      <c r="A42" s="4"/>
      <c r="B42" s="532" t="s">
        <v>489</v>
      </c>
      <c r="C42" s="855"/>
      <c r="D42" s="46"/>
      <c r="E42" s="46"/>
      <c r="F42" s="46"/>
      <c r="G42" s="46"/>
      <c r="H42" s="46"/>
      <c r="I42" s="46"/>
      <c r="J42" s="46"/>
      <c r="K42" s="46"/>
      <c r="L42" s="46"/>
      <c r="M42" s="46"/>
      <c r="N42" s="46"/>
      <c r="O42" s="69"/>
    </row>
    <row r="43" spans="1:15" s="18" customFormat="1">
      <c r="A43" s="4"/>
      <c r="B43" s="532" t="s">
        <v>512</v>
      </c>
      <c r="C43" s="858"/>
      <c r="D43" s="65">
        <f t="shared" ref="D43:J43" si="15">SUM(D39:D42)</f>
        <v>4.7081</v>
      </c>
      <c r="E43" s="65">
        <f t="shared" si="15"/>
        <v>4.7081</v>
      </c>
      <c r="F43" s="65">
        <f t="shared" si="15"/>
        <v>4.7244999999999999</v>
      </c>
      <c r="G43" s="65">
        <f t="shared" si="15"/>
        <v>4.7760000000000007</v>
      </c>
      <c r="H43" s="65">
        <f t="shared" si="15"/>
        <v>4.7760000000000007</v>
      </c>
      <c r="I43" s="65">
        <f t="shared" si="15"/>
        <v>4.8242000000000003</v>
      </c>
      <c r="J43" s="65">
        <f t="shared" si="15"/>
        <v>4.8981000000000003</v>
      </c>
      <c r="K43" s="65">
        <f>SUM(K39:K42)</f>
        <v>4.9421999999999997</v>
      </c>
      <c r="L43" s="65">
        <f t="shared" ref="L43:N43" si="16">SUM(L39:L42)</f>
        <v>4.8372999999999999</v>
      </c>
      <c r="M43" s="65">
        <f t="shared" si="16"/>
        <v>0</v>
      </c>
      <c r="N43" s="65">
        <f t="shared" si="16"/>
        <v>0</v>
      </c>
      <c r="O43" s="76"/>
    </row>
    <row r="44" spans="1:15" s="14" customFormat="1">
      <c r="A44" s="72"/>
      <c r="B44" s="488" t="s">
        <v>513</v>
      </c>
      <c r="C44" s="756"/>
      <c r="D44" s="753">
        <f t="shared" ref="D44:I44" si="17">ROUND(SUM(C43*D16+D43*D17)/12,4)</f>
        <v>4.7081</v>
      </c>
      <c r="E44" s="753">
        <f t="shared" si="17"/>
        <v>4.7081</v>
      </c>
      <c r="F44" s="753">
        <f t="shared" si="17"/>
        <v>4.7244999999999999</v>
      </c>
      <c r="G44" s="753">
        <f t="shared" si="17"/>
        <v>4.7545000000000002</v>
      </c>
      <c r="H44" s="753">
        <f>ROUND(SUM(G43*H16+H43*H17)/12,4)</f>
        <v>4.7759999999999998</v>
      </c>
      <c r="I44" s="753">
        <f t="shared" si="17"/>
        <v>4.8242000000000003</v>
      </c>
      <c r="J44" s="753">
        <f>ROUND(SUM(I43*J16+J43*J17)/12,4)</f>
        <v>4.8734999999999999</v>
      </c>
      <c r="K44" s="753">
        <f>ROUND(SUM(J43*K16+K43*K17)/12,4)</f>
        <v>4.9275000000000002</v>
      </c>
      <c r="L44" s="482">
        <f t="shared" ref="L44:N44" si="18">ROUND(SUM(K43*L16+L43*L17)/12,4)</f>
        <v>4.8723000000000001</v>
      </c>
      <c r="M44" s="482">
        <f t="shared" si="18"/>
        <v>0</v>
      </c>
      <c r="N44" s="482">
        <f t="shared" si="18"/>
        <v>0</v>
      </c>
      <c r="O44" s="486"/>
    </row>
    <row r="45" spans="1:15" s="70" customFormat="1" ht="14">
      <c r="A45" s="72"/>
      <c r="B45" s="488"/>
      <c r="C45" s="756"/>
      <c r="D45" s="759"/>
      <c r="E45" s="759"/>
      <c r="F45" s="759"/>
      <c r="G45" s="759"/>
      <c r="H45" s="759"/>
      <c r="I45" s="759"/>
      <c r="J45" s="759"/>
      <c r="K45" s="759"/>
      <c r="L45" s="484"/>
      <c r="M45" s="484"/>
      <c r="N45" s="484"/>
      <c r="O45" s="489"/>
    </row>
    <row r="46" spans="1:15" s="64" customFormat="1" ht="14">
      <c r="A46" s="62"/>
      <c r="B46" s="600" t="str">
        <f>'1.  LRAMVA Summary'!B33</f>
        <v>Street Lighting</v>
      </c>
      <c r="C46" s="857" t="s">
        <v>28</v>
      </c>
      <c r="D46" s="46">
        <v>15.208500000000001</v>
      </c>
      <c r="E46" s="46">
        <f>D46</f>
        <v>15.208500000000001</v>
      </c>
      <c r="F46" s="46">
        <v>15.3423</v>
      </c>
      <c r="G46" s="46">
        <v>15.511100000000001</v>
      </c>
      <c r="H46" s="46">
        <f>G46</f>
        <v>15.511100000000001</v>
      </c>
      <c r="I46" s="46">
        <v>15.6662</v>
      </c>
      <c r="J46" s="46">
        <v>15.869899999999999</v>
      </c>
      <c r="K46" s="46">
        <v>15.9651</v>
      </c>
      <c r="L46" s="46">
        <v>16.108799999999999</v>
      </c>
      <c r="M46" s="46"/>
      <c r="N46" s="46"/>
      <c r="O46" s="69"/>
    </row>
    <row r="47" spans="1:15" s="18" customFormat="1" outlineLevel="1">
      <c r="A47" s="4"/>
      <c r="B47" s="532" t="s">
        <v>510</v>
      </c>
      <c r="C47" s="855"/>
      <c r="D47" s="46"/>
      <c r="E47" s="46"/>
      <c r="F47" s="46">
        <v>-0.16869999999999999</v>
      </c>
      <c r="G47" s="46">
        <v>-0.1734</v>
      </c>
      <c r="H47" s="46">
        <f>G47</f>
        <v>-0.1734</v>
      </c>
      <c r="I47" s="46">
        <v>-0.16009999999999999</v>
      </c>
      <c r="J47" s="46">
        <v>-0.1966</v>
      </c>
      <c r="K47" s="46"/>
      <c r="L47" s="46">
        <v>-0.1847</v>
      </c>
      <c r="M47" s="46"/>
      <c r="N47" s="46"/>
      <c r="O47" s="69"/>
    </row>
    <row r="48" spans="1:15" s="18" customFormat="1" outlineLevel="1">
      <c r="A48" s="4"/>
      <c r="B48" s="532" t="s">
        <v>511</v>
      </c>
      <c r="C48" s="855"/>
      <c r="D48" s="46"/>
      <c r="E48" s="46"/>
      <c r="F48" s="46"/>
      <c r="G48" s="46"/>
      <c r="H48" s="46"/>
      <c r="I48" s="46"/>
      <c r="J48" s="46"/>
      <c r="K48" s="46"/>
      <c r="L48" s="46"/>
      <c r="M48" s="46"/>
      <c r="N48" s="46"/>
      <c r="O48" s="69"/>
    </row>
    <row r="49" spans="1:15" s="18" customFormat="1" outlineLevel="1">
      <c r="A49" s="4"/>
      <c r="B49" s="532" t="s">
        <v>489</v>
      </c>
      <c r="C49" s="855"/>
      <c r="D49" s="46"/>
      <c r="E49" s="46"/>
      <c r="F49" s="46"/>
      <c r="G49" s="46"/>
      <c r="H49" s="46"/>
      <c r="I49" s="46"/>
      <c r="J49" s="46"/>
      <c r="K49" s="46"/>
      <c r="L49" s="46"/>
      <c r="M49" s="46"/>
      <c r="N49" s="46"/>
      <c r="O49" s="69"/>
    </row>
    <row r="50" spans="1:15" s="18" customFormat="1">
      <c r="A50" s="4"/>
      <c r="B50" s="532" t="s">
        <v>512</v>
      </c>
      <c r="C50" s="858"/>
      <c r="D50" s="65">
        <f t="shared" ref="D50:K50" si="19">SUM(D46:D49)</f>
        <v>15.208500000000001</v>
      </c>
      <c r="E50" s="65">
        <f t="shared" si="19"/>
        <v>15.208500000000001</v>
      </c>
      <c r="F50" s="65">
        <f t="shared" si="19"/>
        <v>15.1736</v>
      </c>
      <c r="G50" s="65">
        <f t="shared" si="19"/>
        <v>15.337700000000002</v>
      </c>
      <c r="H50" s="65">
        <f t="shared" si="19"/>
        <v>15.337700000000002</v>
      </c>
      <c r="I50" s="65">
        <f t="shared" si="19"/>
        <v>15.5061</v>
      </c>
      <c r="J50" s="65">
        <f t="shared" si="19"/>
        <v>15.673299999999999</v>
      </c>
      <c r="K50" s="65">
        <f t="shared" si="19"/>
        <v>15.9651</v>
      </c>
      <c r="L50" s="65">
        <f t="shared" ref="L50:N50" si="20">SUM(L46:L49)</f>
        <v>15.924099999999999</v>
      </c>
      <c r="M50" s="65">
        <f t="shared" si="20"/>
        <v>0</v>
      </c>
      <c r="N50" s="65">
        <f t="shared" si="20"/>
        <v>0</v>
      </c>
      <c r="O50" s="76"/>
    </row>
    <row r="51" spans="1:15" s="14" customFormat="1">
      <c r="A51" s="72"/>
      <c r="B51" s="488" t="s">
        <v>513</v>
      </c>
      <c r="C51" s="756"/>
      <c r="D51" s="753">
        <f t="shared" ref="D51:K51" si="21">ROUND(SUM(C50*D16+D50*D17)/12,4)</f>
        <v>15.208500000000001</v>
      </c>
      <c r="E51" s="753">
        <f t="shared" si="21"/>
        <v>15.208500000000001</v>
      </c>
      <c r="F51" s="753">
        <f t="shared" si="21"/>
        <v>15.1736</v>
      </c>
      <c r="G51" s="753">
        <f t="shared" si="21"/>
        <v>15.269299999999999</v>
      </c>
      <c r="H51" s="753">
        <f t="shared" si="21"/>
        <v>15.3377</v>
      </c>
      <c r="I51" s="753">
        <f t="shared" si="21"/>
        <v>15.5061</v>
      </c>
      <c r="J51" s="753">
        <f t="shared" si="21"/>
        <v>15.617599999999999</v>
      </c>
      <c r="K51" s="753">
        <f t="shared" si="21"/>
        <v>15.867800000000001</v>
      </c>
      <c r="L51" s="482">
        <f t="shared" ref="L51:N51" si="22">ROUND(SUM(K50*L16+L50*L17)/12,4)</f>
        <v>15.937799999999999</v>
      </c>
      <c r="M51" s="482">
        <f t="shared" si="22"/>
        <v>0</v>
      </c>
      <c r="N51" s="482">
        <f t="shared" si="22"/>
        <v>0</v>
      </c>
      <c r="O51" s="486"/>
    </row>
    <row r="52" spans="1:15" s="70" customFormat="1" ht="14">
      <c r="A52" s="72"/>
      <c r="B52" s="488"/>
      <c r="C52" s="485"/>
      <c r="D52" s="71"/>
      <c r="E52" s="71"/>
      <c r="F52" s="71"/>
      <c r="G52" s="71"/>
      <c r="H52" s="71"/>
      <c r="I52" s="71"/>
      <c r="J52" s="71"/>
      <c r="K52" s="71"/>
      <c r="L52" s="490"/>
      <c r="M52" s="490"/>
      <c r="N52" s="490"/>
      <c r="O52" s="489"/>
    </row>
    <row r="53" spans="1:15" s="64" customFormat="1" ht="14">
      <c r="A53" s="62"/>
      <c r="B53" s="600">
        <f>'1.  LRAMVA Summary'!B34</f>
        <v>0</v>
      </c>
      <c r="C53" s="857">
        <f>'2. LRAMVA Threshold'!I43</f>
        <v>0</v>
      </c>
      <c r="D53" s="46"/>
      <c r="E53" s="46"/>
      <c r="F53" s="46"/>
      <c r="G53" s="46"/>
      <c r="H53" s="46"/>
      <c r="I53" s="46"/>
      <c r="J53" s="46"/>
      <c r="K53" s="46"/>
      <c r="L53" s="46"/>
      <c r="M53" s="46"/>
      <c r="N53" s="46"/>
      <c r="O53" s="69"/>
    </row>
    <row r="54" spans="1:15" s="18" customFormat="1" outlineLevel="1">
      <c r="A54" s="4"/>
      <c r="B54" s="532" t="s">
        <v>510</v>
      </c>
      <c r="C54" s="855"/>
      <c r="D54" s="46"/>
      <c r="E54" s="46"/>
      <c r="F54" s="46"/>
      <c r="G54" s="46"/>
      <c r="H54" s="46"/>
      <c r="I54" s="46"/>
      <c r="J54" s="46"/>
      <c r="K54" s="46"/>
      <c r="L54" s="46"/>
      <c r="M54" s="46"/>
      <c r="N54" s="46"/>
      <c r="O54" s="69"/>
    </row>
    <row r="55" spans="1:15" s="18" customFormat="1" outlineLevel="1">
      <c r="A55" s="4"/>
      <c r="B55" s="532" t="s">
        <v>511</v>
      </c>
      <c r="C55" s="855"/>
      <c r="D55" s="46"/>
      <c r="E55" s="46"/>
      <c r="F55" s="46"/>
      <c r="G55" s="46"/>
      <c r="H55" s="46"/>
      <c r="I55" s="46"/>
      <c r="J55" s="46"/>
      <c r="K55" s="46"/>
      <c r="L55" s="46"/>
      <c r="M55" s="46"/>
      <c r="N55" s="46"/>
      <c r="O55" s="69"/>
    </row>
    <row r="56" spans="1:15" s="18" customFormat="1" outlineLevel="1">
      <c r="A56" s="4"/>
      <c r="B56" s="532" t="s">
        <v>489</v>
      </c>
      <c r="C56" s="855"/>
      <c r="D56" s="46"/>
      <c r="E56" s="46"/>
      <c r="F56" s="46"/>
      <c r="G56" s="46"/>
      <c r="H56" s="46"/>
      <c r="I56" s="46"/>
      <c r="J56" s="46"/>
      <c r="K56" s="46"/>
      <c r="L56" s="46"/>
      <c r="M56" s="46"/>
      <c r="N56" s="46"/>
      <c r="O56" s="69"/>
    </row>
    <row r="57" spans="1:15" s="18" customFormat="1">
      <c r="A57" s="4"/>
      <c r="B57" s="532" t="s">
        <v>512</v>
      </c>
      <c r="C57" s="858"/>
      <c r="D57" s="65">
        <f>SUM(D53:D56)</f>
        <v>0</v>
      </c>
      <c r="E57" s="65">
        <f t="shared" ref="E57:N57" si="23">SUM(E53:E56)</f>
        <v>0</v>
      </c>
      <c r="F57" s="65">
        <f t="shared" si="23"/>
        <v>0</v>
      </c>
      <c r="G57" s="65">
        <f t="shared" si="23"/>
        <v>0</v>
      </c>
      <c r="H57" s="65">
        <f t="shared" si="23"/>
        <v>0</v>
      </c>
      <c r="I57" s="65">
        <f t="shared" si="23"/>
        <v>0</v>
      </c>
      <c r="J57" s="65">
        <f t="shared" si="23"/>
        <v>0</v>
      </c>
      <c r="K57" s="65">
        <f t="shared" si="23"/>
        <v>0</v>
      </c>
      <c r="L57" s="65">
        <f t="shared" si="23"/>
        <v>0</v>
      </c>
      <c r="M57" s="65">
        <f t="shared" si="23"/>
        <v>0</v>
      </c>
      <c r="N57" s="65">
        <f t="shared" si="23"/>
        <v>0</v>
      </c>
      <c r="O57" s="77"/>
    </row>
    <row r="58" spans="1:15" s="14" customFormat="1">
      <c r="A58" s="72"/>
      <c r="B58" s="488" t="s">
        <v>513</v>
      </c>
      <c r="C58" s="485"/>
      <c r="D58" s="71"/>
      <c r="E58" s="482">
        <f t="shared" ref="E58:N58" si="24">ROUND(SUM(D57*E16+E57*E17)/12,4)</f>
        <v>0</v>
      </c>
      <c r="F58" s="482">
        <f t="shared" si="24"/>
        <v>0</v>
      </c>
      <c r="G58" s="482">
        <f t="shared" si="24"/>
        <v>0</v>
      </c>
      <c r="H58" s="482">
        <f t="shared" si="24"/>
        <v>0</v>
      </c>
      <c r="I58" s="482">
        <f t="shared" si="24"/>
        <v>0</v>
      </c>
      <c r="J58" s="482">
        <f t="shared" si="24"/>
        <v>0</v>
      </c>
      <c r="K58" s="482">
        <f t="shared" si="24"/>
        <v>0</v>
      </c>
      <c r="L58" s="482">
        <f t="shared" si="24"/>
        <v>0</v>
      </c>
      <c r="M58" s="482">
        <f t="shared" si="24"/>
        <v>0</v>
      </c>
      <c r="N58" s="482">
        <f t="shared" si="24"/>
        <v>0</v>
      </c>
      <c r="O58" s="486"/>
    </row>
    <row r="59" spans="1:15" s="70" customFormat="1" ht="14">
      <c r="A59" s="72"/>
      <c r="B59" s="488"/>
      <c r="C59" s="485"/>
      <c r="D59" s="71"/>
      <c r="E59" s="71"/>
      <c r="F59" s="71"/>
      <c r="G59" s="71"/>
      <c r="H59" s="71"/>
      <c r="I59" s="71"/>
      <c r="J59" s="71"/>
      <c r="K59" s="71"/>
      <c r="L59" s="490"/>
      <c r="M59" s="490"/>
      <c r="N59" s="490"/>
      <c r="O59" s="489"/>
    </row>
    <row r="60" spans="1:15" s="64" customFormat="1" ht="14">
      <c r="A60" s="62"/>
      <c r="B60" s="600">
        <f>'1.  LRAMVA Summary'!B35</f>
        <v>0</v>
      </c>
      <c r="C60" s="857">
        <f>'2. LRAMVA Threshold'!J43</f>
        <v>0</v>
      </c>
      <c r="D60" s="46"/>
      <c r="E60" s="46"/>
      <c r="F60" s="46"/>
      <c r="G60" s="46"/>
      <c r="H60" s="46"/>
      <c r="I60" s="46"/>
      <c r="J60" s="46"/>
      <c r="K60" s="46"/>
      <c r="L60" s="46"/>
      <c r="M60" s="46"/>
      <c r="N60" s="46"/>
      <c r="O60" s="69"/>
    </row>
    <row r="61" spans="1:15" s="18" customFormat="1" outlineLevel="1">
      <c r="A61" s="4"/>
      <c r="B61" s="532" t="s">
        <v>510</v>
      </c>
      <c r="C61" s="855"/>
      <c r="D61" s="46"/>
      <c r="E61" s="46"/>
      <c r="F61" s="46"/>
      <c r="G61" s="46"/>
      <c r="H61" s="46"/>
      <c r="I61" s="46"/>
      <c r="J61" s="46"/>
      <c r="K61" s="46"/>
      <c r="L61" s="46"/>
      <c r="M61" s="46"/>
      <c r="N61" s="46"/>
      <c r="O61" s="69"/>
    </row>
    <row r="62" spans="1:15" s="18" customFormat="1" outlineLevel="1">
      <c r="A62" s="4"/>
      <c r="B62" s="532" t="s">
        <v>511</v>
      </c>
      <c r="C62" s="855"/>
      <c r="D62" s="46"/>
      <c r="E62" s="46"/>
      <c r="F62" s="46"/>
      <c r="G62" s="46"/>
      <c r="H62" s="46"/>
      <c r="I62" s="46"/>
      <c r="J62" s="46"/>
      <c r="K62" s="46"/>
      <c r="L62" s="46"/>
      <c r="M62" s="46"/>
      <c r="N62" s="46"/>
      <c r="O62" s="69"/>
    </row>
    <row r="63" spans="1:15" s="18" customFormat="1" outlineLevel="1">
      <c r="A63" s="4"/>
      <c r="B63" s="532" t="s">
        <v>489</v>
      </c>
      <c r="C63" s="855"/>
      <c r="D63" s="46"/>
      <c r="E63" s="46"/>
      <c r="F63" s="46"/>
      <c r="G63" s="46"/>
      <c r="H63" s="46"/>
      <c r="I63" s="46"/>
      <c r="J63" s="46"/>
      <c r="K63" s="46"/>
      <c r="L63" s="46"/>
      <c r="M63" s="46"/>
      <c r="N63" s="46"/>
      <c r="O63" s="69"/>
    </row>
    <row r="64" spans="1:15" s="18" customFormat="1">
      <c r="A64" s="4"/>
      <c r="B64" s="532" t="s">
        <v>512</v>
      </c>
      <c r="C64" s="858"/>
      <c r="D64" s="65">
        <f>SUM(D60:D63)</f>
        <v>0</v>
      </c>
      <c r="E64" s="65">
        <f t="shared" ref="E64:N64" si="25">SUM(E60:E63)</f>
        <v>0</v>
      </c>
      <c r="F64" s="65">
        <f t="shared" si="25"/>
        <v>0</v>
      </c>
      <c r="G64" s="65">
        <f t="shared" si="25"/>
        <v>0</v>
      </c>
      <c r="H64" s="65">
        <f t="shared" si="25"/>
        <v>0</v>
      </c>
      <c r="I64" s="65">
        <f t="shared" si="25"/>
        <v>0</v>
      </c>
      <c r="J64" s="65">
        <f t="shared" si="25"/>
        <v>0</v>
      </c>
      <c r="K64" s="65">
        <f t="shared" si="25"/>
        <v>0</v>
      </c>
      <c r="L64" s="65">
        <f t="shared" si="25"/>
        <v>0</v>
      </c>
      <c r="M64" s="65">
        <f t="shared" si="25"/>
        <v>0</v>
      </c>
      <c r="N64" s="65">
        <f t="shared" si="25"/>
        <v>0</v>
      </c>
      <c r="O64" s="77"/>
    </row>
    <row r="65" spans="1:15" s="14" customFormat="1">
      <c r="A65" s="72"/>
      <c r="B65" s="488" t="s">
        <v>513</v>
      </c>
      <c r="C65" s="485"/>
      <c r="D65" s="71"/>
      <c r="E65" s="482">
        <f t="shared" ref="E65:N65" si="26">ROUND(SUM(D64*E16+E64*E17)/12,4)</f>
        <v>0</v>
      </c>
      <c r="F65" s="482">
        <f t="shared" si="26"/>
        <v>0</v>
      </c>
      <c r="G65" s="482">
        <f t="shared" si="26"/>
        <v>0</v>
      </c>
      <c r="H65" s="482">
        <f t="shared" si="26"/>
        <v>0</v>
      </c>
      <c r="I65" s="482">
        <f>ROUND(SUM(H64*I16+I64*I17)/12,4)</f>
        <v>0</v>
      </c>
      <c r="J65" s="482">
        <f t="shared" si="26"/>
        <v>0</v>
      </c>
      <c r="K65" s="482">
        <f t="shared" si="26"/>
        <v>0</v>
      </c>
      <c r="L65" s="482">
        <f t="shared" si="26"/>
        <v>0</v>
      </c>
      <c r="M65" s="482">
        <f t="shared" si="26"/>
        <v>0</v>
      </c>
      <c r="N65" s="482">
        <f t="shared" si="26"/>
        <v>0</v>
      </c>
      <c r="O65" s="486"/>
    </row>
    <row r="66" spans="1:15" s="14" customFormat="1">
      <c r="A66" s="72"/>
      <c r="B66" s="73"/>
      <c r="C66" s="80"/>
      <c r="D66" s="71"/>
      <c r="E66" s="71"/>
      <c r="F66" s="71"/>
      <c r="G66" s="71"/>
      <c r="H66" s="71"/>
      <c r="I66" s="71"/>
      <c r="J66" s="71"/>
      <c r="K66" s="71"/>
      <c r="L66" s="484"/>
      <c r="M66" s="484"/>
      <c r="N66" s="484"/>
      <c r="O66" s="486"/>
    </row>
    <row r="67" spans="1:15" s="64" customFormat="1" ht="14">
      <c r="A67" s="62"/>
      <c r="B67" s="600">
        <f>'1.  LRAMVA Summary'!B36</f>
        <v>0</v>
      </c>
      <c r="C67" s="857">
        <f>'2. LRAMVA Threshold'!K43</f>
        <v>0</v>
      </c>
      <c r="D67" s="46"/>
      <c r="E67" s="46"/>
      <c r="F67" s="46"/>
      <c r="G67" s="46"/>
      <c r="H67" s="46"/>
      <c r="I67" s="46"/>
      <c r="J67" s="46"/>
      <c r="K67" s="46"/>
      <c r="L67" s="46"/>
      <c r="M67" s="46"/>
      <c r="N67" s="46"/>
      <c r="O67" s="69"/>
    </row>
    <row r="68" spans="1:15" s="18" customFormat="1" outlineLevel="1">
      <c r="A68" s="4"/>
      <c r="B68" s="532" t="s">
        <v>510</v>
      </c>
      <c r="C68" s="855"/>
      <c r="D68" s="46"/>
      <c r="E68" s="46"/>
      <c r="F68" s="46"/>
      <c r="G68" s="46"/>
      <c r="H68" s="46"/>
      <c r="I68" s="46"/>
      <c r="J68" s="46"/>
      <c r="K68" s="46"/>
      <c r="L68" s="46"/>
      <c r="M68" s="46"/>
      <c r="N68" s="46"/>
      <c r="O68" s="69"/>
    </row>
    <row r="69" spans="1:15" s="18" customFormat="1" outlineLevel="1">
      <c r="A69" s="4"/>
      <c r="B69" s="532" t="s">
        <v>511</v>
      </c>
      <c r="C69" s="855"/>
      <c r="D69" s="46"/>
      <c r="E69" s="46"/>
      <c r="F69" s="46"/>
      <c r="G69" s="46"/>
      <c r="H69" s="46"/>
      <c r="I69" s="46"/>
      <c r="J69" s="46"/>
      <c r="K69" s="46"/>
      <c r="L69" s="46"/>
      <c r="M69" s="46"/>
      <c r="N69" s="46"/>
      <c r="O69" s="69"/>
    </row>
    <row r="70" spans="1:15" s="18" customFormat="1" outlineLevel="1">
      <c r="A70" s="4"/>
      <c r="B70" s="532" t="s">
        <v>489</v>
      </c>
      <c r="C70" s="855"/>
      <c r="D70" s="46"/>
      <c r="E70" s="46"/>
      <c r="F70" s="46"/>
      <c r="G70" s="46"/>
      <c r="H70" s="46"/>
      <c r="I70" s="46"/>
      <c r="J70" s="46"/>
      <c r="K70" s="46"/>
      <c r="L70" s="46"/>
      <c r="M70" s="46"/>
      <c r="N70" s="46"/>
      <c r="O70" s="69"/>
    </row>
    <row r="71" spans="1:15" s="18" customFormat="1">
      <c r="A71" s="4"/>
      <c r="B71" s="532" t="s">
        <v>512</v>
      </c>
      <c r="C71" s="858"/>
      <c r="D71" s="65">
        <f>SUM(D67:D70)</f>
        <v>0</v>
      </c>
      <c r="E71" s="65">
        <f t="shared" ref="E71:N71" si="27">SUM(E67:E70)</f>
        <v>0</v>
      </c>
      <c r="F71" s="65">
        <f>SUM(F67:F70)</f>
        <v>0</v>
      </c>
      <c r="G71" s="65">
        <f t="shared" si="27"/>
        <v>0</v>
      </c>
      <c r="H71" s="65">
        <f t="shared" si="27"/>
        <v>0</v>
      </c>
      <c r="I71" s="65">
        <f t="shared" si="27"/>
        <v>0</v>
      </c>
      <c r="J71" s="65">
        <f t="shared" si="27"/>
        <v>0</v>
      </c>
      <c r="K71" s="65">
        <f t="shared" si="27"/>
        <v>0</v>
      </c>
      <c r="L71" s="65">
        <f t="shared" si="27"/>
        <v>0</v>
      </c>
      <c r="M71" s="65">
        <f t="shared" si="27"/>
        <v>0</v>
      </c>
      <c r="N71" s="65">
        <f t="shared" si="27"/>
        <v>0</v>
      </c>
      <c r="O71" s="77"/>
    </row>
    <row r="72" spans="1:15" s="14" customFormat="1">
      <c r="A72" s="72"/>
      <c r="B72" s="488" t="s">
        <v>513</v>
      </c>
      <c r="C72" s="485"/>
      <c r="D72" s="71"/>
      <c r="E72" s="482">
        <f t="shared" ref="E72:N72" si="28">ROUND(SUM(D71*E16+E71*E17)/12,4)</f>
        <v>0</v>
      </c>
      <c r="F72" s="482">
        <f t="shared" si="28"/>
        <v>0</v>
      </c>
      <c r="G72" s="482">
        <f t="shared" si="28"/>
        <v>0</v>
      </c>
      <c r="H72" s="482">
        <f t="shared" si="28"/>
        <v>0</v>
      </c>
      <c r="I72" s="482">
        <f t="shared" si="28"/>
        <v>0</v>
      </c>
      <c r="J72" s="482">
        <f t="shared" si="28"/>
        <v>0</v>
      </c>
      <c r="K72" s="482">
        <f t="shared" si="28"/>
        <v>0</v>
      </c>
      <c r="L72" s="482">
        <f t="shared" si="28"/>
        <v>0</v>
      </c>
      <c r="M72" s="482">
        <f t="shared" si="28"/>
        <v>0</v>
      </c>
      <c r="N72" s="482">
        <f t="shared" si="28"/>
        <v>0</v>
      </c>
      <c r="O72" s="486"/>
    </row>
    <row r="73" spans="1:15" s="14" customFormat="1">
      <c r="A73" s="72"/>
      <c r="B73" s="481"/>
      <c r="C73" s="485"/>
      <c r="D73" s="71"/>
      <c r="E73" s="482"/>
      <c r="F73" s="482"/>
      <c r="G73" s="482"/>
      <c r="H73" s="482"/>
      <c r="I73" s="482"/>
      <c r="J73" s="482"/>
      <c r="K73" s="482"/>
      <c r="L73" s="482"/>
      <c r="M73" s="482"/>
      <c r="N73" s="482"/>
      <c r="O73" s="486"/>
    </row>
    <row r="74" spans="1:15" s="64" customFormat="1" ht="14">
      <c r="A74" s="62"/>
      <c r="B74" s="600">
        <f>'1.  LRAMVA Summary'!B37</f>
        <v>0</v>
      </c>
      <c r="C74" s="857">
        <f>'2. LRAMVA Threshold'!L43</f>
        <v>0</v>
      </c>
      <c r="D74" s="46"/>
      <c r="E74" s="46"/>
      <c r="F74" s="46"/>
      <c r="G74" s="46"/>
      <c r="H74" s="46"/>
      <c r="I74" s="46"/>
      <c r="J74" s="46"/>
      <c r="K74" s="46"/>
      <c r="L74" s="46"/>
      <c r="M74" s="46"/>
      <c r="N74" s="46"/>
      <c r="O74" s="69"/>
    </row>
    <row r="75" spans="1:15" s="18" customFormat="1" outlineLevel="1">
      <c r="A75" s="4"/>
      <c r="B75" s="532" t="s">
        <v>510</v>
      </c>
      <c r="C75" s="855"/>
      <c r="D75" s="46"/>
      <c r="E75" s="46"/>
      <c r="F75" s="46"/>
      <c r="G75" s="46"/>
      <c r="H75" s="46"/>
      <c r="I75" s="46"/>
      <c r="J75" s="46"/>
      <c r="K75" s="46"/>
      <c r="L75" s="46"/>
      <c r="M75" s="46"/>
      <c r="N75" s="46"/>
      <c r="O75" s="69"/>
    </row>
    <row r="76" spans="1:15" s="18" customFormat="1" outlineLevel="1">
      <c r="A76" s="4"/>
      <c r="B76" s="532" t="s">
        <v>511</v>
      </c>
      <c r="C76" s="855"/>
      <c r="D76" s="46"/>
      <c r="E76" s="46"/>
      <c r="F76" s="46"/>
      <c r="G76" s="46"/>
      <c r="H76" s="46"/>
      <c r="I76" s="46"/>
      <c r="J76" s="46"/>
      <c r="K76" s="46"/>
      <c r="L76" s="46"/>
      <c r="M76" s="46"/>
      <c r="N76" s="46"/>
      <c r="O76" s="69"/>
    </row>
    <row r="77" spans="1:15" s="18" customFormat="1" outlineLevel="1">
      <c r="A77" s="4"/>
      <c r="B77" s="532" t="s">
        <v>489</v>
      </c>
      <c r="C77" s="855"/>
      <c r="D77" s="46"/>
      <c r="E77" s="46"/>
      <c r="F77" s="46"/>
      <c r="G77" s="46"/>
      <c r="H77" s="46"/>
      <c r="I77" s="46"/>
      <c r="J77" s="46"/>
      <c r="K77" s="46"/>
      <c r="L77" s="46"/>
      <c r="M77" s="46"/>
      <c r="N77" s="46"/>
      <c r="O77" s="69"/>
    </row>
    <row r="78" spans="1:15" s="18" customFormat="1">
      <c r="A78" s="4"/>
      <c r="B78" s="532" t="s">
        <v>512</v>
      </c>
      <c r="C78" s="858"/>
      <c r="D78" s="65">
        <f>SUM(D74:D77)</f>
        <v>0</v>
      </c>
      <c r="E78" s="65">
        <f>SUM(E74:E77)</f>
        <v>0</v>
      </c>
      <c r="F78" s="65">
        <f t="shared" ref="F78:N78" si="29">SUM(F74:F77)</f>
        <v>0</v>
      </c>
      <c r="G78" s="65">
        <f t="shared" si="29"/>
        <v>0</v>
      </c>
      <c r="H78" s="65">
        <f t="shared" si="29"/>
        <v>0</v>
      </c>
      <c r="I78" s="65">
        <f t="shared" si="29"/>
        <v>0</v>
      </c>
      <c r="J78" s="65">
        <f t="shared" si="29"/>
        <v>0</v>
      </c>
      <c r="K78" s="65">
        <f t="shared" si="29"/>
        <v>0</v>
      </c>
      <c r="L78" s="65">
        <f t="shared" si="29"/>
        <v>0</v>
      </c>
      <c r="M78" s="65">
        <f t="shared" si="29"/>
        <v>0</v>
      </c>
      <c r="N78" s="65">
        <f t="shared" si="29"/>
        <v>0</v>
      </c>
      <c r="O78" s="77"/>
    </row>
    <row r="79" spans="1:15" s="14" customFormat="1">
      <c r="A79" s="72"/>
      <c r="B79" s="488" t="s">
        <v>513</v>
      </c>
      <c r="C79" s="485"/>
      <c r="D79" s="71"/>
      <c r="E79" s="482">
        <f t="shared" ref="E79:N79" si="30">ROUND(SUM(D78*E16+E78*E17)/12,4)</f>
        <v>0</v>
      </c>
      <c r="F79" s="482">
        <f t="shared" si="30"/>
        <v>0</v>
      </c>
      <c r="G79" s="482">
        <f t="shared" si="30"/>
        <v>0</v>
      </c>
      <c r="H79" s="482">
        <f t="shared" si="30"/>
        <v>0</v>
      </c>
      <c r="I79" s="482">
        <f t="shared" si="30"/>
        <v>0</v>
      </c>
      <c r="J79" s="482">
        <f t="shared" si="30"/>
        <v>0</v>
      </c>
      <c r="K79" s="482">
        <f t="shared" si="30"/>
        <v>0</v>
      </c>
      <c r="L79" s="482">
        <f t="shared" si="30"/>
        <v>0</v>
      </c>
      <c r="M79" s="482">
        <f t="shared" si="30"/>
        <v>0</v>
      </c>
      <c r="N79" s="482">
        <f t="shared" si="30"/>
        <v>0</v>
      </c>
      <c r="O79" s="486"/>
    </row>
    <row r="80" spans="1:15" s="14" customFormat="1">
      <c r="A80" s="72"/>
      <c r="B80" s="481"/>
      <c r="C80" s="485"/>
      <c r="D80" s="71"/>
      <c r="E80" s="482"/>
      <c r="F80" s="482"/>
      <c r="G80" s="482"/>
      <c r="H80" s="482"/>
      <c r="I80" s="482"/>
      <c r="J80" s="482"/>
      <c r="K80" s="482"/>
      <c r="L80" s="482"/>
      <c r="M80" s="482"/>
      <c r="N80" s="482"/>
      <c r="O80" s="486"/>
    </row>
    <row r="81" spans="1:15" s="64" customFormat="1" ht="14">
      <c r="A81" s="62"/>
      <c r="B81" s="600">
        <f>'1.  LRAMVA Summary'!B38</f>
        <v>0</v>
      </c>
      <c r="C81" s="857">
        <f>'2. LRAMVA Threshold'!M43</f>
        <v>0</v>
      </c>
      <c r="D81" s="46"/>
      <c r="E81" s="46"/>
      <c r="F81" s="46"/>
      <c r="G81" s="46"/>
      <c r="H81" s="46"/>
      <c r="I81" s="46"/>
      <c r="J81" s="46"/>
      <c r="K81" s="46"/>
      <c r="L81" s="46"/>
      <c r="M81" s="46"/>
      <c r="N81" s="46"/>
      <c r="O81" s="69"/>
    </row>
    <row r="82" spans="1:15" s="18" customFormat="1" outlineLevel="1">
      <c r="A82" s="4"/>
      <c r="B82" s="532" t="s">
        <v>510</v>
      </c>
      <c r="C82" s="855"/>
      <c r="D82" s="46"/>
      <c r="E82" s="46"/>
      <c r="F82" s="46"/>
      <c r="G82" s="46"/>
      <c r="H82" s="46"/>
      <c r="I82" s="46"/>
      <c r="J82" s="46"/>
      <c r="K82" s="46"/>
      <c r="L82" s="46"/>
      <c r="M82" s="46"/>
      <c r="N82" s="46"/>
      <c r="O82" s="69"/>
    </row>
    <row r="83" spans="1:15" s="18" customFormat="1" outlineLevel="1">
      <c r="A83" s="4"/>
      <c r="B83" s="532" t="s">
        <v>511</v>
      </c>
      <c r="C83" s="855"/>
      <c r="D83" s="46"/>
      <c r="E83" s="46"/>
      <c r="F83" s="46"/>
      <c r="G83" s="46"/>
      <c r="H83" s="46"/>
      <c r="I83" s="46"/>
      <c r="J83" s="46"/>
      <c r="K83" s="46"/>
      <c r="L83" s="46"/>
      <c r="M83" s="46"/>
      <c r="N83" s="46"/>
      <c r="O83" s="69"/>
    </row>
    <row r="84" spans="1:15" s="18" customFormat="1" outlineLevel="1">
      <c r="A84" s="4"/>
      <c r="B84" s="532" t="s">
        <v>489</v>
      </c>
      <c r="C84" s="855"/>
      <c r="D84" s="46"/>
      <c r="E84" s="46"/>
      <c r="F84" s="46"/>
      <c r="G84" s="46"/>
      <c r="H84" s="46"/>
      <c r="I84" s="46"/>
      <c r="J84" s="46"/>
      <c r="K84" s="46"/>
      <c r="L84" s="46"/>
      <c r="M84" s="46"/>
      <c r="N84" s="46"/>
      <c r="O84" s="69"/>
    </row>
    <row r="85" spans="1:15" s="18" customFormat="1">
      <c r="A85" s="4"/>
      <c r="B85" s="532" t="s">
        <v>512</v>
      </c>
      <c r="C85" s="858"/>
      <c r="D85" s="65">
        <f>SUM(D81:D84)</f>
        <v>0</v>
      </c>
      <c r="E85" s="65">
        <f>SUM(E81:E84)</f>
        <v>0</v>
      </c>
      <c r="F85" s="65">
        <f t="shared" ref="F85:N85" si="31">SUM(F81:F84)</f>
        <v>0</v>
      </c>
      <c r="G85" s="65">
        <f t="shared" si="31"/>
        <v>0</v>
      </c>
      <c r="H85" s="65">
        <f t="shared" si="31"/>
        <v>0</v>
      </c>
      <c r="I85" s="65">
        <f t="shared" si="31"/>
        <v>0</v>
      </c>
      <c r="J85" s="65">
        <f t="shared" si="31"/>
        <v>0</v>
      </c>
      <c r="K85" s="65">
        <f t="shared" si="31"/>
        <v>0</v>
      </c>
      <c r="L85" s="65">
        <f t="shared" si="31"/>
        <v>0</v>
      </c>
      <c r="M85" s="65">
        <f t="shared" si="31"/>
        <v>0</v>
      </c>
      <c r="N85" s="65">
        <f t="shared" si="31"/>
        <v>0</v>
      </c>
      <c r="O85" s="77"/>
    </row>
    <row r="86" spans="1:15" s="14" customFormat="1">
      <c r="A86" s="72"/>
      <c r="B86" s="488" t="s">
        <v>513</v>
      </c>
      <c r="C86" s="485"/>
      <c r="D86" s="71"/>
      <c r="E86" s="482">
        <f t="shared" ref="E86:N86" si="32">ROUND(SUM(D85*E16+E85*E17)/12,4)</f>
        <v>0</v>
      </c>
      <c r="F86" s="482">
        <f t="shared" si="32"/>
        <v>0</v>
      </c>
      <c r="G86" s="482">
        <f t="shared" si="32"/>
        <v>0</v>
      </c>
      <c r="H86" s="482">
        <f t="shared" si="32"/>
        <v>0</v>
      </c>
      <c r="I86" s="482">
        <f t="shared" si="32"/>
        <v>0</v>
      </c>
      <c r="J86" s="482">
        <f t="shared" si="32"/>
        <v>0</v>
      </c>
      <c r="K86" s="482">
        <f t="shared" si="32"/>
        <v>0</v>
      </c>
      <c r="L86" s="482">
        <f t="shared" si="32"/>
        <v>0</v>
      </c>
      <c r="M86" s="482">
        <f t="shared" si="32"/>
        <v>0</v>
      </c>
      <c r="N86" s="482">
        <f t="shared" si="32"/>
        <v>0</v>
      </c>
      <c r="O86" s="486"/>
    </row>
    <row r="87" spans="1:15" s="14" customFormat="1">
      <c r="A87" s="72"/>
      <c r="B87" s="481"/>
      <c r="C87" s="485"/>
      <c r="D87" s="71"/>
      <c r="E87" s="482"/>
      <c r="F87" s="482"/>
      <c r="G87" s="482"/>
      <c r="H87" s="482"/>
      <c r="I87" s="482"/>
      <c r="J87" s="482"/>
      <c r="K87" s="482"/>
      <c r="L87" s="482"/>
      <c r="M87" s="482"/>
      <c r="N87" s="482"/>
      <c r="O87" s="486"/>
    </row>
    <row r="88" spans="1:15" s="64" customFormat="1" ht="14">
      <c r="A88" s="62"/>
      <c r="B88" s="600">
        <f>'1.  LRAMVA Summary'!B39</f>
        <v>0</v>
      </c>
      <c r="C88" s="857">
        <f>'2. LRAMVA Threshold'!N43</f>
        <v>0</v>
      </c>
      <c r="D88" s="46"/>
      <c r="E88" s="46"/>
      <c r="F88" s="46"/>
      <c r="G88" s="46"/>
      <c r="H88" s="46"/>
      <c r="I88" s="46"/>
      <c r="J88" s="46"/>
      <c r="K88" s="46"/>
      <c r="L88" s="46"/>
      <c r="M88" s="46"/>
      <c r="N88" s="46"/>
      <c r="O88" s="69"/>
    </row>
    <row r="89" spans="1:15" s="18" customFormat="1" outlineLevel="1">
      <c r="A89" s="4"/>
      <c r="B89" s="532" t="s">
        <v>510</v>
      </c>
      <c r="C89" s="855"/>
      <c r="D89" s="46"/>
      <c r="E89" s="46"/>
      <c r="F89" s="46"/>
      <c r="G89" s="46"/>
      <c r="H89" s="46"/>
      <c r="I89" s="46"/>
      <c r="J89" s="46"/>
      <c r="K89" s="46"/>
      <c r="L89" s="46"/>
      <c r="M89" s="46"/>
      <c r="N89" s="46"/>
      <c r="O89" s="69"/>
    </row>
    <row r="90" spans="1:15" s="18" customFormat="1" outlineLevel="1">
      <c r="A90" s="4"/>
      <c r="B90" s="532" t="s">
        <v>511</v>
      </c>
      <c r="C90" s="855"/>
      <c r="D90" s="46"/>
      <c r="E90" s="46"/>
      <c r="F90" s="46"/>
      <c r="G90" s="46"/>
      <c r="H90" s="46"/>
      <c r="I90" s="46"/>
      <c r="J90" s="46"/>
      <c r="K90" s="46"/>
      <c r="L90" s="46"/>
      <c r="M90" s="46"/>
      <c r="N90" s="46"/>
      <c r="O90" s="69"/>
    </row>
    <row r="91" spans="1:15" s="18" customFormat="1" outlineLevel="1">
      <c r="A91" s="4"/>
      <c r="B91" s="532" t="s">
        <v>489</v>
      </c>
      <c r="C91" s="855"/>
      <c r="D91" s="46"/>
      <c r="E91" s="46"/>
      <c r="F91" s="46"/>
      <c r="G91" s="46"/>
      <c r="H91" s="46"/>
      <c r="I91" s="46"/>
      <c r="J91" s="46"/>
      <c r="K91" s="46"/>
      <c r="L91" s="46"/>
      <c r="M91" s="46"/>
      <c r="N91" s="46"/>
      <c r="O91" s="69"/>
    </row>
    <row r="92" spans="1:15" s="18" customFormat="1">
      <c r="A92" s="4"/>
      <c r="B92" s="532" t="s">
        <v>512</v>
      </c>
      <c r="C92" s="858"/>
      <c r="D92" s="65">
        <f>SUM(D88:D91)</f>
        <v>0</v>
      </c>
      <c r="E92" s="65">
        <f>SUM(E88:E91)</f>
        <v>0</v>
      </c>
      <c r="F92" s="65">
        <f t="shared" ref="F92:N92" si="33">SUM(F88:F91)</f>
        <v>0</v>
      </c>
      <c r="G92" s="65">
        <f t="shared" si="33"/>
        <v>0</v>
      </c>
      <c r="H92" s="65">
        <f t="shared" si="33"/>
        <v>0</v>
      </c>
      <c r="I92" s="65">
        <f t="shared" si="33"/>
        <v>0</v>
      </c>
      <c r="J92" s="65">
        <f t="shared" si="33"/>
        <v>0</v>
      </c>
      <c r="K92" s="65">
        <f t="shared" si="33"/>
        <v>0</v>
      </c>
      <c r="L92" s="65">
        <f t="shared" si="33"/>
        <v>0</v>
      </c>
      <c r="M92" s="65">
        <f t="shared" si="33"/>
        <v>0</v>
      </c>
      <c r="N92" s="65">
        <f t="shared" si="33"/>
        <v>0</v>
      </c>
      <c r="O92" s="77"/>
    </row>
    <row r="93" spans="1:15" s="14" customFormat="1">
      <c r="A93" s="72"/>
      <c r="B93" s="488" t="s">
        <v>513</v>
      </c>
      <c r="C93" s="485"/>
      <c r="D93" s="71"/>
      <c r="E93" s="482">
        <f t="shared" ref="E93:N93" si="34">ROUND(SUM(D92*E16+E92*E17)/12,4)</f>
        <v>0</v>
      </c>
      <c r="F93" s="482">
        <f t="shared" si="34"/>
        <v>0</v>
      </c>
      <c r="G93" s="482">
        <f t="shared" si="34"/>
        <v>0</v>
      </c>
      <c r="H93" s="482">
        <f t="shared" si="34"/>
        <v>0</v>
      </c>
      <c r="I93" s="482">
        <f t="shared" si="34"/>
        <v>0</v>
      </c>
      <c r="J93" s="482">
        <f t="shared" si="34"/>
        <v>0</v>
      </c>
      <c r="K93" s="482">
        <f t="shared" si="34"/>
        <v>0</v>
      </c>
      <c r="L93" s="482">
        <f t="shared" si="34"/>
        <v>0</v>
      </c>
      <c r="M93" s="482">
        <f t="shared" si="34"/>
        <v>0</v>
      </c>
      <c r="N93" s="482">
        <f t="shared" si="34"/>
        <v>0</v>
      </c>
      <c r="O93" s="486"/>
    </row>
    <row r="94" spans="1:15" s="14" customFormat="1">
      <c r="A94" s="72"/>
      <c r="B94" s="481"/>
      <c r="C94" s="485"/>
      <c r="D94" s="71"/>
      <c r="E94" s="482"/>
      <c r="F94" s="482"/>
      <c r="G94" s="482"/>
      <c r="H94" s="482"/>
      <c r="I94" s="482"/>
      <c r="J94" s="482"/>
      <c r="K94" s="482"/>
      <c r="L94" s="482"/>
      <c r="M94" s="482"/>
      <c r="N94" s="482"/>
      <c r="O94" s="486"/>
    </row>
    <row r="95" spans="1:15" s="64" customFormat="1" ht="14">
      <c r="A95" s="62"/>
      <c r="B95" s="600">
        <f>'1.  LRAMVA Summary'!B40</f>
        <v>0</v>
      </c>
      <c r="C95" s="857">
        <f>'2. LRAMVA Threshold'!O43</f>
        <v>0</v>
      </c>
      <c r="D95" s="46"/>
      <c r="E95" s="46"/>
      <c r="F95" s="46"/>
      <c r="G95" s="46"/>
      <c r="H95" s="46"/>
      <c r="I95" s="46"/>
      <c r="J95" s="46"/>
      <c r="K95" s="46"/>
      <c r="L95" s="46"/>
      <c r="M95" s="46"/>
      <c r="N95" s="46"/>
      <c r="O95" s="69"/>
    </row>
    <row r="96" spans="1:15" s="18" customFormat="1" outlineLevel="1">
      <c r="A96" s="4"/>
      <c r="B96" s="532" t="s">
        <v>510</v>
      </c>
      <c r="C96" s="855"/>
      <c r="D96" s="46"/>
      <c r="E96" s="46"/>
      <c r="F96" s="46"/>
      <c r="G96" s="46"/>
      <c r="H96" s="46"/>
      <c r="I96" s="46"/>
      <c r="J96" s="46"/>
      <c r="K96" s="46"/>
      <c r="L96" s="46"/>
      <c r="M96" s="46"/>
      <c r="N96" s="46"/>
      <c r="O96" s="69"/>
    </row>
    <row r="97" spans="1:15" s="18" customFormat="1" outlineLevel="1">
      <c r="A97" s="4"/>
      <c r="B97" s="532" t="s">
        <v>511</v>
      </c>
      <c r="C97" s="855"/>
      <c r="D97" s="46"/>
      <c r="E97" s="46"/>
      <c r="F97" s="46"/>
      <c r="G97" s="46"/>
      <c r="H97" s="46"/>
      <c r="I97" s="46"/>
      <c r="J97" s="46"/>
      <c r="K97" s="46"/>
      <c r="L97" s="46"/>
      <c r="M97" s="46"/>
      <c r="N97" s="46"/>
      <c r="O97" s="69"/>
    </row>
    <row r="98" spans="1:15" s="18" customFormat="1" outlineLevel="1">
      <c r="A98" s="4"/>
      <c r="B98" s="532" t="s">
        <v>489</v>
      </c>
      <c r="C98" s="855"/>
      <c r="D98" s="46"/>
      <c r="E98" s="46"/>
      <c r="F98" s="46"/>
      <c r="G98" s="46"/>
      <c r="H98" s="46"/>
      <c r="I98" s="46"/>
      <c r="J98" s="46"/>
      <c r="K98" s="46"/>
      <c r="L98" s="46"/>
      <c r="M98" s="46"/>
      <c r="N98" s="46"/>
      <c r="O98" s="69"/>
    </row>
    <row r="99" spans="1:15" s="18" customFormat="1">
      <c r="A99" s="4"/>
      <c r="B99" s="532" t="s">
        <v>512</v>
      </c>
      <c r="C99" s="858"/>
      <c r="D99" s="65">
        <f>SUM(D95:D98)</f>
        <v>0</v>
      </c>
      <c r="E99" s="65">
        <f>SUM(E95:E98)</f>
        <v>0</v>
      </c>
      <c r="F99" s="65">
        <f t="shared" ref="F99:N99" si="35">SUM(F95:F98)</f>
        <v>0</v>
      </c>
      <c r="G99" s="65">
        <f t="shared" si="35"/>
        <v>0</v>
      </c>
      <c r="H99" s="65">
        <f t="shared" si="35"/>
        <v>0</v>
      </c>
      <c r="I99" s="65">
        <f t="shared" si="35"/>
        <v>0</v>
      </c>
      <c r="J99" s="65">
        <f t="shared" si="35"/>
        <v>0</v>
      </c>
      <c r="K99" s="65">
        <f t="shared" si="35"/>
        <v>0</v>
      </c>
      <c r="L99" s="65">
        <f t="shared" si="35"/>
        <v>0</v>
      </c>
      <c r="M99" s="65">
        <f t="shared" si="35"/>
        <v>0</v>
      </c>
      <c r="N99" s="65">
        <f t="shared" si="35"/>
        <v>0</v>
      </c>
      <c r="O99" s="77"/>
    </row>
    <row r="100" spans="1:15" s="14" customFormat="1">
      <c r="A100" s="72"/>
      <c r="B100" s="488" t="s">
        <v>513</v>
      </c>
      <c r="C100" s="485"/>
      <c r="D100" s="71"/>
      <c r="E100" s="482">
        <f t="shared" ref="E100:N100" si="36">ROUND(SUM(D99*E16+E99*E17)/12,4)</f>
        <v>0</v>
      </c>
      <c r="F100" s="482">
        <f t="shared" si="36"/>
        <v>0</v>
      </c>
      <c r="G100" s="482">
        <f t="shared" si="36"/>
        <v>0</v>
      </c>
      <c r="H100" s="482">
        <f t="shared" si="36"/>
        <v>0</v>
      </c>
      <c r="I100" s="482">
        <f t="shared" si="36"/>
        <v>0</v>
      </c>
      <c r="J100" s="482">
        <f t="shared" si="36"/>
        <v>0</v>
      </c>
      <c r="K100" s="482">
        <f t="shared" si="36"/>
        <v>0</v>
      </c>
      <c r="L100" s="482">
        <f t="shared" si="36"/>
        <v>0</v>
      </c>
      <c r="M100" s="482">
        <f t="shared" si="36"/>
        <v>0</v>
      </c>
      <c r="N100" s="482">
        <f t="shared" si="36"/>
        <v>0</v>
      </c>
      <c r="O100" s="486"/>
    </row>
    <row r="101" spans="1:15" s="14" customFormat="1">
      <c r="A101" s="72"/>
      <c r="B101" s="481"/>
      <c r="C101" s="485"/>
      <c r="D101" s="71"/>
      <c r="E101" s="482"/>
      <c r="F101" s="482"/>
      <c r="G101" s="482"/>
      <c r="H101" s="482"/>
      <c r="I101" s="482"/>
      <c r="J101" s="482"/>
      <c r="K101" s="482"/>
      <c r="L101" s="482"/>
      <c r="M101" s="482"/>
      <c r="N101" s="482"/>
      <c r="O101" s="486"/>
    </row>
    <row r="102" spans="1:15" s="64" customFormat="1" ht="14">
      <c r="A102" s="62"/>
      <c r="B102" s="600">
        <f>'1.  LRAMVA Summary'!B41</f>
        <v>0</v>
      </c>
      <c r="C102" s="857">
        <f>'2. LRAMVA Threshold'!P43</f>
        <v>0</v>
      </c>
      <c r="D102" s="46"/>
      <c r="E102" s="46"/>
      <c r="F102" s="46"/>
      <c r="G102" s="46"/>
      <c r="H102" s="46"/>
      <c r="I102" s="46"/>
      <c r="J102" s="46"/>
      <c r="K102" s="46"/>
      <c r="L102" s="46"/>
      <c r="M102" s="46"/>
      <c r="N102" s="46"/>
      <c r="O102" s="69"/>
    </row>
    <row r="103" spans="1:15" s="18" customFormat="1" outlineLevel="1">
      <c r="A103" s="4"/>
      <c r="B103" s="532" t="s">
        <v>510</v>
      </c>
      <c r="C103" s="855"/>
      <c r="D103" s="46"/>
      <c r="E103" s="46"/>
      <c r="F103" s="46"/>
      <c r="G103" s="46"/>
      <c r="H103" s="46"/>
      <c r="I103" s="46"/>
      <c r="J103" s="46"/>
      <c r="K103" s="46"/>
      <c r="L103" s="46"/>
      <c r="M103" s="46"/>
      <c r="N103" s="46"/>
      <c r="O103" s="69"/>
    </row>
    <row r="104" spans="1:15" s="18" customFormat="1" outlineLevel="1">
      <c r="A104" s="4"/>
      <c r="B104" s="532" t="s">
        <v>511</v>
      </c>
      <c r="C104" s="855"/>
      <c r="D104" s="46"/>
      <c r="E104" s="46"/>
      <c r="F104" s="46"/>
      <c r="G104" s="46"/>
      <c r="H104" s="46"/>
      <c r="I104" s="46"/>
      <c r="J104" s="46"/>
      <c r="K104" s="46"/>
      <c r="L104" s="46"/>
      <c r="M104" s="46"/>
      <c r="N104" s="46"/>
      <c r="O104" s="69"/>
    </row>
    <row r="105" spans="1:15" s="18" customFormat="1" outlineLevel="1">
      <c r="A105" s="4"/>
      <c r="B105" s="532" t="s">
        <v>489</v>
      </c>
      <c r="C105" s="855"/>
      <c r="D105" s="46"/>
      <c r="E105" s="46"/>
      <c r="F105" s="46"/>
      <c r="G105" s="46"/>
      <c r="H105" s="46"/>
      <c r="I105" s="46"/>
      <c r="J105" s="46"/>
      <c r="K105" s="46"/>
      <c r="L105" s="46"/>
      <c r="M105" s="46"/>
      <c r="N105" s="46"/>
      <c r="O105" s="69"/>
    </row>
    <row r="106" spans="1:15" s="18" customFormat="1">
      <c r="A106" s="4"/>
      <c r="B106" s="532" t="s">
        <v>512</v>
      </c>
      <c r="C106" s="858"/>
      <c r="D106" s="65">
        <f>SUM(D102:D105)</f>
        <v>0</v>
      </c>
      <c r="E106" s="65">
        <f>SUM(E102:E105)</f>
        <v>0</v>
      </c>
      <c r="F106" s="65">
        <f>SUM(F102:F105)</f>
        <v>0</v>
      </c>
      <c r="G106" s="65">
        <f t="shared" ref="G106:N106" si="37">SUM(G102:G105)</f>
        <v>0</v>
      </c>
      <c r="H106" s="65">
        <f t="shared" si="37"/>
        <v>0</v>
      </c>
      <c r="I106" s="65">
        <f t="shared" si="37"/>
        <v>0</v>
      </c>
      <c r="J106" s="65">
        <f t="shared" si="37"/>
        <v>0</v>
      </c>
      <c r="K106" s="65">
        <f t="shared" si="37"/>
        <v>0</v>
      </c>
      <c r="L106" s="65">
        <f t="shared" si="37"/>
        <v>0</v>
      </c>
      <c r="M106" s="65">
        <f t="shared" si="37"/>
        <v>0</v>
      </c>
      <c r="N106" s="65">
        <f t="shared" si="37"/>
        <v>0</v>
      </c>
      <c r="O106" s="77"/>
    </row>
    <row r="107" spans="1:15" s="14" customFormat="1">
      <c r="A107" s="72"/>
      <c r="B107" s="488" t="s">
        <v>513</v>
      </c>
      <c r="C107" s="485"/>
      <c r="D107" s="71"/>
      <c r="E107" s="482">
        <f t="shared" ref="E107:N107" si="38">ROUND(SUM(D106*E16+E106*E17)/12,4)</f>
        <v>0</v>
      </c>
      <c r="F107" s="482">
        <f t="shared" si="38"/>
        <v>0</v>
      </c>
      <c r="G107" s="482">
        <f t="shared" si="38"/>
        <v>0</v>
      </c>
      <c r="H107" s="482">
        <f t="shared" si="38"/>
        <v>0</v>
      </c>
      <c r="I107" s="482">
        <f t="shared" si="38"/>
        <v>0</v>
      </c>
      <c r="J107" s="482">
        <f t="shared" si="38"/>
        <v>0</v>
      </c>
      <c r="K107" s="482">
        <f t="shared" si="38"/>
        <v>0</v>
      </c>
      <c r="L107" s="482">
        <f t="shared" si="38"/>
        <v>0</v>
      </c>
      <c r="M107" s="482">
        <f t="shared" si="38"/>
        <v>0</v>
      </c>
      <c r="N107" s="482">
        <f t="shared" si="38"/>
        <v>0</v>
      </c>
      <c r="O107" s="486"/>
    </row>
    <row r="108" spans="1:15" s="14" customFormat="1">
      <c r="A108" s="72"/>
      <c r="B108" s="481"/>
      <c r="C108" s="485"/>
      <c r="D108" s="71"/>
      <c r="E108" s="482"/>
      <c r="F108" s="482"/>
      <c r="G108" s="482"/>
      <c r="H108" s="482"/>
      <c r="I108" s="482"/>
      <c r="J108" s="482"/>
      <c r="K108" s="482"/>
      <c r="L108" s="482"/>
      <c r="M108" s="482"/>
      <c r="N108" s="482"/>
      <c r="O108" s="486"/>
    </row>
    <row r="109" spans="1:15" s="64" customFormat="1" ht="14">
      <c r="A109" s="62"/>
      <c r="B109" s="600">
        <f>'1.  LRAMVA Summary'!B42</f>
        <v>0</v>
      </c>
      <c r="C109" s="857">
        <f>'2. LRAMVA Threshold'!Q43</f>
        <v>0</v>
      </c>
      <c r="D109" s="46"/>
      <c r="E109" s="46"/>
      <c r="F109" s="46"/>
      <c r="G109" s="46"/>
      <c r="H109" s="46"/>
      <c r="I109" s="46"/>
      <c r="J109" s="46"/>
      <c r="K109" s="46"/>
      <c r="L109" s="46"/>
      <c r="M109" s="46"/>
      <c r="N109" s="46"/>
      <c r="O109" s="69"/>
    </row>
    <row r="110" spans="1:15" s="18" customFormat="1" outlineLevel="1">
      <c r="A110" s="4"/>
      <c r="B110" s="532" t="s">
        <v>510</v>
      </c>
      <c r="C110" s="855"/>
      <c r="D110" s="46"/>
      <c r="E110" s="46"/>
      <c r="F110" s="46"/>
      <c r="G110" s="46"/>
      <c r="H110" s="46"/>
      <c r="I110" s="46"/>
      <c r="J110" s="46"/>
      <c r="K110" s="46"/>
      <c r="L110" s="46"/>
      <c r="M110" s="46"/>
      <c r="N110" s="46"/>
      <c r="O110" s="69"/>
    </row>
    <row r="111" spans="1:15" s="18" customFormat="1" outlineLevel="1">
      <c r="A111" s="4"/>
      <c r="B111" s="532" t="s">
        <v>511</v>
      </c>
      <c r="C111" s="855"/>
      <c r="D111" s="46"/>
      <c r="E111" s="46"/>
      <c r="F111" s="46"/>
      <c r="G111" s="46"/>
      <c r="H111" s="46"/>
      <c r="I111" s="46"/>
      <c r="J111" s="46"/>
      <c r="K111" s="46"/>
      <c r="L111" s="46"/>
      <c r="M111" s="46"/>
      <c r="N111" s="46"/>
      <c r="O111" s="69"/>
    </row>
    <row r="112" spans="1:15" s="18" customFormat="1" outlineLevel="1">
      <c r="A112" s="4"/>
      <c r="B112" s="532" t="s">
        <v>489</v>
      </c>
      <c r="C112" s="855"/>
      <c r="D112" s="46"/>
      <c r="E112" s="46"/>
      <c r="F112" s="46"/>
      <c r="G112" s="46"/>
      <c r="H112" s="46"/>
      <c r="I112" s="46"/>
      <c r="J112" s="46"/>
      <c r="K112" s="46"/>
      <c r="L112" s="46"/>
      <c r="M112" s="46"/>
      <c r="N112" s="46"/>
      <c r="O112" s="69"/>
    </row>
    <row r="113" spans="1:17" s="18" customFormat="1">
      <c r="A113" s="4"/>
      <c r="B113" s="532" t="s">
        <v>512</v>
      </c>
      <c r="C113" s="858"/>
      <c r="D113" s="65">
        <f>SUM(D109:D112)</f>
        <v>0</v>
      </c>
      <c r="E113" s="65">
        <f>SUM(E109:E112)</f>
        <v>0</v>
      </c>
      <c r="F113" s="65">
        <f>SUM(F109:F112)</f>
        <v>0</v>
      </c>
      <c r="G113" s="65">
        <f>SUM(G109:G112)</f>
        <v>0</v>
      </c>
      <c r="H113" s="65">
        <f t="shared" ref="H113:N113" si="39">SUM(H109:H112)</f>
        <v>0</v>
      </c>
      <c r="I113" s="65">
        <f t="shared" si="39"/>
        <v>0</v>
      </c>
      <c r="J113" s="65">
        <f t="shared" si="39"/>
        <v>0</v>
      </c>
      <c r="K113" s="65">
        <f t="shared" si="39"/>
        <v>0</v>
      </c>
      <c r="L113" s="65">
        <f t="shared" si="39"/>
        <v>0</v>
      </c>
      <c r="M113" s="65">
        <f t="shared" si="39"/>
        <v>0</v>
      </c>
      <c r="N113" s="65">
        <f t="shared" si="39"/>
        <v>0</v>
      </c>
      <c r="O113" s="77"/>
    </row>
    <row r="114" spans="1:17" s="14" customFormat="1">
      <c r="A114" s="72"/>
      <c r="B114" s="488" t="s">
        <v>513</v>
      </c>
      <c r="C114" s="485"/>
      <c r="D114" s="71"/>
      <c r="E114" s="482">
        <f t="shared" ref="E114:N114" si="40">ROUND(SUM(D113*E16+E113*E17)/12,4)</f>
        <v>0</v>
      </c>
      <c r="F114" s="482">
        <f t="shared" si="40"/>
        <v>0</v>
      </c>
      <c r="G114" s="482">
        <f t="shared" si="40"/>
        <v>0</v>
      </c>
      <c r="H114" s="482">
        <f t="shared" si="40"/>
        <v>0</v>
      </c>
      <c r="I114" s="482">
        <f t="shared" si="40"/>
        <v>0</v>
      </c>
      <c r="J114" s="482">
        <f t="shared" si="40"/>
        <v>0</v>
      </c>
      <c r="K114" s="482">
        <f t="shared" si="40"/>
        <v>0</v>
      </c>
      <c r="L114" s="482">
        <f t="shared" si="40"/>
        <v>0</v>
      </c>
      <c r="M114" s="482">
        <f t="shared" si="40"/>
        <v>0</v>
      </c>
      <c r="N114" s="482">
        <f t="shared" si="40"/>
        <v>0</v>
      </c>
      <c r="O114" s="486"/>
    </row>
    <row r="115" spans="1:17" s="70" customFormat="1" ht="14">
      <c r="A115" s="72"/>
      <c r="B115" s="74"/>
      <c r="C115" s="81"/>
      <c r="D115" s="75"/>
      <c r="E115" s="75"/>
      <c r="F115" s="75"/>
      <c r="G115" s="75"/>
      <c r="H115" s="75"/>
      <c r="I115" s="75"/>
      <c r="J115" s="75"/>
      <c r="K115" s="491"/>
      <c r="L115" s="492"/>
      <c r="M115" s="492"/>
      <c r="N115" s="492"/>
      <c r="O115" s="493"/>
    </row>
    <row r="116" spans="1:17" s="3" customFormat="1" ht="21" customHeight="1">
      <c r="A116" s="4"/>
      <c r="B116" s="494" t="s">
        <v>609</v>
      </c>
      <c r="C116" s="98"/>
      <c r="D116" s="495"/>
      <c r="E116" s="495"/>
      <c r="F116" s="495"/>
      <c r="G116" s="495"/>
      <c r="H116" s="495"/>
      <c r="I116" s="495"/>
      <c r="J116" s="495"/>
      <c r="K116" s="495"/>
      <c r="L116" s="495"/>
      <c r="M116" s="495"/>
      <c r="N116" s="495"/>
      <c r="O116" s="495"/>
    </row>
    <row r="119" spans="1:17" ht="15.5">
      <c r="B119" s="118" t="s">
        <v>483</v>
      </c>
      <c r="J119" s="18"/>
    </row>
    <row r="120" spans="1:17" s="14" customFormat="1" ht="75.650000000000006" customHeight="1">
      <c r="A120" s="72"/>
      <c r="B120" s="862" t="s">
        <v>670</v>
      </c>
      <c r="C120" s="862"/>
      <c r="D120" s="862"/>
      <c r="E120" s="862"/>
      <c r="F120" s="862"/>
      <c r="G120" s="862"/>
      <c r="H120" s="862"/>
      <c r="I120" s="862"/>
      <c r="J120" s="862"/>
      <c r="K120" s="862"/>
      <c r="L120" s="862"/>
      <c r="M120" s="862"/>
      <c r="N120" s="862"/>
      <c r="O120" s="862"/>
      <c r="P120" s="862"/>
    </row>
    <row r="121" spans="1:17" s="18" customFormat="1" ht="9" customHeight="1">
      <c r="A121" s="4"/>
      <c r="B121" s="118"/>
      <c r="C121" s="78"/>
    </row>
    <row r="122" spans="1:17" ht="63.75" customHeight="1">
      <c r="B122" s="244" t="s">
        <v>234</v>
      </c>
      <c r="C122" s="244" t="str">
        <f>'1.  LRAMVA Summary'!D52</f>
        <v>Residential</v>
      </c>
      <c r="D122" s="244" t="str">
        <f>'1.  LRAMVA Summary'!E52</f>
        <v>GS&lt;50 kW</v>
      </c>
      <c r="E122" s="244" t="str">
        <f>'1.  LRAMVA Summary'!F52</f>
        <v>GS&gt;50 kW - Thermal Demand Meter</v>
      </c>
      <c r="F122" s="244" t="str">
        <f>'1.  LRAMVA Summary'!G52</f>
        <v>GS&gt;50 kW - Interval Meter</v>
      </c>
      <c r="G122" s="244" t="str">
        <f>'1.  LRAMVA Summary'!H52</f>
        <v>Street Lighting</v>
      </c>
      <c r="H122" s="244" t="str">
        <f>'1.  LRAMVA Summary'!I52</f>
        <v/>
      </c>
      <c r="I122" s="244" t="str">
        <f>'1.  LRAMVA Summary'!J52</f>
        <v/>
      </c>
      <c r="J122" s="244" t="str">
        <f>'1.  LRAMVA Summary'!K52</f>
        <v/>
      </c>
      <c r="K122" s="244" t="str">
        <f>'1.  LRAMVA Summary'!L52</f>
        <v/>
      </c>
      <c r="L122" s="244" t="str">
        <f>'1.  LRAMVA Summary'!M52</f>
        <v/>
      </c>
      <c r="M122" s="244" t="str">
        <f>'1.  LRAMVA Summary'!N52</f>
        <v/>
      </c>
      <c r="N122" s="244" t="str">
        <f>'1.  LRAMVA Summary'!O52</f>
        <v/>
      </c>
      <c r="O122" s="244" t="str">
        <f>'1.  LRAMVA Summary'!P52</f>
        <v/>
      </c>
      <c r="P122" s="244" t="str">
        <f>'1.  LRAMVA Summary'!Q52</f>
        <v/>
      </c>
      <c r="Q122" s="18"/>
    </row>
    <row r="123" spans="1:17" s="18" customFormat="1">
      <c r="A123" s="91"/>
      <c r="B123" s="581"/>
      <c r="C123" s="582" t="str">
        <f>'1.  LRAMVA Summary'!D53</f>
        <v>kWh</v>
      </c>
      <c r="D123" s="582" t="str">
        <f>'1.  LRAMVA Summary'!E53</f>
        <v>kWh</v>
      </c>
      <c r="E123" s="582" t="str">
        <f>'1.  LRAMVA Summary'!F53</f>
        <v>kW</v>
      </c>
      <c r="F123" s="582" t="str">
        <f>'1.  LRAMVA Summary'!G53</f>
        <v>kW</v>
      </c>
      <c r="G123" s="582" t="str">
        <f>'1.  LRAMVA Summary'!H53</f>
        <v>KW</v>
      </c>
      <c r="H123" s="582">
        <f>'1.  LRAMVA Summary'!I53</f>
        <v>0</v>
      </c>
      <c r="I123" s="582">
        <f>'1.  LRAMVA Summary'!J53</f>
        <v>0</v>
      </c>
      <c r="J123" s="582">
        <f>'1.  LRAMVA Summary'!K53</f>
        <v>0</v>
      </c>
      <c r="K123" s="582">
        <f>'1.  LRAMVA Summary'!L53</f>
        <v>0</v>
      </c>
      <c r="L123" s="582">
        <f>'1.  LRAMVA Summary'!M53</f>
        <v>0</v>
      </c>
      <c r="M123" s="582">
        <f>'1.  LRAMVA Summary'!N53</f>
        <v>0</v>
      </c>
      <c r="N123" s="582">
        <f>'1.  LRAMVA Summary'!O53</f>
        <v>0</v>
      </c>
      <c r="O123" s="582">
        <f>'1.  LRAMVA Summary'!P53</f>
        <v>0</v>
      </c>
      <c r="P123" s="583">
        <f>'1.  LRAMVA Summary'!Q53</f>
        <v>0</v>
      </c>
    </row>
    <row r="124" spans="1:17">
      <c r="B124" s="496">
        <v>2011</v>
      </c>
      <c r="C124" s="676">
        <f>HLOOKUP(B124,$D$15:$O$114,9,FALSE)</f>
        <v>1.43E-2</v>
      </c>
      <c r="D124" s="677">
        <f>HLOOKUP(B124,$D$15:$O$114,16,FALSE)</f>
        <v>1.9099999999999999E-2</v>
      </c>
      <c r="E124" s="678">
        <f>HLOOKUP(B124,$D$15:$O$114,23,FALSE)</f>
        <v>4.58</v>
      </c>
      <c r="F124" s="677">
        <f>HLOOKUP(B124,$D$15:$O$114,30,FALSE)</f>
        <v>4.7081</v>
      </c>
      <c r="G124" s="678">
        <f>HLOOKUP(B124,$D$15:$O$114,37,FALSE)</f>
        <v>15.208500000000001</v>
      </c>
      <c r="H124" s="677">
        <f>HLOOKUP(B124,$D$15:$O$114,44,FALSE)</f>
        <v>0</v>
      </c>
      <c r="I124" s="678">
        <f>HLOOKUP(B124,$D$15:$O$114,51,FALSE)</f>
        <v>0</v>
      </c>
      <c r="J124" s="678">
        <f>HLOOKUP(B124,$D$15:$O$114,58,FALSE)</f>
        <v>0</v>
      </c>
      <c r="K124" s="678">
        <f>HLOOKUP(B124,$D$15:$O$114,65,FALSE)</f>
        <v>0</v>
      </c>
      <c r="L124" s="678">
        <f>HLOOKUP(B124,$D$15:$O$114,72,FALSE)</f>
        <v>0</v>
      </c>
      <c r="M124" s="678">
        <f>HLOOKUP(B124,$D$15:$O$114,79,FALSE)</f>
        <v>0</v>
      </c>
      <c r="N124" s="678">
        <f>HLOOKUP(B124,$D$15:$O$114,86,FALSE)</f>
        <v>0</v>
      </c>
      <c r="O124" s="678">
        <f>HLOOKUP(B124,$D$15:$O$114,93,FALSE)</f>
        <v>0</v>
      </c>
      <c r="P124" s="678">
        <f>HLOOKUP(B124,$D$15:$O$114,100,FALSE)</f>
        <v>0</v>
      </c>
    </row>
    <row r="125" spans="1:17">
      <c r="B125" s="497">
        <v>2012</v>
      </c>
      <c r="C125" s="679">
        <f t="shared" ref="C125:C129" si="41">HLOOKUP(B125,$E$15:$O$114,9,FALSE)</f>
        <v>1.43E-2</v>
      </c>
      <c r="D125" s="680">
        <f>HLOOKUP(B125,$E$15:$O$114,16,FALSE)</f>
        <v>1.9099999999999999E-2</v>
      </c>
      <c r="E125" s="681">
        <f>HLOOKUP(B125,$E$15:$O$114,23,FALSE)</f>
        <v>4.58</v>
      </c>
      <c r="F125" s="680">
        <f>HLOOKUP(B125,$E$15:$O$114,30,FALSE)</f>
        <v>4.7081</v>
      </c>
      <c r="G125" s="681">
        <f>HLOOKUP(B125,$E$15:$O$114,37,FALSE)</f>
        <v>15.208500000000001</v>
      </c>
      <c r="H125" s="680">
        <f>HLOOKUP(B125,$E$15:$O$114,44,FALSE)</f>
        <v>0</v>
      </c>
      <c r="I125" s="681">
        <f>HLOOKUP(B125,$E$15:$O$114,51,FALSE)</f>
        <v>0</v>
      </c>
      <c r="J125" s="681">
        <f>HLOOKUP(B125,$E$15:$O$114,58,FALSE)</f>
        <v>0</v>
      </c>
      <c r="K125" s="681">
        <f>HLOOKUP(B125,$E$15:$O$114,65,FALSE)</f>
        <v>0</v>
      </c>
      <c r="L125" s="681">
        <f>HLOOKUP(B125,$E$15:$O$114,72,FALSE)</f>
        <v>0</v>
      </c>
      <c r="M125" s="681">
        <f>HLOOKUP(B125,$E$15:$O$114,79,FALSE)</f>
        <v>0</v>
      </c>
      <c r="N125" s="681">
        <f>HLOOKUP(B125,$E$15:$O$114,86,FALSE)</f>
        <v>0</v>
      </c>
      <c r="O125" s="681">
        <f>HLOOKUP(B125,$E$15:$O$114,93,FALSE)</f>
        <v>0</v>
      </c>
      <c r="P125" s="681">
        <f t="shared" ref="P125:P133" si="42">HLOOKUP(B125,$E$15:$O$114,100,FALSE)</f>
        <v>0</v>
      </c>
    </row>
    <row r="126" spans="1:17">
      <c r="B126" s="497">
        <v>2013</v>
      </c>
      <c r="C126" s="679">
        <f t="shared" si="41"/>
        <v>1.4200000000000001E-2</v>
      </c>
      <c r="D126" s="680">
        <f t="shared" ref="D126:D133" si="43">HLOOKUP(B126,$E$15:$O$114,16,FALSE)</f>
        <v>1.9199999999999998E-2</v>
      </c>
      <c r="E126" s="681">
        <f t="shared" ref="E126:E133" si="44">HLOOKUP(B126,$E$15:$O$114,23,FALSE)</f>
        <v>4.5952999999999999</v>
      </c>
      <c r="F126" s="680">
        <f t="shared" ref="F126:F133" si="45">HLOOKUP(B126,$E$15:$O$114,30,FALSE)</f>
        <v>4.7244999999999999</v>
      </c>
      <c r="G126" s="681">
        <f t="shared" ref="G126:G132" si="46">HLOOKUP(B126,$E$15:$O$114,37,FALSE)</f>
        <v>15.1736</v>
      </c>
      <c r="H126" s="680">
        <f t="shared" ref="H126:H133" si="47">HLOOKUP(B126,$E$15:$O$114,44,FALSE)</f>
        <v>0</v>
      </c>
      <c r="I126" s="681">
        <f t="shared" ref="I126:I133" si="48">HLOOKUP(B126,$E$15:$O$114,51,FALSE)</f>
        <v>0</v>
      </c>
      <c r="J126" s="681">
        <f t="shared" ref="J126:J133" si="49">HLOOKUP(B126,$E$15:$O$114,58,FALSE)</f>
        <v>0</v>
      </c>
      <c r="K126" s="681">
        <f t="shared" ref="K126:K133" si="50">HLOOKUP(B126,$E$15:$O$114,65,FALSE)</f>
        <v>0</v>
      </c>
      <c r="L126" s="681">
        <f>HLOOKUP(B126,$E$15:$O$114,72,FALSE)</f>
        <v>0</v>
      </c>
      <c r="M126" s="681">
        <f t="shared" ref="M126:M133" si="51">HLOOKUP(B126,$E$15:$O$114,79,FALSE)</f>
        <v>0</v>
      </c>
      <c r="N126" s="681">
        <f t="shared" ref="N126:N133" si="52">HLOOKUP(B126,$E$15:$O$114,86,FALSE)</f>
        <v>0</v>
      </c>
      <c r="O126" s="681">
        <f t="shared" ref="O126:O133" si="53">HLOOKUP(B126,$E$15:$O$114,93,FALSE)</f>
        <v>0</v>
      </c>
      <c r="P126" s="681">
        <f t="shared" si="42"/>
        <v>0</v>
      </c>
    </row>
    <row r="127" spans="1:17">
      <c r="B127" s="497">
        <v>2014</v>
      </c>
      <c r="C127" s="679">
        <f t="shared" si="41"/>
        <v>1.43E-2</v>
      </c>
      <c r="D127" s="680">
        <f>HLOOKUP(B127,$E$15:$O$114,16,FALSE)</f>
        <v>1.9300000000000001E-2</v>
      </c>
      <c r="E127" s="681">
        <f>HLOOKUP(B127,$E$15:$O$114,23,FALSE)</f>
        <v>4.6245000000000003</v>
      </c>
      <c r="F127" s="680">
        <f>HLOOKUP(B127,$E$15:$O$114,30,FALSE)</f>
        <v>4.7545000000000002</v>
      </c>
      <c r="G127" s="681">
        <f>HLOOKUP(B127,$E$15:$O$114,37,FALSE)</f>
        <v>15.269299999999999</v>
      </c>
      <c r="H127" s="680">
        <f>HLOOKUP(B127,$E$15:$O$114,44,FALSE)</f>
        <v>0</v>
      </c>
      <c r="I127" s="681">
        <f>HLOOKUP(B127,$E$15:$O$114,51,FALSE)</f>
        <v>0</v>
      </c>
      <c r="J127" s="681">
        <f>HLOOKUP(B127,$E$15:$O$114,58,FALSE)</f>
        <v>0</v>
      </c>
      <c r="K127" s="681">
        <f>HLOOKUP(B127,$E$15:$O$114,65,FALSE)</f>
        <v>0</v>
      </c>
      <c r="L127" s="681">
        <f>HLOOKUP(B127,$E$15:$O$114,72,FALSE)</f>
        <v>0</v>
      </c>
      <c r="M127" s="681">
        <f>HLOOKUP(B127,$E$15:$O$114,79,FALSE)</f>
        <v>0</v>
      </c>
      <c r="N127" s="681">
        <f>HLOOKUP(B127,$E$15:$O$114,86,FALSE)</f>
        <v>0</v>
      </c>
      <c r="O127" s="681">
        <f>HLOOKUP(B127,$E$15:$O$114,93,FALSE)</f>
        <v>0</v>
      </c>
      <c r="P127" s="681">
        <f>HLOOKUP(B127,$E$15:$O$114,100,FALSE)</f>
        <v>0</v>
      </c>
    </row>
    <row r="128" spans="1:17">
      <c r="B128" s="497">
        <v>2015</v>
      </c>
      <c r="C128" s="679">
        <f t="shared" si="41"/>
        <v>1.44E-2</v>
      </c>
      <c r="D128" s="680">
        <f t="shared" si="43"/>
        <v>1.9400000000000001E-2</v>
      </c>
      <c r="E128" s="681">
        <f t="shared" si="44"/>
        <v>4.6454000000000004</v>
      </c>
      <c r="F128" s="680">
        <f t="shared" si="45"/>
        <v>4.7759999999999998</v>
      </c>
      <c r="G128" s="681">
        <f t="shared" si="46"/>
        <v>15.3377</v>
      </c>
      <c r="H128" s="680">
        <f t="shared" si="47"/>
        <v>0</v>
      </c>
      <c r="I128" s="681">
        <f t="shared" si="48"/>
        <v>0</v>
      </c>
      <c r="J128" s="681">
        <f t="shared" si="49"/>
        <v>0</v>
      </c>
      <c r="K128" s="681">
        <f t="shared" si="50"/>
        <v>0</v>
      </c>
      <c r="L128" s="681">
        <f t="shared" ref="L128:L133" si="54">HLOOKUP(B128,$E$15:$O$114,72,FALSE)</f>
        <v>0</v>
      </c>
      <c r="M128" s="681">
        <f t="shared" si="51"/>
        <v>0</v>
      </c>
      <c r="N128" s="681">
        <f t="shared" si="52"/>
        <v>0</v>
      </c>
      <c r="O128" s="681">
        <f t="shared" si="53"/>
        <v>0</v>
      </c>
      <c r="P128" s="681">
        <f t="shared" si="42"/>
        <v>0</v>
      </c>
    </row>
    <row r="129" spans="2:16">
      <c r="B129" s="497">
        <v>2016</v>
      </c>
      <c r="C129" s="679">
        <f t="shared" si="41"/>
        <v>1.11E-2</v>
      </c>
      <c r="D129" s="680">
        <f t="shared" si="43"/>
        <v>1.9599999999999999E-2</v>
      </c>
      <c r="E129" s="681">
        <f t="shared" si="44"/>
        <v>4.6923000000000004</v>
      </c>
      <c r="F129" s="680">
        <f t="shared" si="45"/>
        <v>4.8242000000000003</v>
      </c>
      <c r="G129" s="681">
        <f t="shared" si="46"/>
        <v>15.5061</v>
      </c>
      <c r="H129" s="680">
        <f t="shared" si="47"/>
        <v>0</v>
      </c>
      <c r="I129" s="681">
        <f t="shared" si="48"/>
        <v>0</v>
      </c>
      <c r="J129" s="681">
        <f t="shared" si="49"/>
        <v>0</v>
      </c>
      <c r="K129" s="681">
        <f t="shared" si="50"/>
        <v>0</v>
      </c>
      <c r="L129" s="681">
        <f t="shared" si="54"/>
        <v>0</v>
      </c>
      <c r="M129" s="681">
        <f t="shared" si="51"/>
        <v>0</v>
      </c>
      <c r="N129" s="681">
        <f t="shared" si="52"/>
        <v>0</v>
      </c>
      <c r="O129" s="681">
        <f t="shared" si="53"/>
        <v>0</v>
      </c>
      <c r="P129" s="681">
        <f t="shared" si="42"/>
        <v>0</v>
      </c>
    </row>
    <row r="130" spans="2:16">
      <c r="B130" s="497">
        <v>2017</v>
      </c>
      <c r="C130" s="679">
        <f>HLOOKUP(B130,$E$15:$O$114,9,FALSE)</f>
        <v>8.6999999999999994E-3</v>
      </c>
      <c r="D130" s="680">
        <f t="shared" si="43"/>
        <v>1.9800000000000002E-2</v>
      </c>
      <c r="E130" s="681">
        <f t="shared" si="44"/>
        <v>4.7404000000000002</v>
      </c>
      <c r="F130" s="680">
        <f t="shared" si="45"/>
        <v>4.8734999999999999</v>
      </c>
      <c r="G130" s="681">
        <f t="shared" si="46"/>
        <v>15.617599999999999</v>
      </c>
      <c r="H130" s="680">
        <f t="shared" si="47"/>
        <v>0</v>
      </c>
      <c r="I130" s="681">
        <f t="shared" si="48"/>
        <v>0</v>
      </c>
      <c r="J130" s="681">
        <f t="shared" si="49"/>
        <v>0</v>
      </c>
      <c r="K130" s="681">
        <f t="shared" si="50"/>
        <v>0</v>
      </c>
      <c r="L130" s="681">
        <f t="shared" si="54"/>
        <v>0</v>
      </c>
      <c r="M130" s="681">
        <f t="shared" si="51"/>
        <v>0</v>
      </c>
      <c r="N130" s="681">
        <f t="shared" si="52"/>
        <v>0</v>
      </c>
      <c r="O130" s="681">
        <f t="shared" si="53"/>
        <v>0</v>
      </c>
      <c r="P130" s="681">
        <f t="shared" si="42"/>
        <v>0</v>
      </c>
    </row>
    <row r="131" spans="2:16">
      <c r="B131" s="497">
        <v>2018</v>
      </c>
      <c r="C131" s="679">
        <f t="shared" ref="C131:C133" si="55">HLOOKUP(B131,$E$15:$O$114,9,FALSE)</f>
        <v>5.0000000000000001E-3</v>
      </c>
      <c r="D131" s="680">
        <f t="shared" si="43"/>
        <v>0.02</v>
      </c>
      <c r="E131" s="681">
        <f t="shared" si="44"/>
        <v>4.7934000000000001</v>
      </c>
      <c r="F131" s="680">
        <f t="shared" si="45"/>
        <v>4.9275000000000002</v>
      </c>
      <c r="G131" s="681">
        <f t="shared" si="46"/>
        <v>15.867800000000001</v>
      </c>
      <c r="H131" s="680">
        <f t="shared" si="47"/>
        <v>0</v>
      </c>
      <c r="I131" s="681">
        <f t="shared" si="48"/>
        <v>0</v>
      </c>
      <c r="J131" s="681">
        <f t="shared" si="49"/>
        <v>0</v>
      </c>
      <c r="K131" s="681">
        <f t="shared" si="50"/>
        <v>0</v>
      </c>
      <c r="L131" s="681">
        <f t="shared" si="54"/>
        <v>0</v>
      </c>
      <c r="M131" s="681">
        <f t="shared" si="51"/>
        <v>0</v>
      </c>
      <c r="N131" s="681">
        <f t="shared" si="52"/>
        <v>0</v>
      </c>
      <c r="O131" s="681">
        <f t="shared" si="53"/>
        <v>0</v>
      </c>
      <c r="P131" s="681">
        <f t="shared" si="42"/>
        <v>0</v>
      </c>
    </row>
    <row r="132" spans="2:16" hidden="1">
      <c r="B132" s="497">
        <v>2019</v>
      </c>
      <c r="C132" s="679">
        <f t="shared" si="55"/>
        <v>-3.8699999999999998E-2</v>
      </c>
      <c r="D132" s="680">
        <f t="shared" si="43"/>
        <v>2.0199999999999999E-2</v>
      </c>
      <c r="E132" s="681">
        <f t="shared" si="44"/>
        <v>4.8274999999999997</v>
      </c>
      <c r="F132" s="680">
        <f t="shared" si="45"/>
        <v>4.8723000000000001</v>
      </c>
      <c r="G132" s="681">
        <f t="shared" si="46"/>
        <v>15.937799999999999</v>
      </c>
      <c r="H132" s="680">
        <f t="shared" si="47"/>
        <v>0</v>
      </c>
      <c r="I132" s="681">
        <f t="shared" si="48"/>
        <v>0</v>
      </c>
      <c r="J132" s="681">
        <f t="shared" si="49"/>
        <v>0</v>
      </c>
      <c r="K132" s="681">
        <f t="shared" si="50"/>
        <v>0</v>
      </c>
      <c r="L132" s="681">
        <f t="shared" si="54"/>
        <v>0</v>
      </c>
      <c r="M132" s="681">
        <f t="shared" si="51"/>
        <v>0</v>
      </c>
      <c r="N132" s="681">
        <f t="shared" si="52"/>
        <v>0</v>
      </c>
      <c r="O132" s="681">
        <f t="shared" si="53"/>
        <v>0</v>
      </c>
      <c r="P132" s="681">
        <f t="shared" si="42"/>
        <v>0</v>
      </c>
    </row>
    <row r="133" spans="2:16" hidden="1">
      <c r="B133" s="498">
        <v>2020</v>
      </c>
      <c r="C133" s="682">
        <f t="shared" si="55"/>
        <v>0</v>
      </c>
      <c r="D133" s="683">
        <f t="shared" si="43"/>
        <v>0</v>
      </c>
      <c r="E133" s="684">
        <f t="shared" si="44"/>
        <v>0</v>
      </c>
      <c r="F133" s="683">
        <f t="shared" si="45"/>
        <v>0</v>
      </c>
      <c r="G133" s="684">
        <f>HLOOKUP(B133,$E$15:$O$114,37,FALSE)</f>
        <v>0</v>
      </c>
      <c r="H133" s="683">
        <f t="shared" si="47"/>
        <v>0</v>
      </c>
      <c r="I133" s="684">
        <f t="shared" si="48"/>
        <v>0</v>
      </c>
      <c r="J133" s="684">
        <f t="shared" si="49"/>
        <v>0</v>
      </c>
      <c r="K133" s="684">
        <f t="shared" si="50"/>
        <v>0</v>
      </c>
      <c r="L133" s="684">
        <f t="shared" si="54"/>
        <v>0</v>
      </c>
      <c r="M133" s="684">
        <f t="shared" si="51"/>
        <v>0</v>
      </c>
      <c r="N133" s="684">
        <f t="shared" si="52"/>
        <v>0</v>
      </c>
      <c r="O133" s="684">
        <f t="shared" si="53"/>
        <v>0</v>
      </c>
      <c r="P133" s="684">
        <f t="shared" si="42"/>
        <v>0</v>
      </c>
    </row>
    <row r="134" spans="2:16" ht="18.75" customHeight="1">
      <c r="B134" s="494" t="s">
        <v>626</v>
      </c>
      <c r="C134" s="594"/>
      <c r="D134" s="595"/>
      <c r="E134" s="596"/>
      <c r="F134" s="595"/>
      <c r="G134" s="595"/>
      <c r="H134" s="595"/>
      <c r="I134" s="595"/>
      <c r="J134" s="595"/>
      <c r="K134" s="595"/>
      <c r="L134" s="595"/>
      <c r="M134" s="595"/>
      <c r="N134" s="595"/>
      <c r="O134" s="595"/>
      <c r="P134" s="595"/>
    </row>
    <row r="136" spans="2:16">
      <c r="B136" s="588" t="s">
        <v>525</v>
      </c>
    </row>
  </sheetData>
  <sheetProtection formatCells="0" formatColumns="0" formatRows="0" insertColumns="0" insertRows="0" insertHyperlinks="0" deleteColumns="0" deleteRows="0" sort="0" autoFilter="0" pivotTables="0"/>
  <mergeCells count="19">
    <mergeCell ref="C102:C106"/>
    <mergeCell ref="B12:O12"/>
    <mergeCell ref="B120:P120"/>
    <mergeCell ref="C109:C113"/>
    <mergeCell ref="C67:C71"/>
    <mergeCell ref="C74:C78"/>
    <mergeCell ref="C81:C85"/>
    <mergeCell ref="C88:C92"/>
    <mergeCell ref="C95:C99"/>
    <mergeCell ref="B4:B6"/>
    <mergeCell ref="C15:C17"/>
    <mergeCell ref="C46:C50"/>
    <mergeCell ref="C53:C57"/>
    <mergeCell ref="C60:C64"/>
    <mergeCell ref="C18:C22"/>
    <mergeCell ref="C25:C29"/>
    <mergeCell ref="C32:C36"/>
    <mergeCell ref="C39:C43"/>
    <mergeCell ref="C6:D6"/>
  </mergeCells>
  <hyperlinks>
    <hyperlink ref="C8" location="Table_3.__Inputs_for_Distribution_Rates_and_Adjustments_by_Rate_Class" display="Table 3" xr:uid="{00000000-0004-0000-0700-000000000000}"/>
    <hyperlink ref="C9" location="Table_3_a.__Distribution_Rates_by_Rate_Class" display="Table 3-a." xr:uid="{00000000-0004-0000-0700-000001000000}"/>
    <hyperlink ref="B136" location="'3.  Distribution Rates'!A1" display="Return to top" xr:uid="{00000000-0004-0000-0700-000002000000}"/>
  </hyperlinks>
  <pageMargins left="0.7" right="0.7" top="0.75" bottom="0.75" header="0.3" footer="0.3"/>
  <pageSetup paperSize="17" scale="71"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14:X117"/>
  <sheetViews>
    <sheetView topLeftCell="A98" zoomScale="90" zoomScaleNormal="90" workbookViewId="0">
      <selection activeCell="C51" sqref="A1:P51"/>
    </sheetView>
  </sheetViews>
  <sheetFormatPr defaultColWidth="9.08984375" defaultRowHeight="14.5"/>
  <cols>
    <col min="1" max="1" width="9.08984375" style="12"/>
    <col min="2" max="2" width="38.36328125" style="12" customWidth="1"/>
    <col min="3" max="29" width="9.08984375" style="12"/>
    <col min="30" max="38" width="0" style="12" hidden="1" customWidth="1"/>
    <col min="39" max="16384" width="9.08984375" style="12"/>
  </cols>
  <sheetData>
    <row r="14" spans="2:24" ht="15.5">
      <c r="B14" s="584" t="s">
        <v>504</v>
      </c>
    </row>
    <row r="15" spans="2:24" ht="15.5">
      <c r="B15" s="584"/>
    </row>
    <row r="16" spans="2:24" s="663" customFormat="1" ht="15.5">
      <c r="B16" s="863" t="s">
        <v>629</v>
      </c>
      <c r="C16" s="863"/>
      <c r="D16" s="863"/>
      <c r="E16" s="863"/>
      <c r="F16" s="863"/>
      <c r="G16" s="863"/>
      <c r="H16" s="863"/>
      <c r="I16" s="863"/>
      <c r="J16" s="863"/>
      <c r="K16" s="863"/>
      <c r="L16" s="863"/>
      <c r="M16" s="863"/>
      <c r="N16" s="863"/>
      <c r="O16" s="863"/>
      <c r="P16" s="863"/>
      <c r="Q16" s="863"/>
      <c r="R16" s="863"/>
      <c r="S16" s="863"/>
      <c r="T16" s="863"/>
      <c r="U16" s="863"/>
      <c r="V16" s="863"/>
      <c r="W16" s="863"/>
      <c r="X16" s="863"/>
    </row>
    <row r="18" spans="2:8">
      <c r="B18" s="864" t="s">
        <v>755</v>
      </c>
      <c r="C18" s="866" t="s">
        <v>243</v>
      </c>
      <c r="D18" s="867"/>
      <c r="E18" s="867"/>
      <c r="F18" s="867"/>
      <c r="G18" s="867"/>
      <c r="H18" s="868"/>
    </row>
    <row r="19" spans="2:8" ht="70">
      <c r="B19" s="865"/>
      <c r="C19" s="760" t="s">
        <v>29</v>
      </c>
      <c r="D19" s="760" t="s">
        <v>371</v>
      </c>
      <c r="E19" s="760" t="s">
        <v>745</v>
      </c>
      <c r="F19" s="760" t="s">
        <v>746</v>
      </c>
      <c r="G19" s="760" t="s">
        <v>31</v>
      </c>
      <c r="H19" s="761" t="s">
        <v>26</v>
      </c>
    </row>
    <row r="20" spans="2:8" ht="15.5">
      <c r="B20" s="514" t="s">
        <v>503</v>
      </c>
      <c r="C20" s="762"/>
      <c r="D20" s="762"/>
      <c r="E20" s="762"/>
      <c r="F20" s="762"/>
      <c r="G20" s="762"/>
      <c r="H20" s="292"/>
    </row>
    <row r="21" spans="2:8" ht="15.5">
      <c r="B21" s="288" t="s">
        <v>496</v>
      </c>
      <c r="C21" s="762"/>
      <c r="D21" s="762"/>
      <c r="E21" s="762"/>
      <c r="F21" s="762"/>
      <c r="G21" s="762"/>
      <c r="H21" s="292"/>
    </row>
    <row r="22" spans="2:8" ht="15.5">
      <c r="B22" s="516" t="s">
        <v>95</v>
      </c>
      <c r="C22" s="763">
        <v>1</v>
      </c>
      <c r="D22" s="764"/>
      <c r="E22" s="764"/>
      <c r="F22" s="764"/>
      <c r="G22" s="764"/>
      <c r="H22" s="296">
        <v>1</v>
      </c>
    </row>
    <row r="23" spans="2:8" ht="15.5">
      <c r="B23" s="516" t="s">
        <v>96</v>
      </c>
      <c r="C23" s="763">
        <v>1</v>
      </c>
      <c r="D23" s="764"/>
      <c r="E23" s="764"/>
      <c r="F23" s="764"/>
      <c r="G23" s="764"/>
      <c r="H23" s="296">
        <v>1</v>
      </c>
    </row>
    <row r="24" spans="2:8" ht="15.5">
      <c r="B24" s="516" t="s">
        <v>97</v>
      </c>
      <c r="C24" s="763">
        <v>1</v>
      </c>
      <c r="D24" s="764"/>
      <c r="E24" s="764"/>
      <c r="F24" s="764"/>
      <c r="G24" s="764"/>
      <c r="H24" s="296">
        <v>1</v>
      </c>
    </row>
    <row r="25" spans="2:8" ht="15.5">
      <c r="B25" s="516" t="s">
        <v>673</v>
      </c>
      <c r="C25" s="763">
        <v>1</v>
      </c>
      <c r="D25" s="764"/>
      <c r="E25" s="764"/>
      <c r="F25" s="764"/>
      <c r="G25" s="764"/>
      <c r="H25" s="296">
        <v>1</v>
      </c>
    </row>
    <row r="26" spans="2:8" ht="31">
      <c r="B26" s="516" t="s">
        <v>98</v>
      </c>
      <c r="C26" s="763">
        <v>1</v>
      </c>
      <c r="D26" s="764"/>
      <c r="E26" s="764"/>
      <c r="F26" s="764"/>
      <c r="G26" s="764"/>
      <c r="H26" s="296">
        <v>1</v>
      </c>
    </row>
    <row r="27" spans="2:8" ht="15.5">
      <c r="B27" s="294"/>
      <c r="C27" s="765"/>
      <c r="D27" s="766"/>
      <c r="E27" s="766"/>
      <c r="F27" s="766"/>
      <c r="G27" s="766"/>
      <c r="H27" s="297"/>
    </row>
    <row r="28" spans="2:8" ht="31">
      <c r="B28" s="319" t="s">
        <v>497</v>
      </c>
      <c r="C28" s="767"/>
      <c r="D28" s="767"/>
      <c r="E28" s="767"/>
      <c r="F28" s="767"/>
      <c r="G28" s="767"/>
      <c r="H28" s="292"/>
    </row>
    <row r="29" spans="2:8" ht="15.5">
      <c r="B29" s="516" t="s">
        <v>99</v>
      </c>
      <c r="C29" s="768"/>
      <c r="D29" s="763"/>
      <c r="E29" s="763">
        <v>1</v>
      </c>
      <c r="F29" s="764"/>
      <c r="G29" s="764"/>
      <c r="H29" s="296">
        <v>1</v>
      </c>
    </row>
    <row r="30" spans="2:8" ht="31">
      <c r="B30" s="516" t="s">
        <v>100</v>
      </c>
      <c r="C30" s="769"/>
      <c r="D30" s="763">
        <v>1</v>
      </c>
      <c r="E30" s="763"/>
      <c r="F30" s="764"/>
      <c r="G30" s="764"/>
      <c r="H30" s="296">
        <v>1</v>
      </c>
    </row>
    <row r="31" spans="2:8" ht="31">
      <c r="B31" s="516" t="s">
        <v>101</v>
      </c>
      <c r="C31" s="768"/>
      <c r="D31" s="763">
        <v>1</v>
      </c>
      <c r="E31" s="763"/>
      <c r="F31" s="764"/>
      <c r="G31" s="764"/>
      <c r="H31" s="296">
        <v>1</v>
      </c>
    </row>
    <row r="32" spans="2:8" ht="31">
      <c r="B32" s="516" t="s">
        <v>102</v>
      </c>
      <c r="C32" s="768"/>
      <c r="D32" s="763"/>
      <c r="E32" s="763">
        <v>1</v>
      </c>
      <c r="F32" s="764"/>
      <c r="G32" s="764"/>
      <c r="H32" s="296">
        <v>1</v>
      </c>
    </row>
    <row r="33" spans="2:8" ht="31">
      <c r="B33" s="516" t="s">
        <v>103</v>
      </c>
      <c r="C33" s="768"/>
      <c r="D33" s="763"/>
      <c r="E33" s="763">
        <v>1</v>
      </c>
      <c r="F33" s="764"/>
      <c r="G33" s="764"/>
      <c r="H33" s="296">
        <v>1</v>
      </c>
    </row>
    <row r="34" spans="2:8" ht="15.5">
      <c r="B34" s="516"/>
      <c r="C34" s="770"/>
      <c r="D34" s="771"/>
      <c r="E34" s="770"/>
      <c r="F34" s="770"/>
      <c r="G34" s="770"/>
      <c r="H34" s="313"/>
    </row>
    <row r="35" spans="2:8" ht="15.5">
      <c r="B35" s="288" t="s">
        <v>10</v>
      </c>
      <c r="C35" s="767"/>
      <c r="D35" s="767"/>
      <c r="E35" s="767"/>
      <c r="F35" s="767"/>
      <c r="G35" s="767"/>
      <c r="H35" s="292"/>
    </row>
    <row r="36" spans="2:8" ht="31">
      <c r="B36" s="516" t="s">
        <v>104</v>
      </c>
      <c r="C36" s="772"/>
      <c r="D36" s="764"/>
      <c r="E36" s="763">
        <v>1</v>
      </c>
      <c r="F36" s="764"/>
      <c r="G36" s="764"/>
      <c r="H36" s="296">
        <v>1</v>
      </c>
    </row>
    <row r="37" spans="2:8" ht="46.5">
      <c r="B37" s="516" t="s">
        <v>105</v>
      </c>
      <c r="C37" s="764"/>
      <c r="D37" s="764"/>
      <c r="E37" s="763">
        <v>1</v>
      </c>
      <c r="F37" s="764"/>
      <c r="G37" s="764"/>
      <c r="H37" s="296">
        <v>1</v>
      </c>
    </row>
    <row r="38" spans="2:8" ht="31">
      <c r="B38" s="516" t="s">
        <v>106</v>
      </c>
      <c r="C38" s="764"/>
      <c r="D38" s="764"/>
      <c r="E38" s="763">
        <v>1</v>
      </c>
      <c r="F38" s="764"/>
      <c r="G38" s="764"/>
      <c r="H38" s="296">
        <v>1</v>
      </c>
    </row>
    <row r="39" spans="2:8" ht="15.5">
      <c r="B39" s="315"/>
      <c r="C39" s="773"/>
      <c r="D39" s="773"/>
      <c r="E39" s="773"/>
      <c r="F39" s="773"/>
      <c r="G39" s="773"/>
      <c r="H39" s="306"/>
    </row>
    <row r="40" spans="2:8" ht="15.5">
      <c r="B40" s="288" t="s">
        <v>107</v>
      </c>
      <c r="C40" s="767"/>
      <c r="D40" s="767"/>
      <c r="E40" s="767"/>
      <c r="F40" s="767"/>
      <c r="G40" s="767"/>
      <c r="H40" s="292"/>
    </row>
    <row r="41" spans="2:8" ht="15.5">
      <c r="B41" s="315" t="s">
        <v>108</v>
      </c>
      <c r="C41" s="763">
        <v>1</v>
      </c>
      <c r="D41" s="764"/>
      <c r="E41" s="764"/>
      <c r="F41" s="764"/>
      <c r="G41" s="764"/>
      <c r="H41" s="296">
        <v>1</v>
      </c>
    </row>
    <row r="42" spans="2:8" ht="15.5">
      <c r="B42" s="315"/>
      <c r="C42" s="773"/>
      <c r="D42" s="774"/>
      <c r="E42" s="774"/>
      <c r="F42" s="774"/>
      <c r="G42" s="773"/>
      <c r="H42" s="306"/>
    </row>
    <row r="43" spans="2:8" ht="15.5">
      <c r="B43" s="288" t="s">
        <v>489</v>
      </c>
      <c r="C43" s="773"/>
      <c r="D43" s="773"/>
      <c r="E43" s="773"/>
      <c r="F43" s="773"/>
      <c r="G43" s="773"/>
      <c r="H43" s="313"/>
    </row>
    <row r="44" spans="2:8" ht="15.5">
      <c r="B44" s="775" t="s">
        <v>495</v>
      </c>
      <c r="C44" s="767"/>
      <c r="D44" s="767"/>
      <c r="E44" s="767"/>
      <c r="F44" s="767"/>
      <c r="G44" s="767"/>
      <c r="H44" s="292"/>
    </row>
    <row r="45" spans="2:8" ht="46.5">
      <c r="B45" s="516" t="s">
        <v>719</v>
      </c>
      <c r="C45" s="763">
        <v>1</v>
      </c>
      <c r="D45" s="764"/>
      <c r="E45" s="764"/>
      <c r="F45" s="764"/>
      <c r="G45" s="764"/>
      <c r="H45" s="296">
        <v>1</v>
      </c>
    </row>
    <row r="46" spans="2:8" ht="15.5">
      <c r="B46" s="323"/>
      <c r="C46" s="773"/>
      <c r="D46" s="773"/>
      <c r="E46" s="773"/>
      <c r="F46" s="773"/>
      <c r="G46" s="773"/>
      <c r="H46" s="306"/>
    </row>
    <row r="47" spans="2:8" ht="15.5">
      <c r="B47" s="514" t="s">
        <v>502</v>
      </c>
      <c r="C47" s="773"/>
      <c r="D47" s="776"/>
      <c r="E47" s="776"/>
      <c r="F47" s="776"/>
      <c r="G47" s="776"/>
      <c r="H47" s="306"/>
    </row>
    <row r="48" spans="2:8" ht="15.5">
      <c r="B48" s="288" t="s">
        <v>498</v>
      </c>
      <c r="C48" s="765"/>
      <c r="D48" s="776"/>
      <c r="E48" s="776"/>
      <c r="F48" s="776"/>
      <c r="G48" s="776"/>
      <c r="H48" s="306"/>
    </row>
    <row r="49" spans="2:8" ht="15.5">
      <c r="B49" s="516" t="s">
        <v>113</v>
      </c>
      <c r="C49" s="763">
        <v>1</v>
      </c>
      <c r="D49" s="764"/>
      <c r="E49" s="764"/>
      <c r="F49" s="764"/>
      <c r="G49" s="764"/>
      <c r="H49" s="296">
        <v>1</v>
      </c>
    </row>
    <row r="50" spans="2:8" ht="31">
      <c r="B50" s="516" t="s">
        <v>721</v>
      </c>
      <c r="C50" s="763">
        <v>1</v>
      </c>
      <c r="D50" s="764"/>
      <c r="E50" s="764"/>
      <c r="F50" s="764"/>
      <c r="G50" s="764"/>
      <c r="H50" s="296">
        <v>1</v>
      </c>
    </row>
    <row r="51" spans="2:8" ht="31">
      <c r="B51" s="516" t="s">
        <v>115</v>
      </c>
      <c r="C51" s="763">
        <v>1</v>
      </c>
      <c r="D51" s="764"/>
      <c r="E51" s="764"/>
      <c r="F51" s="764"/>
      <c r="G51" s="764"/>
      <c r="H51" s="296">
        <v>1</v>
      </c>
    </row>
    <row r="52" spans="2:8" ht="31">
      <c r="B52" s="516" t="s">
        <v>116</v>
      </c>
      <c r="C52" s="763">
        <v>1</v>
      </c>
      <c r="D52" s="764"/>
      <c r="E52" s="764"/>
      <c r="F52" s="764"/>
      <c r="G52" s="764"/>
      <c r="H52" s="296">
        <v>1</v>
      </c>
    </row>
    <row r="53" spans="2:8" ht="15.5">
      <c r="B53" s="294"/>
      <c r="C53" s="773"/>
      <c r="D53" s="776"/>
      <c r="E53" s="776"/>
      <c r="F53" s="776"/>
      <c r="G53" s="776"/>
      <c r="H53" s="306"/>
    </row>
    <row r="54" spans="2:8" ht="15.5">
      <c r="B54" s="288" t="s">
        <v>499</v>
      </c>
      <c r="C54" s="773"/>
      <c r="D54" s="776"/>
      <c r="E54" s="776"/>
      <c r="F54" s="776"/>
      <c r="G54" s="776"/>
      <c r="H54" s="306"/>
    </row>
    <row r="55" spans="2:8" ht="31">
      <c r="B55" s="516" t="s">
        <v>117</v>
      </c>
      <c r="C55" s="772"/>
      <c r="D55" s="764"/>
      <c r="E55" s="763">
        <v>1</v>
      </c>
      <c r="F55" s="764"/>
      <c r="G55" s="764"/>
      <c r="H55" s="296">
        <v>1</v>
      </c>
    </row>
    <row r="56" spans="2:8" ht="15.5">
      <c r="B56" s="516" t="s">
        <v>118</v>
      </c>
      <c r="C56" s="772"/>
      <c r="D56" s="763">
        <v>0.3</v>
      </c>
      <c r="E56" s="763">
        <v>0.65</v>
      </c>
      <c r="F56" s="763">
        <v>0.05</v>
      </c>
      <c r="G56" s="764"/>
      <c r="H56" s="296">
        <v>1</v>
      </c>
    </row>
    <row r="57" spans="2:8" ht="31">
      <c r="B57" s="516" t="s">
        <v>119</v>
      </c>
      <c r="C57" s="772"/>
      <c r="D57" s="763">
        <v>1</v>
      </c>
      <c r="E57" s="763"/>
      <c r="F57" s="764"/>
      <c r="G57" s="764"/>
      <c r="H57" s="296">
        <v>1</v>
      </c>
    </row>
    <row r="58" spans="2:8" ht="31">
      <c r="B58" s="516" t="s">
        <v>120</v>
      </c>
      <c r="C58" s="772"/>
      <c r="D58" s="764"/>
      <c r="E58" s="763">
        <v>1</v>
      </c>
      <c r="F58" s="764"/>
      <c r="G58" s="764"/>
      <c r="H58" s="296">
        <v>1</v>
      </c>
    </row>
    <row r="59" spans="2:8" ht="31">
      <c r="B59" s="516" t="s">
        <v>121</v>
      </c>
      <c r="C59" s="772"/>
      <c r="D59" s="764"/>
      <c r="E59" s="763">
        <v>1</v>
      </c>
      <c r="F59" s="764"/>
      <c r="G59" s="764"/>
      <c r="H59" s="296">
        <v>1</v>
      </c>
    </row>
    <row r="60" spans="2:8" ht="31">
      <c r="B60" s="516" t="s">
        <v>122</v>
      </c>
      <c r="C60" s="772"/>
      <c r="D60" s="764"/>
      <c r="E60" s="763">
        <v>1</v>
      </c>
      <c r="F60" s="764"/>
      <c r="G60" s="764"/>
      <c r="H60" s="296">
        <v>1</v>
      </c>
    </row>
    <row r="61" spans="2:8" ht="31">
      <c r="B61" s="516" t="s">
        <v>123</v>
      </c>
      <c r="C61" s="772"/>
      <c r="D61" s="764"/>
      <c r="E61" s="763">
        <v>1</v>
      </c>
      <c r="F61" s="764"/>
      <c r="G61" s="764"/>
      <c r="H61" s="296">
        <v>1</v>
      </c>
    </row>
    <row r="62" spans="2:8" ht="31">
      <c r="B62" s="516" t="s">
        <v>124</v>
      </c>
      <c r="C62" s="772"/>
      <c r="D62" s="764"/>
      <c r="E62" s="763">
        <v>1</v>
      </c>
      <c r="F62" s="764"/>
      <c r="G62" s="764"/>
      <c r="H62" s="296">
        <v>1</v>
      </c>
    </row>
    <row r="63" spans="2:8" ht="15.5">
      <c r="B63" s="516"/>
      <c r="C63" s="773"/>
      <c r="D63" s="776"/>
      <c r="E63" s="776"/>
      <c r="F63" s="776"/>
      <c r="G63" s="776"/>
      <c r="H63" s="306"/>
    </row>
    <row r="64" spans="2:8" ht="15.5">
      <c r="B64" s="288" t="s">
        <v>500</v>
      </c>
      <c r="C64" s="773"/>
      <c r="D64" s="776"/>
      <c r="E64" s="776"/>
      <c r="F64" s="776"/>
      <c r="G64" s="776"/>
      <c r="H64" s="306"/>
    </row>
    <row r="65" spans="2:8" ht="15.5">
      <c r="B65" s="516" t="s">
        <v>738</v>
      </c>
      <c r="C65" s="763">
        <v>1</v>
      </c>
      <c r="D65" s="764"/>
      <c r="E65" s="763"/>
      <c r="F65" s="764"/>
      <c r="G65" s="764"/>
      <c r="H65" s="296">
        <v>1</v>
      </c>
    </row>
    <row r="66" spans="2:8" ht="15.5">
      <c r="B66" s="777" t="s">
        <v>127</v>
      </c>
      <c r="C66" s="778">
        <v>1</v>
      </c>
      <c r="D66" s="779"/>
      <c r="E66" s="779"/>
      <c r="F66" s="779"/>
      <c r="G66" s="779"/>
      <c r="H66" s="780">
        <v>1</v>
      </c>
    </row>
    <row r="69" spans="2:8">
      <c r="B69" s="864" t="s">
        <v>756</v>
      </c>
      <c r="C69" s="866" t="s">
        <v>243</v>
      </c>
      <c r="D69" s="867"/>
      <c r="E69" s="867"/>
      <c r="F69" s="867"/>
      <c r="G69" s="867"/>
      <c r="H69" s="868"/>
    </row>
    <row r="70" spans="2:8" ht="70">
      <c r="B70" s="865"/>
      <c r="C70" s="760" t="s">
        <v>29</v>
      </c>
      <c r="D70" s="760" t="s">
        <v>371</v>
      </c>
      <c r="E70" s="760" t="s">
        <v>745</v>
      </c>
      <c r="F70" s="760" t="s">
        <v>746</v>
      </c>
      <c r="G70" s="760" t="s">
        <v>31</v>
      </c>
      <c r="H70" s="761" t="s">
        <v>26</v>
      </c>
    </row>
    <row r="71" spans="2:8" ht="15.5">
      <c r="B71" s="514" t="s">
        <v>503</v>
      </c>
      <c r="C71" s="762"/>
      <c r="D71" s="762"/>
      <c r="E71" s="762"/>
      <c r="F71" s="762"/>
      <c r="G71" s="762"/>
      <c r="H71" s="292"/>
    </row>
    <row r="72" spans="2:8" ht="15.5">
      <c r="B72" s="288" t="s">
        <v>496</v>
      </c>
      <c r="C72" s="762"/>
      <c r="D72" s="762"/>
      <c r="E72" s="762"/>
      <c r="F72" s="762"/>
      <c r="G72" s="762"/>
      <c r="H72" s="292"/>
    </row>
    <row r="73" spans="2:8" ht="15.5">
      <c r="B73" s="516" t="s">
        <v>95</v>
      </c>
      <c r="C73" s="763">
        <v>1</v>
      </c>
      <c r="D73" s="764"/>
      <c r="E73" s="764"/>
      <c r="F73" s="764"/>
      <c r="G73" s="764"/>
      <c r="H73" s="296">
        <v>1</v>
      </c>
    </row>
    <row r="74" spans="2:8" ht="15.5">
      <c r="B74" s="516" t="s">
        <v>96</v>
      </c>
      <c r="C74" s="763">
        <v>1</v>
      </c>
      <c r="D74" s="764"/>
      <c r="E74" s="764"/>
      <c r="F74" s="764"/>
      <c r="G74" s="764"/>
      <c r="H74" s="296">
        <v>1</v>
      </c>
    </row>
    <row r="75" spans="2:8" ht="15.5">
      <c r="B75" s="516" t="s">
        <v>97</v>
      </c>
      <c r="C75" s="763">
        <v>1</v>
      </c>
      <c r="D75" s="764"/>
      <c r="E75" s="764"/>
      <c r="F75" s="764"/>
      <c r="G75" s="764"/>
      <c r="H75" s="296">
        <v>1</v>
      </c>
    </row>
    <row r="76" spans="2:8" ht="15.5">
      <c r="B76" s="516" t="s">
        <v>673</v>
      </c>
      <c r="C76" s="763">
        <v>1</v>
      </c>
      <c r="D76" s="764"/>
      <c r="E76" s="764"/>
      <c r="F76" s="764"/>
      <c r="G76" s="764"/>
      <c r="H76" s="296">
        <v>1</v>
      </c>
    </row>
    <row r="77" spans="2:8" ht="31">
      <c r="B77" s="516" t="s">
        <v>98</v>
      </c>
      <c r="C77" s="763">
        <v>1</v>
      </c>
      <c r="D77" s="764"/>
      <c r="E77" s="764"/>
      <c r="F77" s="764"/>
      <c r="G77" s="764"/>
      <c r="H77" s="296">
        <v>1</v>
      </c>
    </row>
    <row r="78" spans="2:8" ht="15.5">
      <c r="B78" s="294"/>
      <c r="C78" s="765"/>
      <c r="D78" s="766"/>
      <c r="E78" s="766"/>
      <c r="F78" s="766"/>
      <c r="G78" s="766"/>
      <c r="H78" s="297"/>
    </row>
    <row r="79" spans="2:8" ht="31">
      <c r="B79" s="319" t="s">
        <v>497</v>
      </c>
      <c r="C79" s="767"/>
      <c r="D79" s="767"/>
      <c r="E79" s="767"/>
      <c r="F79" s="767"/>
      <c r="G79" s="767"/>
      <c r="H79" s="292"/>
    </row>
    <row r="80" spans="2:8" ht="15.5">
      <c r="B80" s="516" t="s">
        <v>99</v>
      </c>
      <c r="C80" s="768"/>
      <c r="D80" s="763"/>
      <c r="E80" s="763">
        <v>1</v>
      </c>
      <c r="F80" s="764"/>
      <c r="G80" s="764"/>
      <c r="H80" s="296">
        <v>1</v>
      </c>
    </row>
    <row r="81" spans="2:8" ht="31">
      <c r="B81" s="516" t="s">
        <v>100</v>
      </c>
      <c r="C81" s="769"/>
      <c r="D81" s="763">
        <v>1</v>
      </c>
      <c r="E81" s="763"/>
      <c r="F81" s="764"/>
      <c r="G81" s="764"/>
      <c r="H81" s="296">
        <v>1</v>
      </c>
    </row>
    <row r="82" spans="2:8" ht="31">
      <c r="B82" s="516" t="s">
        <v>101</v>
      </c>
      <c r="C82" s="768"/>
      <c r="D82" s="763">
        <v>1</v>
      </c>
      <c r="E82" s="763"/>
      <c r="F82" s="764"/>
      <c r="G82" s="764"/>
      <c r="H82" s="296">
        <v>1</v>
      </c>
    </row>
    <row r="83" spans="2:8" ht="31">
      <c r="B83" s="516" t="s">
        <v>102</v>
      </c>
      <c r="C83" s="768"/>
      <c r="D83" s="763"/>
      <c r="E83" s="763">
        <v>1</v>
      </c>
      <c r="F83" s="764"/>
      <c r="G83" s="764"/>
      <c r="H83" s="296">
        <v>1</v>
      </c>
    </row>
    <row r="84" spans="2:8" ht="31">
      <c r="B84" s="516" t="s">
        <v>103</v>
      </c>
      <c r="C84" s="768"/>
      <c r="D84" s="763"/>
      <c r="E84" s="763">
        <v>1</v>
      </c>
      <c r="F84" s="764"/>
      <c r="G84" s="764"/>
      <c r="H84" s="296">
        <v>1</v>
      </c>
    </row>
    <row r="85" spans="2:8" ht="15.5">
      <c r="B85" s="516"/>
      <c r="C85" s="770"/>
      <c r="D85" s="771"/>
      <c r="E85" s="770"/>
      <c r="F85" s="770"/>
      <c r="G85" s="770"/>
      <c r="H85" s="313"/>
    </row>
    <row r="86" spans="2:8" ht="15.5">
      <c r="B86" s="288" t="s">
        <v>10</v>
      </c>
      <c r="C86" s="767"/>
      <c r="D86" s="767"/>
      <c r="E86" s="767"/>
      <c r="F86" s="767"/>
      <c r="G86" s="767"/>
      <c r="H86" s="292"/>
    </row>
    <row r="87" spans="2:8" ht="31">
      <c r="B87" s="516" t="s">
        <v>104</v>
      </c>
      <c r="C87" s="772"/>
      <c r="D87" s="764"/>
      <c r="E87" s="763">
        <v>1</v>
      </c>
      <c r="F87" s="764"/>
      <c r="G87" s="764"/>
      <c r="H87" s="296">
        <v>1</v>
      </c>
    </row>
    <row r="88" spans="2:8" ht="46.5">
      <c r="B88" s="516" t="s">
        <v>105</v>
      </c>
      <c r="C88" s="764"/>
      <c r="D88" s="764"/>
      <c r="E88" s="763">
        <v>1</v>
      </c>
      <c r="F88" s="764"/>
      <c r="G88" s="764"/>
      <c r="H88" s="296">
        <v>1</v>
      </c>
    </row>
    <row r="89" spans="2:8" ht="31">
      <c r="B89" s="516" t="s">
        <v>106</v>
      </c>
      <c r="C89" s="764"/>
      <c r="D89" s="764"/>
      <c r="E89" s="763">
        <v>1</v>
      </c>
      <c r="F89" s="764"/>
      <c r="G89" s="764"/>
      <c r="H89" s="296">
        <v>1</v>
      </c>
    </row>
    <row r="90" spans="2:8" ht="15.5">
      <c r="B90" s="315"/>
      <c r="C90" s="773"/>
      <c r="D90" s="773"/>
      <c r="E90" s="773"/>
      <c r="F90" s="773"/>
      <c r="G90" s="773"/>
      <c r="H90" s="306"/>
    </row>
    <row r="91" spans="2:8" ht="15.5">
      <c r="B91" s="288" t="s">
        <v>107</v>
      </c>
      <c r="C91" s="767"/>
      <c r="D91" s="767"/>
      <c r="E91" s="767"/>
      <c r="F91" s="767"/>
      <c r="G91" s="767"/>
      <c r="H91" s="292"/>
    </row>
    <row r="92" spans="2:8" ht="15.5">
      <c r="B92" s="315" t="s">
        <v>108</v>
      </c>
      <c r="C92" s="763">
        <v>1</v>
      </c>
      <c r="D92" s="764"/>
      <c r="E92" s="764"/>
      <c r="F92" s="764"/>
      <c r="G92" s="764"/>
      <c r="H92" s="296">
        <v>1</v>
      </c>
    </row>
    <row r="93" spans="2:8" ht="15.5">
      <c r="B93" s="315"/>
      <c r="C93" s="773"/>
      <c r="D93" s="774"/>
      <c r="E93" s="774"/>
      <c r="F93" s="774"/>
      <c r="G93" s="773"/>
      <c r="H93" s="306"/>
    </row>
    <row r="94" spans="2:8" ht="15.5">
      <c r="B94" s="288" t="s">
        <v>489</v>
      </c>
      <c r="C94" s="773"/>
      <c r="D94" s="773"/>
      <c r="E94" s="773"/>
      <c r="F94" s="773"/>
      <c r="G94" s="773"/>
      <c r="H94" s="313"/>
    </row>
    <row r="95" spans="2:8" ht="15.5">
      <c r="B95" s="775" t="s">
        <v>495</v>
      </c>
      <c r="C95" s="767"/>
      <c r="D95" s="767"/>
      <c r="E95" s="767"/>
      <c r="F95" s="767"/>
      <c r="G95" s="767"/>
      <c r="H95" s="292"/>
    </row>
    <row r="96" spans="2:8" ht="46.5">
      <c r="B96" s="516" t="s">
        <v>719</v>
      </c>
      <c r="C96" s="763">
        <v>1</v>
      </c>
      <c r="D96" s="764"/>
      <c r="E96" s="764"/>
      <c r="F96" s="764"/>
      <c r="G96" s="764"/>
      <c r="H96" s="296">
        <v>1</v>
      </c>
    </row>
    <row r="97" spans="2:8" ht="15.5">
      <c r="B97" s="323"/>
      <c r="C97" s="773"/>
      <c r="D97" s="773"/>
      <c r="E97" s="773"/>
      <c r="F97" s="773"/>
      <c r="G97" s="773"/>
      <c r="H97" s="306"/>
    </row>
    <row r="98" spans="2:8" ht="15.5">
      <c r="B98" s="514" t="s">
        <v>502</v>
      </c>
      <c r="C98" s="773"/>
      <c r="D98" s="776"/>
      <c r="E98" s="776"/>
      <c r="F98" s="776"/>
      <c r="G98" s="776"/>
      <c r="H98" s="306"/>
    </row>
    <row r="99" spans="2:8" ht="15.5">
      <c r="B99" s="288" t="s">
        <v>498</v>
      </c>
      <c r="C99" s="765"/>
      <c r="D99" s="776"/>
      <c r="E99" s="776"/>
      <c r="F99" s="776"/>
      <c r="G99" s="776"/>
      <c r="H99" s="306"/>
    </row>
    <row r="100" spans="2:8" ht="15.5">
      <c r="B100" s="516" t="s">
        <v>113</v>
      </c>
      <c r="C100" s="763">
        <v>1</v>
      </c>
      <c r="D100" s="764"/>
      <c r="E100" s="764"/>
      <c r="F100" s="764"/>
      <c r="G100" s="764"/>
      <c r="H100" s="296">
        <v>1</v>
      </c>
    </row>
    <row r="101" spans="2:8" ht="31">
      <c r="B101" s="516" t="s">
        <v>721</v>
      </c>
      <c r="C101" s="763">
        <v>1</v>
      </c>
      <c r="D101" s="764"/>
      <c r="E101" s="764"/>
      <c r="F101" s="764"/>
      <c r="G101" s="764"/>
      <c r="H101" s="296">
        <v>1</v>
      </c>
    </row>
    <row r="102" spans="2:8" ht="31">
      <c r="B102" s="516" t="s">
        <v>115</v>
      </c>
      <c r="C102" s="763">
        <v>1</v>
      </c>
      <c r="D102" s="764"/>
      <c r="E102" s="764"/>
      <c r="F102" s="764"/>
      <c r="G102" s="764"/>
      <c r="H102" s="296">
        <v>1</v>
      </c>
    </row>
    <row r="103" spans="2:8" ht="31">
      <c r="B103" s="516" t="s">
        <v>116</v>
      </c>
      <c r="C103" s="763">
        <v>1</v>
      </c>
      <c r="D103" s="764"/>
      <c r="E103" s="764"/>
      <c r="F103" s="764"/>
      <c r="G103" s="764"/>
      <c r="H103" s="296">
        <v>1</v>
      </c>
    </row>
    <row r="104" spans="2:8" ht="15.5">
      <c r="B104" s="294"/>
      <c r="C104" s="773"/>
      <c r="D104" s="776"/>
      <c r="E104" s="776"/>
      <c r="F104" s="776"/>
      <c r="G104" s="776"/>
      <c r="H104" s="306"/>
    </row>
    <row r="105" spans="2:8" ht="15.5">
      <c r="B105" s="288" t="s">
        <v>499</v>
      </c>
      <c r="C105" s="773"/>
      <c r="D105" s="776"/>
      <c r="E105" s="776"/>
      <c r="F105" s="776"/>
      <c r="G105" s="776"/>
      <c r="H105" s="306"/>
    </row>
    <row r="106" spans="2:8" ht="31">
      <c r="B106" s="516" t="s">
        <v>117</v>
      </c>
      <c r="C106" s="772"/>
      <c r="D106" s="764"/>
      <c r="E106" s="763">
        <v>1</v>
      </c>
      <c r="F106" s="764"/>
      <c r="G106" s="764"/>
      <c r="H106" s="296">
        <v>1</v>
      </c>
    </row>
    <row r="107" spans="2:8" ht="15.5">
      <c r="B107" s="516" t="s">
        <v>118</v>
      </c>
      <c r="C107" s="772"/>
      <c r="D107" s="763">
        <v>0.3</v>
      </c>
      <c r="E107" s="763">
        <v>0.65</v>
      </c>
      <c r="F107" s="763">
        <v>0.05</v>
      </c>
      <c r="G107" s="764"/>
      <c r="H107" s="296">
        <v>1</v>
      </c>
    </row>
    <row r="108" spans="2:8" ht="31">
      <c r="B108" s="516" t="s">
        <v>119</v>
      </c>
      <c r="C108" s="772"/>
      <c r="D108" s="763">
        <v>1</v>
      </c>
      <c r="E108" s="763"/>
      <c r="F108" s="764"/>
      <c r="G108" s="764"/>
      <c r="H108" s="296">
        <v>1</v>
      </c>
    </row>
    <row r="109" spans="2:8" ht="31">
      <c r="B109" s="516" t="s">
        <v>120</v>
      </c>
      <c r="C109" s="772"/>
      <c r="D109" s="764"/>
      <c r="E109" s="763">
        <v>1</v>
      </c>
      <c r="F109" s="764"/>
      <c r="G109" s="764"/>
      <c r="H109" s="296">
        <v>1</v>
      </c>
    </row>
    <row r="110" spans="2:8" ht="31">
      <c r="B110" s="516" t="s">
        <v>121</v>
      </c>
      <c r="C110" s="772"/>
      <c r="D110" s="764"/>
      <c r="E110" s="763">
        <v>1</v>
      </c>
      <c r="F110" s="764"/>
      <c r="G110" s="764"/>
      <c r="H110" s="296">
        <v>1</v>
      </c>
    </row>
    <row r="111" spans="2:8" ht="31">
      <c r="B111" s="516" t="s">
        <v>122</v>
      </c>
      <c r="C111" s="772"/>
      <c r="D111" s="764"/>
      <c r="E111" s="763">
        <v>1</v>
      </c>
      <c r="F111" s="764"/>
      <c r="G111" s="764"/>
      <c r="H111" s="296">
        <v>1</v>
      </c>
    </row>
    <row r="112" spans="2:8" ht="31">
      <c r="B112" s="516" t="s">
        <v>123</v>
      </c>
      <c r="C112" s="772"/>
      <c r="D112" s="764"/>
      <c r="E112" s="763">
        <v>1</v>
      </c>
      <c r="F112" s="764"/>
      <c r="G112" s="764"/>
      <c r="H112" s="296">
        <v>1</v>
      </c>
    </row>
    <row r="113" spans="2:8" ht="31">
      <c r="B113" s="516" t="s">
        <v>124</v>
      </c>
      <c r="C113" s="772"/>
      <c r="D113" s="764"/>
      <c r="E113" s="763">
        <v>1</v>
      </c>
      <c r="F113" s="764"/>
      <c r="G113" s="764"/>
      <c r="H113" s="296">
        <v>1</v>
      </c>
    </row>
    <row r="114" spans="2:8" ht="15.5">
      <c r="B114" s="516"/>
      <c r="C114" s="773"/>
      <c r="D114" s="776"/>
      <c r="E114" s="776"/>
      <c r="F114" s="776"/>
      <c r="G114" s="776"/>
      <c r="H114" s="306"/>
    </row>
    <row r="115" spans="2:8" ht="15.5">
      <c r="B115" s="288" t="s">
        <v>500</v>
      </c>
      <c r="C115" s="773"/>
      <c r="D115" s="776"/>
      <c r="E115" s="776"/>
      <c r="F115" s="776"/>
      <c r="G115" s="776"/>
      <c r="H115" s="306"/>
    </row>
    <row r="116" spans="2:8" ht="15.5">
      <c r="B116" s="516" t="s">
        <v>738</v>
      </c>
      <c r="C116" s="763">
        <v>1</v>
      </c>
      <c r="D116" s="764"/>
      <c r="E116" s="763"/>
      <c r="F116" s="764"/>
      <c r="G116" s="764"/>
      <c r="H116" s="296">
        <v>1</v>
      </c>
    </row>
    <row r="117" spans="2:8" ht="15.5">
      <c r="B117" s="777" t="s">
        <v>127</v>
      </c>
      <c r="C117" s="778">
        <v>1</v>
      </c>
      <c r="D117" s="779"/>
      <c r="E117" s="779"/>
      <c r="F117" s="779"/>
      <c r="G117" s="779"/>
      <c r="H117" s="780">
        <v>1</v>
      </c>
    </row>
  </sheetData>
  <mergeCells count="5">
    <mergeCell ref="B16:X16"/>
    <mergeCell ref="B18:B19"/>
    <mergeCell ref="C18:H18"/>
    <mergeCell ref="B69:B70"/>
    <mergeCell ref="C69:H69"/>
  </mergeCells>
  <pageMargins left="0.7" right="0.7" top="0.75" bottom="0.75" header="0.3" footer="0.3"/>
  <pageSetup scale="36" fitToHeight="0"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25</vt:i4>
      </vt:variant>
    </vt:vector>
  </HeadingPairs>
  <TitlesOfParts>
    <vt:vector size="39" baseType="lpstr">
      <vt:lpstr>Contents</vt:lpstr>
      <vt:lpstr>Instructions</vt:lpstr>
      <vt:lpstr>LRAMVA Checklist Schematic</vt:lpstr>
      <vt:lpstr>DropDownList</vt:lpstr>
      <vt:lpstr>1.  LRAMVA Summary</vt:lpstr>
      <vt:lpstr>1-a.  Summary of Changes</vt:lpstr>
      <vt:lpstr>2. LRAMVA Threshold</vt:lpstr>
      <vt:lpstr>3.  Distribution Rates</vt:lpstr>
      <vt:lpstr>3-a.  Rate Class Allocations</vt:lpstr>
      <vt:lpstr>4.  2011-2014 LRAM</vt:lpstr>
      <vt:lpstr>5.  2015-2020 LRAM</vt:lpstr>
      <vt:lpstr>6.  Carrying Charges</vt:lpstr>
      <vt:lpstr>7.  Persistence Report</vt:lpstr>
      <vt:lpstr>8.  Streetlighting</vt:lpstr>
      <vt:lpstr>'1.  LRAMVA Summary'!Print_Area</vt:lpstr>
      <vt:lpstr>'1-a.  Summary of Changes'!Print_Area</vt:lpstr>
      <vt:lpstr>'2. LRAMVA Threshold'!Print_Area</vt:lpstr>
      <vt:lpstr>'3.  Distribution Rates'!Print_Area</vt:lpstr>
      <vt:lpstr>'4.  2011-2014 LRAM'!Print_Area</vt:lpstr>
      <vt:lpstr>'5.  2015-2020 LRAM'!Print_Area</vt:lpstr>
      <vt:lpstr>'6.  Carrying Charges'!Print_Area</vt:lpstr>
      <vt:lpstr>'7.  Persistence Report'!Print_Area</vt:lpstr>
      <vt:lpstr>'8.  Streetlighting'!Print_Area</vt:lpstr>
      <vt:lpstr>Contents!Print_Area</vt:lpstr>
      <vt:lpstr>'LRAMVA Checklist Schematic'!Print_Area</vt:lpstr>
      <vt:lpstr>'4.  2011-2014 LRAM'!Print_Titles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vector>
  </TitlesOfParts>
  <Company>OPA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OEB Staff</dc:creator>
  <cp:lastModifiedBy>Michelle Reesor</cp:lastModifiedBy>
  <cp:lastPrinted>2017-05-24T00:43:43Z</cp:lastPrinted>
  <dcterms:created xsi:type="dcterms:W3CDTF">2012-03-05T18:56:04Z</dcterms:created>
  <dcterms:modified xsi:type="dcterms:W3CDTF">2020-01-28T16:08:59Z</dcterms:modified>
</cp:coreProperties>
</file>